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Schedule'!$A$1:$AA$6004</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6003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6003</v>
      </c>
      <c r="D8" s="10" t="inlineStr">
        <is>
          <t>0 estimated (build-out bays D4-D6 and utilities without drawn trench / bank)</t>
        </is>
      </c>
    </row>
    <row r="9">
      <c r="A9" s="10" t="inlineStr">
        <is>
          <t>Copper runs &gt; 3,000 ft</t>
        </is>
      </c>
      <c r="B9" s="14"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16</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0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STK-1 obstruction-light failure alarm to the DCS (outage reporting)</t>
        </is>
      </c>
      <c r="E342" s="12" t="inlineStr">
        <is>
          <t>R2A</t>
        </is>
      </c>
      <c r="F342" s="12" t="inlineStr">
        <is>
          <t>R2A: unit / HRSG electrical e-house (32 x 40 ft)</t>
        </is>
      </c>
      <c r="G342" s="12" t="inlineStr">
        <is>
          <t>STK-1</t>
        </is>
      </c>
      <c r="H342" s="12" t="inlineStr">
        <is>
          <t>HRSG 1 stack</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186</v>
      </c>
      <c r="U342" s="16" t="n">
        <v>328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1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2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3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Motor 4 of 4: control / local station</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1: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2: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3: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4: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5: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6: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7: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8: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9: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10: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11: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12: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13: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14: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15: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16: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17: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18: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19: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20: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21: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22: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23: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24: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25: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26: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27: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28: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29: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30: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31: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32: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33: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34: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35: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36: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37: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38: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39: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40: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41: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42: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43: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44: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45: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Solenoid to JB JB-HRSG-2-SOL01: 10 x 2/C (field cables)</t>
        </is>
      </c>
      <c r="E392" s="12" t="inlineStr">
        <is>
          <t>HRSG-2</t>
        </is>
      </c>
      <c r="F392" s="12" t="inlineStr">
        <is>
          <t>HRSG 2 + SCR (3P reheat, horizontal)</t>
        </is>
      </c>
      <c r="G392" s="12" t="inlineStr">
        <is>
          <t>JB-HRSG-2-SOL01</t>
        </is>
      </c>
      <c r="H392" s="12" t="inlineStr">
        <is>
          <t>HRSG 2 + SCR (3P reheat, horizontal)</t>
        </is>
      </c>
      <c r="I392" s="12" t="inlineStr">
        <is>
          <t>Control</t>
        </is>
      </c>
      <c r="J392" s="12" t="inlineStr">
        <is>
          <t>Control cable 600 V Type TC-ER, Cu #14 AWG, PVC jacket</t>
        </is>
      </c>
      <c r="K392" s="12" t="inlineStr">
        <is>
          <t>CT|2/C|14</t>
        </is>
      </c>
      <c r="L392" s="12" t="inlineStr">
        <is>
          <t>2/C</t>
        </is>
      </c>
      <c r="M392" s="12" t="inlineStr">
        <is>
          <t>14</t>
        </is>
      </c>
      <c r="N392" s="12" t="n">
        <v>10</v>
      </c>
      <c r="O392" s="12" t="n">
        <v>1</v>
      </c>
      <c r="P392" s="12" t="n"/>
      <c r="Q392" s="12" t="n"/>
      <c r="R392" s="12" t="n"/>
      <c r="S392" s="12" t="inlineStr">
        <is>
          <t>Tray / conduit</t>
        </is>
      </c>
      <c r="T392" s="16" t="n">
        <v>180</v>
      </c>
      <c r="U392" s="16" t="n">
        <v>10</v>
      </c>
      <c r="V392" s="16">
        <f>ROUNDUP((T392+U392+2*'Read Me'!$B$13)*(1+'Read Me'!$B$12),-1)</f>
        <v/>
      </c>
      <c r="W392" s="16">
        <f>V392*N392*O392</f>
        <v/>
      </c>
      <c r="X392" s="12">
        <f>IF(LEFT(I392,2)="MV",2*N392*IF(L392="1/C",O392,1),0)</f>
        <v/>
      </c>
      <c r="Y392" s="12">
        <f>IF(OR(LEFT(K392,4)="LVAX",LEFT(K392,6)="MV15AX",LEFT(K392,4)="CTAX",LEFT(K392,2)="W|"),2*N392*O392,0)</f>
        <v/>
      </c>
      <c r="Z392" s="12" t="inlineStr">
        <is>
          <t>device-to-JB field wiring, one cable per device</t>
        </is>
      </c>
      <c r="AA392" s="12">
        <f>N392*O392</f>
        <v/>
      </c>
    </row>
    <row r="393">
      <c r="A393" s="12" t="inlineStr">
        <is>
          <t>A-C-0381</t>
        </is>
      </c>
      <c r="B393" s="12" t="inlineStr">
        <is>
          <t>A</t>
        </is>
      </c>
      <c r="C393" s="12" t="inlineStr">
        <is>
          <t>Power block</t>
        </is>
      </c>
      <c r="D393" s="12" t="inlineStr">
        <is>
          <t>Home run JB-HRSG-2-SOL01 to the control / marshalling room</t>
        </is>
      </c>
      <c r="E393" s="12" t="inlineStr">
        <is>
          <t>R2B</t>
        </is>
      </c>
      <c r="F393" s="12" t="inlineStr">
        <is>
          <t>R2B: unit / HRSG electrical e-house (32 x 40 ft)</t>
        </is>
      </c>
      <c r="G393" s="12" t="inlineStr">
        <is>
          <t>JB-HRSG-2-SOL01</t>
        </is>
      </c>
      <c r="H393" s="12" t="inlineStr">
        <is>
          <t>HRSG 2 + SCR (3P reheat, horizontal)</t>
        </is>
      </c>
      <c r="I393" s="12" t="inlineStr">
        <is>
          <t>Control</t>
        </is>
      </c>
      <c r="J393" s="12" t="inlineStr">
        <is>
          <t>Control cable 600 V Type TC-ER, Cu #14 AWG, PVC jacket</t>
        </is>
      </c>
      <c r="K393" s="12" t="inlineStr">
        <is>
          <t>CT|25/C|14</t>
        </is>
      </c>
      <c r="L393" s="12" t="inlineStr">
        <is>
          <t>25/C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Solenoid to JB JB-HRSG-2-SOL02: 10 x 2/C (field cables)</t>
        </is>
      </c>
      <c r="E394" s="12" t="inlineStr">
        <is>
          <t>HRSG-2</t>
        </is>
      </c>
      <c r="F394" s="12" t="inlineStr">
        <is>
          <t>HRSG 2 + SCR (3P reheat, horizontal)</t>
        </is>
      </c>
      <c r="G394" s="12" t="inlineStr">
        <is>
          <t>JB-HRSG-2-SOL02</t>
        </is>
      </c>
      <c r="H394" s="12" t="inlineStr">
        <is>
          <t>HRSG 2 + SCR (3P reheat, horizontal)</t>
        </is>
      </c>
      <c r="I394" s="12" t="inlineStr">
        <is>
          <t>Control</t>
        </is>
      </c>
      <c r="J394" s="12" t="inlineStr">
        <is>
          <t>Control cable 600 V Type TC-ER, Cu #14 AWG, PVC jacket</t>
        </is>
      </c>
      <c r="K394" s="12" t="inlineStr">
        <is>
          <t>CT|2/C|14</t>
        </is>
      </c>
      <c r="L394" s="12" t="inlineStr">
        <is>
          <t>2/C</t>
        </is>
      </c>
      <c r="M394" s="12" t="inlineStr">
        <is>
          <t>14</t>
        </is>
      </c>
      <c r="N394" s="12" t="n">
        <v>10</v>
      </c>
      <c r="O394" s="12" t="n">
        <v>1</v>
      </c>
      <c r="P394" s="12" t="n"/>
      <c r="Q394" s="12" t="n"/>
      <c r="R394" s="12" t="n"/>
      <c r="S394" s="12" t="inlineStr">
        <is>
          <t>Tray / conduit</t>
        </is>
      </c>
      <c r="T394" s="16" t="n">
        <v>180</v>
      </c>
      <c r="U394" s="16" t="n">
        <v>10</v>
      </c>
      <c r="V394" s="16">
        <f>ROUNDUP((T394+U394+2*'Read Me'!$B$13)*(1+'Read Me'!$B$12),-1)</f>
        <v/>
      </c>
      <c r="W394" s="16">
        <f>V394*N394*O394</f>
        <v/>
      </c>
      <c r="X394" s="12">
        <f>IF(LEFT(I394,2)="MV",2*N394*IF(L394="1/C",O394,1),0)</f>
        <v/>
      </c>
      <c r="Y394" s="12">
        <f>IF(OR(LEFT(K394,4)="LVAX",LEFT(K394,6)="MV15AX",LEFT(K394,4)="CTAX",LEFT(K394,2)="W|"),2*N394*O394,0)</f>
        <v/>
      </c>
      <c r="Z394" s="12" t="inlineStr">
        <is>
          <t>device-to-JB field wiring, one cable per device</t>
        </is>
      </c>
      <c r="AA394" s="12">
        <f>N394*O394</f>
        <v/>
      </c>
    </row>
    <row r="395">
      <c r="A395" s="12" t="inlineStr">
        <is>
          <t>A-C-0383</t>
        </is>
      </c>
      <c r="B395" s="12" t="inlineStr">
        <is>
          <t>A</t>
        </is>
      </c>
      <c r="C395" s="12" t="inlineStr">
        <is>
          <t>Power block</t>
        </is>
      </c>
      <c r="D395" s="12" t="inlineStr">
        <is>
          <t>Home run JB-HRSG-2-SOL02 to the control / marshalling room</t>
        </is>
      </c>
      <c r="E395" s="12" t="inlineStr">
        <is>
          <t>R2B</t>
        </is>
      </c>
      <c r="F395" s="12" t="inlineStr">
        <is>
          <t>R2B: unit / HRSG electrical e-house (32 x 40 ft)</t>
        </is>
      </c>
      <c r="G395" s="12" t="inlineStr">
        <is>
          <t>JB-HRSG-2-SOL02</t>
        </is>
      </c>
      <c r="H395" s="12" t="inlineStr">
        <is>
          <t>HRSG 2 + SCR (3P reheat, horizontal)</t>
        </is>
      </c>
      <c r="I395" s="12" t="inlineStr">
        <is>
          <t>Control</t>
        </is>
      </c>
      <c r="J395" s="12" t="inlineStr">
        <is>
          <t>Control cable 600 V Type TC-ER, Cu #14 AWG, PVC jacket</t>
        </is>
      </c>
      <c r="K395" s="12" t="inlineStr">
        <is>
          <t>CT|25/C|14</t>
        </is>
      </c>
      <c r="L395" s="12" t="inlineStr">
        <is>
          <t>25/C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1: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2: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3: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MOV 4: control</t>
        </is>
      </c>
      <c r="E399" s="12" t="inlineStr">
        <is>
          <t>R2B</t>
        </is>
      </c>
      <c r="F399" s="12" t="inlineStr">
        <is>
          <t>R2B: unit / HRSG electrical e-house (32 x 40 ft)</t>
        </is>
      </c>
      <c r="G399" s="12" t="inlineStr"/>
      <c r="H399" s="12" t="inlineStr">
        <is>
          <t>HRSG 2 blowdown tank (continuous / intermittent)</t>
        </is>
      </c>
      <c r="I399" s="12" t="inlineStr">
        <is>
          <t>Control</t>
        </is>
      </c>
      <c r="J399" s="12" t="inlineStr">
        <is>
          <t>Control cable 600 V Type TC-ER, Cu #14 AWG, PVC jacket</t>
        </is>
      </c>
      <c r="K399" s="12" t="inlineStr">
        <is>
          <t>CT|12/C|14</t>
        </is>
      </c>
      <c r="L399" s="12" t="inlineStr">
        <is>
          <t>12/C</t>
        </is>
      </c>
      <c r="M399" s="12" t="inlineStr">
        <is>
          <t>14</t>
        </is>
      </c>
      <c r="N399" s="12" t="n">
        <v>1</v>
      </c>
      <c r="O399" s="12" t="n">
        <v>1</v>
      </c>
      <c r="P399" s="12" t="n"/>
      <c r="Q399" s="12" t="n"/>
      <c r="R399" s="12" t="n"/>
      <c r="S399" s="12" t="inlineStr">
        <is>
          <t>Tray</t>
        </is>
      </c>
      <c r="T399" s="16" t="n">
        <v>38</v>
      </c>
      <c r="U399" s="16" t="n">
        <v>86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1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2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3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4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5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6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Solenoid to JB JB-HRSG 2 duct burner-SOL01: 6 x 2/C (field cables)</t>
        </is>
      </c>
      <c r="E406" s="12" t="inlineStr"/>
      <c r="F406" s="12" t="inlineStr">
        <is>
          <t>HRSG 2 duct burner: gas header, runners, fuel skid and BMS panel</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CTAX|2/C|14</t>
        </is>
      </c>
      <c r="L406" s="12" t="inlineStr">
        <is>
          <t>2/C</t>
        </is>
      </c>
      <c r="M406" s="12" t="inlineStr">
        <is>
          <t>14</t>
        </is>
      </c>
      <c r="N406" s="12" t="n">
        <v>6</v>
      </c>
      <c r="O406" s="12" t="n">
        <v>1</v>
      </c>
      <c r="P406" s="12" t="n"/>
      <c r="Q406" s="12" t="n"/>
      <c r="R406" s="12" t="n"/>
      <c r="S406" s="12" t="inlineStr">
        <is>
          <t>Tray / conduit</t>
        </is>
      </c>
      <c r="T406" s="16" t="n">
        <v>106</v>
      </c>
      <c r="U406" s="16" t="n">
        <v>10</v>
      </c>
      <c r="V406" s="16">
        <f>ROUNDUP((T406+U406+2*'Read Me'!$B$13)*(1+'Read Me'!$B$12),-1)</f>
        <v/>
      </c>
      <c r="W406" s="16">
        <f>V406*N406*O406</f>
        <v/>
      </c>
      <c r="X406" s="12">
        <f>IF(LEFT(I406,2)="MV",2*N406*IF(L406="1/C",O406,1),0)</f>
        <v/>
      </c>
      <c r="Y406" s="12">
        <f>IF(OR(LEFT(K406,4)="LVAX",LEFT(K406,6)="MV15AX",LEFT(K406,4)="CTAX",LEFT(K406,2)="W|"),2*N406*O406,0)</f>
        <v/>
      </c>
      <c r="Z406" s="12" t="inlineStr">
        <is>
          <t>device-to-JB field wiring, one cable per device</t>
        </is>
      </c>
      <c r="AA406" s="12">
        <f>N406*O406</f>
        <v/>
      </c>
    </row>
    <row r="407">
      <c r="A407" s="12" t="inlineStr">
        <is>
          <t>A-C-0395</t>
        </is>
      </c>
      <c r="B407" s="12" t="inlineStr">
        <is>
          <t>A</t>
        </is>
      </c>
      <c r="C407" s="12" t="inlineStr">
        <is>
          <t>Power block</t>
        </is>
      </c>
      <c r="D407" s="12" t="inlineStr">
        <is>
          <t>Home run JB-HRSG 2 duct burner-SOL01 to the control / marshalling room</t>
        </is>
      </c>
      <c r="E407" s="12" t="inlineStr">
        <is>
          <t>R2B</t>
        </is>
      </c>
      <c r="F407" s="12" t="inlineStr">
        <is>
          <t>R2B: unit / HRSG electrical e-house (32 x 40 ft)</t>
        </is>
      </c>
      <c r="G407" s="12" t="inlineStr">
        <is>
          <t>JB-HRSG 2 duct burner-SOL01</t>
        </is>
      </c>
      <c r="H407" s="12" t="inlineStr">
        <is>
          <t>HRSG 2 duct burner: gas header, runners, fuel skid and BMS panel</t>
        </is>
      </c>
      <c r="I407" s="12" t="inlineStr">
        <is>
          <t>Control</t>
        </is>
      </c>
      <c r="J407" s="12" t="inlineStr">
        <is>
          <t>ARMOR-X MC-HL 600 V control, Cu #14 AWG (Class I Div 2)</t>
        </is>
      </c>
      <c r="K407" s="12" t="inlineStr">
        <is>
          <t>CTAX|25/C|14</t>
        </is>
      </c>
      <c r="L407" s="12" t="inlineStr">
        <is>
          <t>25/C</t>
        </is>
      </c>
      <c r="M407" s="12" t="inlineStr">
        <is>
          <t>14</t>
        </is>
      </c>
      <c r="N407" s="12" t="n">
        <v>1</v>
      </c>
      <c r="O407" s="12" t="n">
        <v>1</v>
      </c>
      <c r="P407" s="12" t="n"/>
      <c r="Q407" s="12" t="n"/>
      <c r="R407" s="12" t="n"/>
      <c r="S407" s="12" t="inlineStr">
        <is>
          <t>Tray</t>
        </is>
      </c>
      <c r="T407" s="16" t="n">
        <v>400</v>
      </c>
      <c r="U407" s="16" t="n">
        <v>84</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STK-2 obstruction-light failure alarm to the DCS (outage reporting)</t>
        </is>
      </c>
      <c r="E408" s="12" t="inlineStr">
        <is>
          <t>R2B</t>
        </is>
      </c>
      <c r="F408" s="12" t="inlineStr">
        <is>
          <t>R2B: unit / HRSG electrical e-house (32 x 40 ft)</t>
        </is>
      </c>
      <c r="G408" s="12" t="inlineStr">
        <is>
          <t>STK-2</t>
        </is>
      </c>
      <c r="H408" s="12" t="inlineStr">
        <is>
          <t>HRSG 2 stack</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273</v>
      </c>
      <c r="U408" s="16" t="n">
        <v>315</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1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2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Motor 3 of 4: control / local station</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CT|7/C|14</t>
        </is>
      </c>
      <c r="L411" s="12" t="inlineStr">
        <is>
          <t>7/C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Motor 4 of 4: control / local station</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1: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2: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3: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4: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5: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6: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7: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8: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9: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10: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11: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12: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13: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14: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15: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16: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17: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18: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19: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20: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21: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22: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23: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24: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25: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26: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27: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28: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29: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30: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31: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32: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33: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34: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35: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36: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37: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38: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39: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40: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41: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42: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43: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44: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45: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JB-HRSG-3-SOL01: 10 x 2/C (field cables)</t>
        </is>
      </c>
      <c r="E458" s="12" t="inlineStr">
        <is>
          <t>HRSG-3</t>
        </is>
      </c>
      <c r="F458" s="12" t="inlineStr">
        <is>
          <t>HRSG 3 + SCR (3P reheat, horizontal)</t>
        </is>
      </c>
      <c r="G458" s="12" t="inlineStr">
        <is>
          <t>JB-HRSG-3-SOL01</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JB-HRSG-3-SOL01 to the control / marshalling room</t>
        </is>
      </c>
      <c r="E459" s="12" t="inlineStr">
        <is>
          <t>R2C</t>
        </is>
      </c>
      <c r="F459" s="12" t="inlineStr">
        <is>
          <t>R2C: unit / HRSG electrical e-house (32 x 40 ft)</t>
        </is>
      </c>
      <c r="G459" s="12" t="inlineStr">
        <is>
          <t>JB-HRSG-3-SOL01</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Solenoid to JB JB-HRSG-3-SOL02: 10 x 2/C (field cables)</t>
        </is>
      </c>
      <c r="E460" s="12" t="inlineStr">
        <is>
          <t>HRSG-3</t>
        </is>
      </c>
      <c r="F460" s="12" t="inlineStr">
        <is>
          <t>HRSG 3 + SCR (3P reheat, horizontal)</t>
        </is>
      </c>
      <c r="G460" s="12" t="inlineStr">
        <is>
          <t>JB-HRSG-3-SOL02</t>
        </is>
      </c>
      <c r="H460" s="12" t="inlineStr">
        <is>
          <t>HRSG 3 + SCR (3P reheat, horizontal)</t>
        </is>
      </c>
      <c r="I460" s="12" t="inlineStr">
        <is>
          <t>Control</t>
        </is>
      </c>
      <c r="J460" s="12" t="inlineStr">
        <is>
          <t>Control cable 600 V Type TC-ER, Cu #14 AWG, PVC jacket</t>
        </is>
      </c>
      <c r="K460" s="12" t="inlineStr">
        <is>
          <t>CT|2/C|14</t>
        </is>
      </c>
      <c r="L460" s="12" t="inlineStr">
        <is>
          <t>2/C</t>
        </is>
      </c>
      <c r="M460" s="12" t="inlineStr">
        <is>
          <t>14</t>
        </is>
      </c>
      <c r="N460" s="12" t="n">
        <v>10</v>
      </c>
      <c r="O460" s="12" t="n">
        <v>1</v>
      </c>
      <c r="P460" s="12" t="n"/>
      <c r="Q460" s="12" t="n"/>
      <c r="R460" s="12" t="n"/>
      <c r="S460" s="12" t="inlineStr">
        <is>
          <t>Tray / conduit</t>
        </is>
      </c>
      <c r="T460" s="16" t="n">
        <v>180</v>
      </c>
      <c r="U460" s="16" t="n">
        <v>10</v>
      </c>
      <c r="V460" s="16">
        <f>ROUNDUP((T460+U460+2*'Read Me'!$B$13)*(1+'Read Me'!$B$12),-1)</f>
        <v/>
      </c>
      <c r="W460" s="16">
        <f>V460*N460*O460</f>
        <v/>
      </c>
      <c r="X460" s="12">
        <f>IF(LEFT(I460,2)="MV",2*N460*IF(L460="1/C",O460,1),0)</f>
        <v/>
      </c>
      <c r="Y460" s="12">
        <f>IF(OR(LEFT(K460,4)="LVAX",LEFT(K460,6)="MV15AX",LEFT(K460,4)="CTAX",LEFT(K460,2)="W|"),2*N460*O460,0)</f>
        <v/>
      </c>
      <c r="Z460" s="12" t="inlineStr">
        <is>
          <t>device-to-JB field wiring, one cable per device</t>
        </is>
      </c>
      <c r="AA460" s="12">
        <f>N460*O460</f>
        <v/>
      </c>
    </row>
    <row r="461">
      <c r="A461" s="12" t="inlineStr">
        <is>
          <t>A-C-0449</t>
        </is>
      </c>
      <c r="B461" s="12" t="inlineStr">
        <is>
          <t>A</t>
        </is>
      </c>
      <c r="C461" s="12" t="inlineStr">
        <is>
          <t>Power block</t>
        </is>
      </c>
      <c r="D461" s="12" t="inlineStr">
        <is>
          <t>Home run JB-HRSG-3-SOL02 to the control / marshalling room</t>
        </is>
      </c>
      <c r="E461" s="12" t="inlineStr">
        <is>
          <t>R2C</t>
        </is>
      </c>
      <c r="F461" s="12" t="inlineStr">
        <is>
          <t>R2C: unit / HRSG electrical e-house (32 x 40 ft)</t>
        </is>
      </c>
      <c r="G461" s="12" t="inlineStr">
        <is>
          <t>JB-HRSG-3-SOL02</t>
        </is>
      </c>
      <c r="H461" s="12" t="inlineStr">
        <is>
          <t>HRSG 3 + SCR (3P reheat, horizontal)</t>
        </is>
      </c>
      <c r="I461" s="12" t="inlineStr">
        <is>
          <t>Control</t>
        </is>
      </c>
      <c r="J461" s="12" t="inlineStr">
        <is>
          <t>Control cable 600 V Type TC-ER, Cu #14 AWG, PVC jacket</t>
        </is>
      </c>
      <c r="K461" s="12" t="inlineStr">
        <is>
          <t>CT|25/C|14</t>
        </is>
      </c>
      <c r="L461" s="12" t="inlineStr">
        <is>
          <t>25/C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1: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2: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MOV 3: control</t>
        </is>
      </c>
      <c r="E464" s="12" t="inlineStr">
        <is>
          <t>R2C</t>
        </is>
      </c>
      <c r="F464" s="12" t="inlineStr">
        <is>
          <t>R2C: unit / HRSG electrical e-house (32 x 40 ft)</t>
        </is>
      </c>
      <c r="G464" s="12" t="inlineStr"/>
      <c r="H464" s="12" t="inlineStr">
        <is>
          <t>HRSG 3 blowdown tank (continuous / intermittent)</t>
        </is>
      </c>
      <c r="I464" s="12" t="inlineStr">
        <is>
          <t>Control</t>
        </is>
      </c>
      <c r="J464" s="12" t="inlineStr">
        <is>
          <t>Control cable 600 V Type TC-ER, Cu #14 AWG, PVC jacket</t>
        </is>
      </c>
      <c r="K464" s="12" t="inlineStr">
        <is>
          <t>CT|12/C|14</t>
        </is>
      </c>
      <c r="L464" s="12" t="inlineStr">
        <is>
          <t>12/C</t>
        </is>
      </c>
      <c r="M464" s="12" t="inlineStr">
        <is>
          <t>14</t>
        </is>
      </c>
      <c r="N464" s="12" t="n">
        <v>1</v>
      </c>
      <c r="O464" s="12" t="n">
        <v>1</v>
      </c>
      <c r="P464" s="12" t="n"/>
      <c r="Q464" s="12" t="n"/>
      <c r="R464" s="12" t="n"/>
      <c r="S464" s="12" t="inlineStr">
        <is>
          <t>Tray</t>
        </is>
      </c>
      <c r="T464" s="16" t="n">
        <v>38</v>
      </c>
      <c r="U464" s="16" t="n">
        <v>86</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MOV 4: control</t>
        </is>
      </c>
      <c r="E465" s="12" t="inlineStr">
        <is>
          <t>R2C</t>
        </is>
      </c>
      <c r="F465" s="12" t="inlineStr">
        <is>
          <t>R2C: unit / HRSG electrical e-house (32 x 40 ft)</t>
        </is>
      </c>
      <c r="G465" s="12" t="inlineStr"/>
      <c r="H465" s="12" t="inlineStr">
        <is>
          <t>HRSG 3 blowdown tank (continuous / intermittent)</t>
        </is>
      </c>
      <c r="I465" s="12" t="inlineStr">
        <is>
          <t>Control</t>
        </is>
      </c>
      <c r="J465" s="12" t="inlineStr">
        <is>
          <t>Control cable 600 V Type TC-ER, Cu #14 AWG, PVC jacket</t>
        </is>
      </c>
      <c r="K465" s="12" t="inlineStr">
        <is>
          <t>CT|12/C|14</t>
        </is>
      </c>
      <c r="L465" s="12" t="inlineStr">
        <is>
          <t>12/C</t>
        </is>
      </c>
      <c r="M465" s="12" t="inlineStr">
        <is>
          <t>14</t>
        </is>
      </c>
      <c r="N465" s="12" t="n">
        <v>1</v>
      </c>
      <c r="O465" s="12" t="n">
        <v>1</v>
      </c>
      <c r="P465" s="12" t="n"/>
      <c r="Q465" s="12" t="n"/>
      <c r="R465" s="12" t="n"/>
      <c r="S465" s="12" t="inlineStr">
        <is>
          <t>Tray</t>
        </is>
      </c>
      <c r="T465" s="16" t="n">
        <v>38</v>
      </c>
      <c r="U465" s="16" t="n">
        <v>86</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1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2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3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4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5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6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Solenoid to JB JB-HRSG 3 duct burner-SOL01: 6 x 2/C (field cables)</t>
        </is>
      </c>
      <c r="E472" s="12" t="inlineStr"/>
      <c r="F472" s="12" t="inlineStr">
        <is>
          <t>HRSG 3 duct burner: gas header, runners, fuel skid and BMS panel</t>
        </is>
      </c>
      <c r="G472" s="12" t="inlineStr">
        <is>
          <t>JB-HRSG 3 duct burner-SOL01</t>
        </is>
      </c>
      <c r="H472" s="12" t="inlineStr">
        <is>
          <t>HRSG 3 duct burner: gas header, runners, fuel skid and BMS panel</t>
        </is>
      </c>
      <c r="I472" s="12" t="inlineStr">
        <is>
          <t>Control</t>
        </is>
      </c>
      <c r="J472" s="12" t="inlineStr">
        <is>
          <t>ARMOR-X MC-HL 600 V control, Cu #14 AWG (Class I Div 2)</t>
        </is>
      </c>
      <c r="K472" s="12" t="inlineStr">
        <is>
          <t>CTAX|2/C|14</t>
        </is>
      </c>
      <c r="L472" s="12" t="inlineStr">
        <is>
          <t>2/C</t>
        </is>
      </c>
      <c r="M472" s="12" t="inlineStr">
        <is>
          <t>14</t>
        </is>
      </c>
      <c r="N472" s="12" t="n">
        <v>6</v>
      </c>
      <c r="O472" s="12" t="n">
        <v>1</v>
      </c>
      <c r="P472" s="12" t="n"/>
      <c r="Q472" s="12" t="n"/>
      <c r="R472" s="12" t="n"/>
      <c r="S472" s="12" t="inlineStr">
        <is>
          <t>Tray / conduit</t>
        </is>
      </c>
      <c r="T472" s="16" t="n">
        <v>106</v>
      </c>
      <c r="U472" s="16" t="n">
        <v>10</v>
      </c>
      <c r="V472" s="16">
        <f>ROUNDUP((T472+U472+2*'Read Me'!$B$13)*(1+'Read Me'!$B$12),-1)</f>
        <v/>
      </c>
      <c r="W472" s="16">
        <f>V472*N472*O472</f>
        <v/>
      </c>
      <c r="X472" s="12">
        <f>IF(LEFT(I472,2)="MV",2*N472*IF(L472="1/C",O472,1),0)</f>
        <v/>
      </c>
      <c r="Y472" s="12">
        <f>IF(OR(LEFT(K472,4)="LVAX",LEFT(K472,6)="MV15AX",LEFT(K472,4)="CTAX",LEFT(K472,2)="W|"),2*N472*O472,0)</f>
        <v/>
      </c>
      <c r="Z472" s="12" t="inlineStr">
        <is>
          <t>device-to-JB field wiring, one cable per device</t>
        </is>
      </c>
      <c r="AA472" s="12">
        <f>N472*O472</f>
        <v/>
      </c>
    </row>
    <row r="473">
      <c r="A473" s="12" t="inlineStr">
        <is>
          <t>A-C-0461</t>
        </is>
      </c>
      <c r="B473" s="12" t="inlineStr">
        <is>
          <t>A</t>
        </is>
      </c>
      <c r="C473" s="12" t="inlineStr">
        <is>
          <t>Power block</t>
        </is>
      </c>
      <c r="D473" s="12" t="inlineStr">
        <is>
          <t>Home run JB-HRSG 3 duct burner-SOL01 to the control / marshalling room</t>
        </is>
      </c>
      <c r="E473" s="12" t="inlineStr">
        <is>
          <t>R2C</t>
        </is>
      </c>
      <c r="F473" s="12" t="inlineStr">
        <is>
          <t>R2C: unit / HRSG electrical e-house (32 x 40 ft)</t>
        </is>
      </c>
      <c r="G473" s="12" t="inlineStr">
        <is>
          <t>JB-HRSG 3 duct burner-SOL01</t>
        </is>
      </c>
      <c r="H473" s="12" t="inlineStr">
        <is>
          <t>HRSG 3 duct burner: gas header, runners, fuel skid and BMS panel</t>
        </is>
      </c>
      <c r="I473" s="12" t="inlineStr">
        <is>
          <t>Control</t>
        </is>
      </c>
      <c r="J473" s="12" t="inlineStr">
        <is>
          <t>ARMOR-X MC-HL 600 V control, Cu #14 AWG (Class I Div 2)</t>
        </is>
      </c>
      <c r="K473" s="12" t="inlineStr">
        <is>
          <t>CTAX|25/C|14</t>
        </is>
      </c>
      <c r="L473" s="12" t="inlineStr">
        <is>
          <t>25/C</t>
        </is>
      </c>
      <c r="M473" s="12" t="inlineStr">
        <is>
          <t>14</t>
        </is>
      </c>
      <c r="N473" s="12" t="n">
        <v>1</v>
      </c>
      <c r="O473" s="12" t="n">
        <v>1</v>
      </c>
      <c r="P473" s="12" t="n"/>
      <c r="Q473" s="12" t="n"/>
      <c r="R473" s="12" t="n"/>
      <c r="S473" s="12" t="inlineStr">
        <is>
          <t>Tray</t>
        </is>
      </c>
      <c r="T473" s="16" t="n">
        <v>400</v>
      </c>
      <c r="U473" s="16" t="n">
        <v>84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STK-3 obstruction-light failure alarm to the DCS (outage reporting)</t>
        </is>
      </c>
      <c r="E474" s="12" t="inlineStr">
        <is>
          <t>R2C</t>
        </is>
      </c>
      <c r="F474" s="12" t="inlineStr">
        <is>
          <t>R2C: unit / HRSG electrical e-house (32 x 40 ft)</t>
        </is>
      </c>
      <c r="G474" s="12" t="inlineStr">
        <is>
          <t>STK-3</t>
        </is>
      </c>
      <c r="H474" s="12" t="inlineStr">
        <is>
          <t>HRSG 3 stack</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186</v>
      </c>
      <c r="U474" s="16" t="n">
        <v>328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Control</t>
        </is>
      </c>
      <c r="E475" s="12" t="inlineStr">
        <is>
          <t>R1</t>
        </is>
      </c>
      <c r="F475" s="12" t="inlineStr">
        <is>
          <t>R1: main electrical building (64 x 180 ft)</t>
        </is>
      </c>
      <c r="G475" s="12" t="inlineStr">
        <is>
          <t>HTP-1</t>
        </is>
      </c>
      <c r="H475" s="12" t="inlineStr">
        <is>
          <t>HTP-1: heat-trace panel (rack)</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829</v>
      </c>
      <c r="U475" s="16" t="n">
        <v>218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1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2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3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4 of 6: control / local station</t>
        </is>
      </c>
      <c r="E479" s="12" t="inlineStr">
        <is>
          <t>LC-480-B</t>
        </is>
      </c>
      <c r="F479" s="12" t="inlineStr">
        <is>
          <t>R1 LC-480-B (480 V switchgear)</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41</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5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6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Control</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LCT-A</t>
        </is>
      </c>
      <c r="H483" s="12" t="inlineStr">
        <is>
          <t>LCT-A: 13.8/0.48 kV load-centre transformer</t>
        </is>
      </c>
      <c r="I483" s="12" t="inlineStr">
        <is>
          <t>Control</t>
        </is>
      </c>
      <c r="J483" s="12" t="inlineStr">
        <is>
          <t>Control cable 600 V Type TC-ER, Cu #14 AWG, PVC jacket</t>
        </is>
      </c>
      <c r="K483" s="12" t="inlineStr">
        <is>
          <t>CT|12/C|14</t>
        </is>
      </c>
      <c r="L483" s="12" t="inlineStr">
        <is>
          <t>12/C</t>
        </is>
      </c>
      <c r="M483" s="12" t="inlineStr">
        <is>
          <t>14</t>
        </is>
      </c>
      <c r="N483" s="12" t="n">
        <v>1</v>
      </c>
      <c r="O483" s="12" t="n">
        <v>1</v>
      </c>
      <c r="P483" s="12" t="n"/>
      <c r="Q483" s="12" t="n"/>
      <c r="R483" s="12" t="n"/>
      <c r="S483" s="12" t="inlineStr">
        <is>
          <t>Tray</t>
        </is>
      </c>
      <c r="T483" s="16" t="n">
        <v>718</v>
      </c>
      <c r="U483" s="16" t="n">
        <v>124</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CT / VT</t>
        </is>
      </c>
      <c r="E484" s="12" t="inlineStr">
        <is>
          <t>R1</t>
        </is>
      </c>
      <c r="F484" s="12" t="inlineStr">
        <is>
          <t>R1: main electrical building (64 x 180 ft)</t>
        </is>
      </c>
      <c r="G484" s="12" t="inlineStr">
        <is>
          <t>LCT-A</t>
        </is>
      </c>
      <c r="H484" s="12" t="inlineStr">
        <is>
          <t>LCT-A: 13.8/0.48 kV load-centre transformer</t>
        </is>
      </c>
      <c r="I484" s="12" t="inlineStr">
        <is>
          <t>Control</t>
        </is>
      </c>
      <c r="J484" s="12" t="inlineStr">
        <is>
          <t>Control cable 600 V Type TC-ER, Cu #10 AWG (CT / VT circuits)</t>
        </is>
      </c>
      <c r="K484" s="12" t="inlineStr">
        <is>
          <t>CTCT|4/C|10</t>
        </is>
      </c>
      <c r="L484" s="12" t="inlineStr">
        <is>
          <t>4/C</t>
        </is>
      </c>
      <c r="M484" s="12" t="inlineStr">
        <is>
          <t>10</t>
        </is>
      </c>
      <c r="N484" s="12" t="n">
        <v>1</v>
      </c>
      <c r="O484" s="12" t="n">
        <v>1</v>
      </c>
      <c r="P484" s="12" t="n"/>
      <c r="Q484" s="12" t="n"/>
      <c r="R484" s="12" t="n"/>
      <c r="S484" s="12" t="inlineStr">
        <is>
          <t>Tray</t>
        </is>
      </c>
      <c r="T484" s="16" t="n">
        <v>718</v>
      </c>
      <c r="U484" s="16" t="n">
        <v>124</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LCT-A</t>
        </is>
      </c>
      <c r="H485" s="12" t="inlineStr">
        <is>
          <t>LCT-A: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124</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1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2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3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Motor 4 of 6: control / local station</t>
        </is>
      </c>
      <c r="E489" s="12" t="inlineStr">
        <is>
          <t>LC-480-B</t>
        </is>
      </c>
      <c r="F489" s="12" t="inlineStr">
        <is>
          <t>R1 LC-480-B (480 V switchgear)</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Duct bank</t>
        </is>
      </c>
      <c r="T489" s="16" t="n">
        <v>51</v>
      </c>
      <c r="U489" s="16" t="n">
        <v>63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5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6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LCT-B</t>
        </is>
      </c>
      <c r="H493" s="12" t="inlineStr">
        <is>
          <t>LCT-B: 13.8/0.48 kV load-centre transformer</t>
        </is>
      </c>
      <c r="I493" s="12" t="inlineStr">
        <is>
          <t>Control</t>
        </is>
      </c>
      <c r="J493" s="12" t="inlineStr">
        <is>
          <t>Control cable 600 V Type TC-ER, Cu #14 AWG, PVC jacket</t>
        </is>
      </c>
      <c r="K493" s="12" t="inlineStr">
        <is>
          <t>CT|12/C|14</t>
        </is>
      </c>
      <c r="L493" s="12" t="inlineStr">
        <is>
          <t>12/C</t>
        </is>
      </c>
      <c r="M493" s="12" t="inlineStr">
        <is>
          <t>14</t>
        </is>
      </c>
      <c r="N493" s="12" t="n">
        <v>1</v>
      </c>
      <c r="O493" s="12" t="n">
        <v>1</v>
      </c>
      <c r="P493" s="12" t="n"/>
      <c r="Q493" s="12" t="n"/>
      <c r="R493" s="12" t="n"/>
      <c r="S493" s="12" t="inlineStr">
        <is>
          <t>Tray</t>
        </is>
      </c>
      <c r="T493" s="16" t="n">
        <v>718</v>
      </c>
      <c r="U493" s="16" t="n">
        <v>146</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LCT-B</t>
        </is>
      </c>
      <c r="H494" s="12" t="inlineStr">
        <is>
          <t>LCT-B: 13.8/0.48 kV load-centre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718</v>
      </c>
      <c r="U494" s="16" t="n">
        <v>146</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LCT-B</t>
        </is>
      </c>
      <c r="H495" s="12" t="inlineStr">
        <is>
          <t>LCT-B: 13.8/0.48 kV load-centre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718</v>
      </c>
      <c r="U495" s="16" t="n">
        <v>146</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TX-LCI-1</t>
        </is>
      </c>
      <c r="H497" s="12" t="inlineStr">
        <is>
          <t>R1 TX-LCI-1 dry-type input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0</v>
      </c>
      <c r="U497" s="16" t="n">
        <v>73</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TX-LCI-1</t>
        </is>
      </c>
      <c r="H498" s="12" t="inlineStr">
        <is>
          <t>R1 TX-LCI-1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0</v>
      </c>
      <c r="U498" s="16" t="n">
        <v>73</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TX-LCI-1</t>
        </is>
      </c>
      <c r="H499" s="12" t="inlineStr">
        <is>
          <t>R1 TX-LCI-1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73</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TX-LCI-2</t>
        </is>
      </c>
      <c r="H501" s="12" t="inlineStr">
        <is>
          <t>R1 TX-LCI-2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109</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TX-LCI-2</t>
        </is>
      </c>
      <c r="H502" s="12" t="inlineStr">
        <is>
          <t>R1 TX-LCI-2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109</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TX-LCI-2</t>
        </is>
      </c>
      <c r="H503" s="12" t="inlineStr">
        <is>
          <t>R1 TX-LCI-2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109</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TX-LCI-3</t>
        </is>
      </c>
      <c r="H505" s="12" t="inlineStr">
        <is>
          <t>R1 TX-LCI-3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667</v>
      </c>
      <c r="U505" s="16" t="n">
        <v>144</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TX-LCI-3</t>
        </is>
      </c>
      <c r="H506" s="12" t="inlineStr">
        <is>
          <t>R1 TX-LCI-3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667</v>
      </c>
      <c r="U506" s="16" t="n">
        <v>144</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TX-LCI-3</t>
        </is>
      </c>
      <c r="H507" s="12" t="inlineStr">
        <is>
          <t>R1 TX-LCI-3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667</v>
      </c>
      <c r="U507" s="16" t="n">
        <v>144</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R1</t>
        </is>
      </c>
      <c r="H508" s="12" t="inlineStr">
        <is>
          <t>R1: main electrical building (64 x 180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32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R2A</t>
        </is>
      </c>
      <c r="F509" s="12" t="inlineStr">
        <is>
          <t>R2A: unit / HRSG electrical e-house (32 x 40 ft)</t>
        </is>
      </c>
      <c r="G509" s="12" t="inlineStr">
        <is>
          <t>R2A</t>
        </is>
      </c>
      <c r="H509" s="12" t="inlineStr">
        <is>
          <t>R2A: unit / HRSG electrical e-house (32 x 40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R2B</t>
        </is>
      </c>
      <c r="H510" s="12" t="inlineStr">
        <is>
          <t>R2B: unit / HRSG electrical e-house (32 x 40 ft)</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0</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R2C</t>
        </is>
      </c>
      <c r="F511" s="12" t="inlineStr">
        <is>
          <t>R2C: unit / HRSG electrical e-house (32 x 40 ft)</t>
        </is>
      </c>
      <c r="G511" s="12" t="inlineStr">
        <is>
          <t>R2C</t>
        </is>
      </c>
      <c r="H511" s="12" t="inlineStr">
        <is>
          <t>R2C: unit / HRSG electrical e-house (32 x 40 ft)</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0</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R3</t>
        </is>
      </c>
      <c r="F512" s="12" t="inlineStr">
        <is>
          <t>R3: ST auxiliary electrical e-house (40 x 65 ft)</t>
        </is>
      </c>
      <c r="G512" s="12" t="inlineStr">
        <is>
          <t>R3</t>
        </is>
      </c>
      <c r="H512" s="12" t="inlineStr">
        <is>
          <t>R3: ST auxiliary electrical e-house (40 x 65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1 of 2: control / local station</t>
        </is>
      </c>
      <c r="E513" s="12" t="inlineStr">
        <is>
          <t>R2A</t>
        </is>
      </c>
      <c r="F513" s="12" t="inlineStr">
        <is>
          <t>R2A: unit / HRSG electrical e-house (32 x 40 ft)</t>
        </is>
      </c>
      <c r="G513" s="12" t="inlineStr">
        <is>
          <t>SCRB-1</t>
        </is>
      </c>
      <c r="H513" s="12" t="inlineStr">
        <is>
          <t>SCRB-1A/B: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2 of 2: control / local station</t>
        </is>
      </c>
      <c r="E514" s="12" t="inlineStr">
        <is>
          <t>R2A</t>
        </is>
      </c>
      <c r="F514" s="12" t="inlineStr">
        <is>
          <t>R2A: unit / HRSG electrical e-house (32 x 40 ft)</t>
        </is>
      </c>
      <c r="G514" s="12" t="inlineStr">
        <is>
          <t>SCRB-1</t>
        </is>
      </c>
      <c r="H514" s="12" t="inlineStr">
        <is>
          <t>SCRB-1A/B: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1 of 2: control / local station</t>
        </is>
      </c>
      <c r="E515" s="12" t="inlineStr">
        <is>
          <t>R2B</t>
        </is>
      </c>
      <c r="F515" s="12" t="inlineStr">
        <is>
          <t>R2B: unit / HRSG electrical e-house (32 x 40 ft)</t>
        </is>
      </c>
      <c r="G515" s="12" t="inlineStr">
        <is>
          <t>SCRB-2</t>
        </is>
      </c>
      <c r="H515" s="12" t="inlineStr">
        <is>
          <t>SCRB-2A/B: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Motor 2 of 2: control / local station</t>
        </is>
      </c>
      <c r="E516" s="12" t="inlineStr">
        <is>
          <t>R2B</t>
        </is>
      </c>
      <c r="F516" s="12" t="inlineStr">
        <is>
          <t>R2B: unit / HRSG electrical e-house (32 x 40 ft)</t>
        </is>
      </c>
      <c r="G516" s="12" t="inlineStr">
        <is>
          <t>SCRB-2</t>
        </is>
      </c>
      <c r="H516" s="12" t="inlineStr">
        <is>
          <t>SCRB-2A/B: SCR dilution-air blowers</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404</v>
      </c>
      <c r="U516" s="16" t="n">
        <v>72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R2C</t>
        </is>
      </c>
      <c r="F517" s="12" t="inlineStr">
        <is>
          <t>R2C: unit / HRSG electrical e-house (32 x 40 ft)</t>
        </is>
      </c>
      <c r="G517" s="12" t="inlineStr">
        <is>
          <t>SCRB-3</t>
        </is>
      </c>
      <c r="H517" s="12" t="inlineStr">
        <is>
          <t>SCRB-3A/B: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R2C</t>
        </is>
      </c>
      <c r="F518" s="12" t="inlineStr">
        <is>
          <t>R2C: unit / HRSG electrical e-house (32 x 40 ft)</t>
        </is>
      </c>
      <c r="G518" s="12" t="inlineStr">
        <is>
          <t>SCRB-3</t>
        </is>
      </c>
      <c r="H518" s="12" t="inlineStr">
        <is>
          <t>SCRB-3A/B: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R2A</t>
        </is>
      </c>
      <c r="F520" s="12" t="inlineStr">
        <is>
          <t>R2A: unit / HRSG electrical e-house (32 x 40 ft)</t>
        </is>
      </c>
      <c r="G520" s="12" t="inlineStr">
        <is>
          <t>SFC-1</t>
        </is>
      </c>
      <c r="H520" s="12" t="inlineStr">
        <is>
          <t>SFC-1: GT1 static starter (LCI) and isolation transformer</t>
        </is>
      </c>
      <c r="I520" s="12" t="inlineStr">
        <is>
          <t>Control</t>
        </is>
      </c>
      <c r="J520" s="12" t="inlineStr">
        <is>
          <t>Control cable 600 V Type TC-ER, Cu #14 AWG, PVC jacket</t>
        </is>
      </c>
      <c r="K520" s="12" t="inlineStr">
        <is>
          <t>CT|12/C|14</t>
        </is>
      </c>
      <c r="L520" s="12" t="inlineStr">
        <is>
          <t>12/C</t>
        </is>
      </c>
      <c r="M520" s="12" t="inlineStr">
        <is>
          <t>14</t>
        </is>
      </c>
      <c r="N520" s="12" t="n">
        <v>1</v>
      </c>
      <c r="O520" s="12" t="n">
        <v>1</v>
      </c>
      <c r="P520" s="12" t="n"/>
      <c r="Q520" s="12" t="n"/>
      <c r="R520" s="12" t="n"/>
      <c r="S520" s="12" t="inlineStr">
        <is>
          <t>Tray</t>
        </is>
      </c>
      <c r="T520" s="16" t="n">
        <v>359</v>
      </c>
      <c r="U520" s="16" t="n">
        <v>147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R2A</t>
        </is>
      </c>
      <c r="F521" s="12" t="inlineStr">
        <is>
          <t>R2A: unit / HRSG electrical e-house (32 x 40 ft)</t>
        </is>
      </c>
      <c r="G521" s="12" t="inlineStr">
        <is>
          <t>SFC-1</t>
        </is>
      </c>
      <c r="H521" s="12" t="inlineStr">
        <is>
          <t>SFC-1: GT1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359</v>
      </c>
      <c r="U521" s="16" t="n">
        <v>147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R2A</t>
        </is>
      </c>
      <c r="F522" s="12" t="inlineStr">
        <is>
          <t>R2A: unit / HRSG electrical e-house (32 x 40 ft)</t>
        </is>
      </c>
      <c r="G522" s="12" t="inlineStr">
        <is>
          <t>SFC-1</t>
        </is>
      </c>
      <c r="H522" s="12" t="inlineStr">
        <is>
          <t>SFC-1: GT1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359</v>
      </c>
      <c r="U522" s="16" t="n">
        <v>147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R2B</t>
        </is>
      </c>
      <c r="F524" s="12" t="inlineStr">
        <is>
          <t>R2B: unit / HRSG electrical e-house (32 x 40 ft)</t>
        </is>
      </c>
      <c r="G524" s="12" t="inlineStr">
        <is>
          <t>SFC-2</t>
        </is>
      </c>
      <c r="H524" s="12" t="inlineStr">
        <is>
          <t>SFC-2: GT2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1233</v>
      </c>
      <c r="U524" s="16" t="n">
        <v>237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R2B</t>
        </is>
      </c>
      <c r="F525" s="12" t="inlineStr">
        <is>
          <t>R2B: unit / HRSG electrical e-house (32 x 40 ft)</t>
        </is>
      </c>
      <c r="G525" s="12" t="inlineStr">
        <is>
          <t>SFC-2</t>
        </is>
      </c>
      <c r="H525" s="12" t="inlineStr">
        <is>
          <t>SFC-2: GT2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1233</v>
      </c>
      <c r="U525" s="16" t="n">
        <v>237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R2B</t>
        </is>
      </c>
      <c r="F526" s="12" t="inlineStr">
        <is>
          <t>R2B: unit / HRSG electrical e-house (32 x 40 ft)</t>
        </is>
      </c>
      <c r="G526" s="12" t="inlineStr">
        <is>
          <t>SFC-2</t>
        </is>
      </c>
      <c r="H526" s="12" t="inlineStr">
        <is>
          <t>SFC-2: GT2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1233</v>
      </c>
      <c r="U526" s="16" t="n">
        <v>237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R2C</t>
        </is>
      </c>
      <c r="F528" s="12" t="inlineStr">
        <is>
          <t>R2C: unit / HRSG electrical e-house (32 x 40 ft)</t>
        </is>
      </c>
      <c r="G528" s="12" t="inlineStr">
        <is>
          <t>SFC-3</t>
        </is>
      </c>
      <c r="H528" s="12" t="inlineStr">
        <is>
          <t>SFC-3: GT3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987</v>
      </c>
      <c r="U528" s="16" t="n">
        <v>184</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R2C</t>
        </is>
      </c>
      <c r="F529" s="12" t="inlineStr">
        <is>
          <t>R2C: unit / HRSG electrical e-house (32 x 40 ft)</t>
        </is>
      </c>
      <c r="G529" s="12" t="inlineStr">
        <is>
          <t>SFC-3</t>
        </is>
      </c>
      <c r="H529" s="12" t="inlineStr">
        <is>
          <t>SFC-3: GT3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987</v>
      </c>
      <c r="U529" s="16" t="n">
        <v>184</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R2C</t>
        </is>
      </c>
      <c r="F530" s="12" t="inlineStr">
        <is>
          <t>R2C: unit / HRSG electrical e-house (32 x 40 ft)</t>
        </is>
      </c>
      <c r="G530" s="12" t="inlineStr">
        <is>
          <t>SFC-3</t>
        </is>
      </c>
      <c r="H530" s="12" t="inlineStr">
        <is>
          <t>SFC-3: GT3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987</v>
      </c>
      <c r="U530" s="16" t="n">
        <v>184</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Motor 1 of 3: control / local station</t>
        </is>
      </c>
      <c r="E531" s="12" t="inlineStr">
        <is>
          <t>MCC-GT1</t>
        </is>
      </c>
      <c r="F531" s="12" t="inlineStr">
        <is>
          <t>R1 MCC-GT1</t>
        </is>
      </c>
      <c r="G531" s="12" t="inlineStr">
        <is>
          <t>SOS-1</t>
        </is>
      </c>
      <c r="H531" s="12" t="inlineStr">
        <is>
          <t>SOS-1: GTG-1 seal-oil and H2 / CO2 gas-control skid</t>
        </is>
      </c>
      <c r="I531" s="12" t="inlineStr">
        <is>
          <t>Control</t>
        </is>
      </c>
      <c r="J531" s="12" t="inlineStr">
        <is>
          <t>ARMOR-X MC-HL 600 V control, Cu #14 AWG (Class I Div 2)</t>
        </is>
      </c>
      <c r="K531" s="12" t="inlineStr">
        <is>
          <t>CTAX|7/C|14</t>
        </is>
      </c>
      <c r="L531" s="12" t="inlineStr">
        <is>
          <t>7/C</t>
        </is>
      </c>
      <c r="M531" s="12" t="inlineStr">
        <is>
          <t>14</t>
        </is>
      </c>
      <c r="N531" s="12" t="n">
        <v>1</v>
      </c>
      <c r="O531" s="12" t="n">
        <v>1</v>
      </c>
      <c r="P531" s="12" t="n"/>
      <c r="Q531" s="12" t="n"/>
      <c r="R531" s="12" t="n"/>
      <c r="S531" s="12" t="inlineStr">
        <is>
          <t>Tray</t>
        </is>
      </c>
      <c r="T531" s="16" t="n">
        <v>481</v>
      </c>
      <c r="U531" s="16" t="n">
        <v>189</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2 of 3: control / local station</t>
        </is>
      </c>
      <c r="E532" s="12" t="inlineStr">
        <is>
          <t>MCC-GT1</t>
        </is>
      </c>
      <c r="F532" s="12" t="inlineStr">
        <is>
          <t>R1 MCC-GT1</t>
        </is>
      </c>
      <c r="G532" s="12" t="inlineStr">
        <is>
          <t>SOS-1</t>
        </is>
      </c>
      <c r="H532" s="12" t="inlineStr">
        <is>
          <t>SOS-1: GTG-1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481</v>
      </c>
      <c r="U532" s="16" t="n">
        <v>189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3 of 3: control / local station</t>
        </is>
      </c>
      <c r="E533" s="12" t="inlineStr">
        <is>
          <t>MCC-GT1</t>
        </is>
      </c>
      <c r="F533" s="12" t="inlineStr">
        <is>
          <t>R1 MCC-GT1</t>
        </is>
      </c>
      <c r="G533" s="12" t="inlineStr">
        <is>
          <t>SOS-1</t>
        </is>
      </c>
      <c r="H533" s="12" t="inlineStr">
        <is>
          <t>SOS-1: GTG-1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481</v>
      </c>
      <c r="U533" s="16" t="n">
        <v>189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Solenoid to JB JB-SOS-1-SOL01: 4 x 2/C (field cables)</t>
        </is>
      </c>
      <c r="E534" s="12" t="inlineStr">
        <is>
          <t>SOS-1</t>
        </is>
      </c>
      <c r="F534" s="12" t="inlineStr">
        <is>
          <t>SOS-1: GTG-1 seal-oil and H2 / CO2 gas-control skid</t>
        </is>
      </c>
      <c r="G534" s="12" t="inlineStr">
        <is>
          <t>JB-SOS-1-SOL01</t>
        </is>
      </c>
      <c r="H534" s="12" t="inlineStr">
        <is>
          <t>SOS-1: GTG-1 seal-oil and H2 / CO2 gas-control skid</t>
        </is>
      </c>
      <c r="I534" s="12" t="inlineStr">
        <is>
          <t>Control</t>
        </is>
      </c>
      <c r="J534" s="12" t="inlineStr">
        <is>
          <t>ARMOR-X MC-HL 600 V control, Cu #14 AWG (Class I Div 2)</t>
        </is>
      </c>
      <c r="K534" s="12" t="inlineStr">
        <is>
          <t>CTAX|2/C|14</t>
        </is>
      </c>
      <c r="L534" s="12" t="inlineStr">
        <is>
          <t>2/C</t>
        </is>
      </c>
      <c r="M534" s="12" t="inlineStr">
        <is>
          <t>14</t>
        </is>
      </c>
      <c r="N534" s="12" t="n">
        <v>4</v>
      </c>
      <c r="O534" s="12" t="n">
        <v>1</v>
      </c>
      <c r="P534" s="12" t="n"/>
      <c r="Q534" s="12" t="n"/>
      <c r="R534" s="12" t="n"/>
      <c r="S534" s="12" t="inlineStr">
        <is>
          <t>Tray / conduit</t>
        </is>
      </c>
      <c r="T534" s="16" t="n">
        <v>52</v>
      </c>
      <c r="U534" s="16" t="n">
        <v>10</v>
      </c>
      <c r="V534" s="16">
        <f>ROUNDUP((T534+U534+2*'Read Me'!$B$13)*(1+'Read Me'!$B$12),-1)</f>
        <v/>
      </c>
      <c r="W534" s="16">
        <f>V534*N534*O534</f>
        <v/>
      </c>
      <c r="X534" s="12">
        <f>IF(LEFT(I534,2)="MV",2*N534*IF(L534="1/C",O534,1),0)</f>
        <v/>
      </c>
      <c r="Y534" s="12">
        <f>IF(OR(LEFT(K534,4)="LVAX",LEFT(K534,6)="MV15AX",LEFT(K534,4)="CTAX",LEFT(K534,2)="W|"),2*N534*O534,0)</f>
        <v/>
      </c>
      <c r="Z534" s="12" t="inlineStr">
        <is>
          <t>device-to-JB field wiring, one cable per device</t>
        </is>
      </c>
      <c r="AA534" s="12">
        <f>N534*O534</f>
        <v/>
      </c>
    </row>
    <row r="535">
      <c r="A535" s="12" t="inlineStr">
        <is>
          <t>A-C-0523</t>
        </is>
      </c>
      <c r="B535" s="12" t="inlineStr">
        <is>
          <t>A</t>
        </is>
      </c>
      <c r="C535" s="12" t="inlineStr">
        <is>
          <t>Power block</t>
        </is>
      </c>
      <c r="D535" s="12" t="inlineStr">
        <is>
          <t>Home run JB-SOS-1-SOL01 to the control / marshalling room</t>
        </is>
      </c>
      <c r="E535" s="12" t="inlineStr">
        <is>
          <t>R2A</t>
        </is>
      </c>
      <c r="F535" s="12" t="inlineStr">
        <is>
          <t>R2A: unit / HRSG electrical e-house (32 x 40 ft)</t>
        </is>
      </c>
      <c r="G535" s="12" t="inlineStr">
        <is>
          <t>JB-SOS-1-SOL01</t>
        </is>
      </c>
      <c r="H535" s="12" t="inlineStr">
        <is>
          <t>SOS-1: GTG-1 seal-oil and H2 / CO2 gas-control skid</t>
        </is>
      </c>
      <c r="I535" s="12" t="inlineStr">
        <is>
          <t>Control</t>
        </is>
      </c>
      <c r="J535" s="12" t="inlineStr">
        <is>
          <t>ARMOR-X MC-HL 600 V control, Cu #14 AWG (Class I Div 2)</t>
        </is>
      </c>
      <c r="K535" s="12" t="inlineStr">
        <is>
          <t>CTAX|25/C|14</t>
        </is>
      </c>
      <c r="L535" s="12" t="inlineStr">
        <is>
          <t>25/C</t>
        </is>
      </c>
      <c r="M535" s="12" t="inlineStr">
        <is>
          <t>14</t>
        </is>
      </c>
      <c r="N535" s="12" t="n">
        <v>1</v>
      </c>
      <c r="O535" s="12" t="n">
        <v>1</v>
      </c>
      <c r="P535" s="12" t="n"/>
      <c r="Q535" s="12" t="n"/>
      <c r="R535" s="12" t="n"/>
      <c r="S535" s="12" t="inlineStr">
        <is>
          <t>Tray</t>
        </is>
      </c>
      <c r="T535" s="16" t="n">
        <v>403</v>
      </c>
      <c r="U535" s="16" t="n">
        <v>138</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1 of 3: control / local station</t>
        </is>
      </c>
      <c r="E536" s="12" t="inlineStr">
        <is>
          <t>MCC-GT2</t>
        </is>
      </c>
      <c r="F536" s="12" t="inlineStr">
        <is>
          <t>R1 MCC-GT2</t>
        </is>
      </c>
      <c r="G536" s="12" t="inlineStr">
        <is>
          <t>SOS-2</t>
        </is>
      </c>
      <c r="H536" s="12" t="inlineStr">
        <is>
          <t>SOS-2: GTG-2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661</v>
      </c>
      <c r="U536" s="16" t="n">
        <v>169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2 of 3: control / local station</t>
        </is>
      </c>
      <c r="E537" s="12" t="inlineStr">
        <is>
          <t>MCC-GT2</t>
        </is>
      </c>
      <c r="F537" s="12" t="inlineStr">
        <is>
          <t>R1 MCC-GT2</t>
        </is>
      </c>
      <c r="G537" s="12" t="inlineStr">
        <is>
          <t>SOS-2</t>
        </is>
      </c>
      <c r="H537" s="12" t="inlineStr">
        <is>
          <t>SOS-2: GTG-2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661</v>
      </c>
      <c r="U537" s="16" t="n">
        <v>169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3 of 3: control / local station</t>
        </is>
      </c>
      <c r="E538" s="12" t="inlineStr">
        <is>
          <t>MCC-GT2</t>
        </is>
      </c>
      <c r="F538" s="12" t="inlineStr">
        <is>
          <t>R1 MCC-GT2</t>
        </is>
      </c>
      <c r="G538" s="12" t="inlineStr">
        <is>
          <t>SOS-2</t>
        </is>
      </c>
      <c r="H538" s="12" t="inlineStr">
        <is>
          <t>SOS-2: GTG-2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661</v>
      </c>
      <c r="U538" s="16" t="n">
        <v>169</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Solenoid to JB JB-SOS-2-SOL01: 4 x 2/C (field cables)</t>
        </is>
      </c>
      <c r="E539" s="12" t="inlineStr">
        <is>
          <t>SOS-2</t>
        </is>
      </c>
      <c r="F539" s="12" t="inlineStr">
        <is>
          <t>SOS-2: GTG-2 seal-oil and H2 / CO2 gas-control skid</t>
        </is>
      </c>
      <c r="G539" s="12" t="inlineStr">
        <is>
          <t>JB-SOS-2-SOL01</t>
        </is>
      </c>
      <c r="H539" s="12" t="inlineStr">
        <is>
          <t>SOS-2: GTG-2 seal-oil and H2 / CO2 gas-control skid</t>
        </is>
      </c>
      <c r="I539" s="12" t="inlineStr">
        <is>
          <t>Control</t>
        </is>
      </c>
      <c r="J539" s="12" t="inlineStr">
        <is>
          <t>ARMOR-X MC-HL 600 V control, Cu #14 AWG (Class I Div 2)</t>
        </is>
      </c>
      <c r="K539" s="12" t="inlineStr">
        <is>
          <t>CTAX|2/C|14</t>
        </is>
      </c>
      <c r="L539" s="12" t="inlineStr">
        <is>
          <t>2/C</t>
        </is>
      </c>
      <c r="M539" s="12" t="inlineStr">
        <is>
          <t>14</t>
        </is>
      </c>
      <c r="N539" s="12" t="n">
        <v>4</v>
      </c>
      <c r="O539" s="12" t="n">
        <v>1</v>
      </c>
      <c r="P539" s="12" t="n"/>
      <c r="Q539" s="12" t="n"/>
      <c r="R539" s="12" t="n"/>
      <c r="S539" s="12" t="inlineStr">
        <is>
          <t>Tray / conduit</t>
        </is>
      </c>
      <c r="T539" s="16" t="n">
        <v>52</v>
      </c>
      <c r="U539" s="16" t="n">
        <v>10</v>
      </c>
      <c r="V539" s="16">
        <f>ROUNDUP((T539+U539+2*'Read Me'!$B$13)*(1+'Read Me'!$B$12),-1)</f>
        <v/>
      </c>
      <c r="W539" s="16">
        <f>V539*N539*O539</f>
        <v/>
      </c>
      <c r="X539" s="12">
        <f>IF(LEFT(I539,2)="MV",2*N539*IF(L539="1/C",O539,1),0)</f>
        <v/>
      </c>
      <c r="Y539" s="12">
        <f>IF(OR(LEFT(K539,4)="LVAX",LEFT(K539,6)="MV15AX",LEFT(K539,4)="CTAX",LEFT(K539,2)="W|"),2*N539*O539,0)</f>
        <v/>
      </c>
      <c r="Z539" s="12" t="inlineStr">
        <is>
          <t>device-to-JB field wiring, one cable per device</t>
        </is>
      </c>
      <c r="AA539" s="12">
        <f>N539*O539</f>
        <v/>
      </c>
    </row>
    <row r="540">
      <c r="A540" s="12" t="inlineStr">
        <is>
          <t>A-C-0528</t>
        </is>
      </c>
      <c r="B540" s="12" t="inlineStr">
        <is>
          <t>A</t>
        </is>
      </c>
      <c r="C540" s="12" t="inlineStr">
        <is>
          <t>Power block</t>
        </is>
      </c>
      <c r="D540" s="12" t="inlineStr">
        <is>
          <t>Home run JB-SOS-2-SOL01 to the control / marshalling room</t>
        </is>
      </c>
      <c r="E540" s="12" t="inlineStr">
        <is>
          <t>R2B</t>
        </is>
      </c>
      <c r="F540" s="12" t="inlineStr">
        <is>
          <t>R2B: unit / HRSG electrical e-house (32 x 40 ft)</t>
        </is>
      </c>
      <c r="G540" s="12" t="inlineStr">
        <is>
          <t>JB-SOS-2-SOL01</t>
        </is>
      </c>
      <c r="H540" s="12" t="inlineStr">
        <is>
          <t>SOS-2: GTG-2 seal-oil and H2 / CO2 gas-control skid</t>
        </is>
      </c>
      <c r="I540" s="12" t="inlineStr">
        <is>
          <t>Control</t>
        </is>
      </c>
      <c r="J540" s="12" t="inlineStr">
        <is>
          <t>ARMOR-X MC-HL 600 V control, Cu #14 AWG (Class I Div 2)</t>
        </is>
      </c>
      <c r="K540" s="12" t="inlineStr">
        <is>
          <t>CTAX|25/C|14</t>
        </is>
      </c>
      <c r="L540" s="12" t="inlineStr">
        <is>
          <t>25/C</t>
        </is>
      </c>
      <c r="M540" s="12" t="inlineStr">
        <is>
          <t>14</t>
        </is>
      </c>
      <c r="N540" s="12" t="n">
        <v>1</v>
      </c>
      <c r="O540" s="12" t="n">
        <v>1</v>
      </c>
      <c r="P540" s="12" t="n"/>
      <c r="Q540" s="12" t="n"/>
      <c r="R540" s="12" t="n"/>
      <c r="S540" s="12" t="inlineStr">
        <is>
          <t>Tray</t>
        </is>
      </c>
      <c r="T540" s="16" t="n">
        <v>1277</v>
      </c>
      <c r="U540" s="16" t="n">
        <v>228</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1 of 3: control / local station</t>
        </is>
      </c>
      <c r="E541" s="12" t="inlineStr">
        <is>
          <t>MCC-GT3</t>
        </is>
      </c>
      <c r="F541" s="12" t="inlineStr">
        <is>
          <t>R1 MCC-GT3</t>
        </is>
      </c>
      <c r="G541" s="12" t="inlineStr">
        <is>
          <t>SOS-3</t>
        </is>
      </c>
      <c r="H541" s="12" t="inlineStr">
        <is>
          <t>SOS-3: GTG-3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829</v>
      </c>
      <c r="U541" s="16" t="n">
        <v>177</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2 of 3: control / local station</t>
        </is>
      </c>
      <c r="E542" s="12" t="inlineStr">
        <is>
          <t>MCC-GT3</t>
        </is>
      </c>
      <c r="F542" s="12" t="inlineStr">
        <is>
          <t>R1 MCC-GT3</t>
        </is>
      </c>
      <c r="G542" s="12" t="inlineStr">
        <is>
          <t>SOS-3</t>
        </is>
      </c>
      <c r="H542" s="12" t="inlineStr">
        <is>
          <t>SOS-3: GTG-3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829</v>
      </c>
      <c r="U542" s="16" t="n">
        <v>177</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3 of 3: control / local station</t>
        </is>
      </c>
      <c r="E543" s="12" t="inlineStr">
        <is>
          <t>MCC-GT3</t>
        </is>
      </c>
      <c r="F543" s="12" t="inlineStr">
        <is>
          <t>R1 MCC-GT3</t>
        </is>
      </c>
      <c r="G543" s="12" t="inlineStr">
        <is>
          <t>SOS-3</t>
        </is>
      </c>
      <c r="H543" s="12" t="inlineStr">
        <is>
          <t>SOS-3: GTG-3 seal-oil and H2 / CO2 gas-control skid</t>
        </is>
      </c>
      <c r="I543" s="12" t="inlineStr">
        <is>
          <t>Control</t>
        </is>
      </c>
      <c r="J543" s="12" t="inlineStr">
        <is>
          <t>ARMOR-X MC-HL 600 V control, Cu #14 AWG (Class I Div 2)</t>
        </is>
      </c>
      <c r="K543" s="12" t="inlineStr">
        <is>
          <t>CTAX|7/C|14</t>
        </is>
      </c>
      <c r="L543" s="12" t="inlineStr">
        <is>
          <t>7/C</t>
        </is>
      </c>
      <c r="M543" s="12" t="inlineStr">
        <is>
          <t>14</t>
        </is>
      </c>
      <c r="N543" s="12" t="n">
        <v>1</v>
      </c>
      <c r="O543" s="12" t="n">
        <v>1</v>
      </c>
      <c r="P543" s="12" t="n"/>
      <c r="Q543" s="12" t="n"/>
      <c r="R543" s="12" t="n"/>
      <c r="S543" s="12" t="inlineStr">
        <is>
          <t>Tray</t>
        </is>
      </c>
      <c r="T543" s="16" t="n">
        <v>829</v>
      </c>
      <c r="U543" s="16" t="n">
        <v>177</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Solenoid to JB JB-SOS-3-SOL01: 4 x 2/C (field cables)</t>
        </is>
      </c>
      <c r="E544" s="12" t="inlineStr">
        <is>
          <t>SOS-3</t>
        </is>
      </c>
      <c r="F544" s="12" t="inlineStr">
        <is>
          <t>SOS-3: GTG-3 seal-oil and H2 / CO2 gas-control skid</t>
        </is>
      </c>
      <c r="G544" s="12" t="inlineStr">
        <is>
          <t>JB-SOS-3-SOL01</t>
        </is>
      </c>
      <c r="H544" s="12" t="inlineStr">
        <is>
          <t>SOS-3: GTG-3 seal-oil and H2 / CO2 gas-control skid</t>
        </is>
      </c>
      <c r="I544" s="12" t="inlineStr">
        <is>
          <t>Control</t>
        </is>
      </c>
      <c r="J544" s="12" t="inlineStr">
        <is>
          <t>ARMOR-X MC-HL 600 V control, Cu #14 AWG (Class I Div 2)</t>
        </is>
      </c>
      <c r="K544" s="12" t="inlineStr">
        <is>
          <t>CTAX|2/C|14</t>
        </is>
      </c>
      <c r="L544" s="12" t="inlineStr">
        <is>
          <t>2/C</t>
        </is>
      </c>
      <c r="M544" s="12" t="inlineStr">
        <is>
          <t>14</t>
        </is>
      </c>
      <c r="N544" s="12" t="n">
        <v>4</v>
      </c>
      <c r="O544" s="12" t="n">
        <v>1</v>
      </c>
      <c r="P544" s="12" t="n"/>
      <c r="Q544" s="12" t="n"/>
      <c r="R544" s="12" t="n"/>
      <c r="S544" s="12" t="inlineStr">
        <is>
          <t>Tray / conduit</t>
        </is>
      </c>
      <c r="T544" s="16" t="n">
        <v>52</v>
      </c>
      <c r="U544" s="16" t="n">
        <v>10</v>
      </c>
      <c r="V544" s="16">
        <f>ROUNDUP((T544+U544+2*'Read Me'!$B$13)*(1+'Read Me'!$B$12),-1)</f>
        <v/>
      </c>
      <c r="W544" s="16">
        <f>V544*N544*O544</f>
        <v/>
      </c>
      <c r="X544" s="12">
        <f>IF(LEFT(I544,2)="MV",2*N544*IF(L544="1/C",O544,1),0)</f>
        <v/>
      </c>
      <c r="Y544" s="12">
        <f>IF(OR(LEFT(K544,4)="LVAX",LEFT(K544,6)="MV15AX",LEFT(K544,4)="CTAX",LEFT(K544,2)="W|"),2*N544*O544,0)</f>
        <v/>
      </c>
      <c r="Z544" s="12" t="inlineStr">
        <is>
          <t>device-to-JB field wiring, one cable per device</t>
        </is>
      </c>
      <c r="AA544" s="12">
        <f>N544*O544</f>
        <v/>
      </c>
    </row>
    <row r="545">
      <c r="A545" s="12" t="inlineStr">
        <is>
          <t>A-C-0533</t>
        </is>
      </c>
      <c r="B545" s="12" t="inlineStr">
        <is>
          <t>A</t>
        </is>
      </c>
      <c r="C545" s="12" t="inlineStr">
        <is>
          <t>Power block</t>
        </is>
      </c>
      <c r="D545" s="12" t="inlineStr">
        <is>
          <t>Home run JB-SOS-3-SOL01 to the control / marshalling room</t>
        </is>
      </c>
      <c r="E545" s="12" t="inlineStr">
        <is>
          <t>R2C</t>
        </is>
      </c>
      <c r="F545" s="12" t="inlineStr">
        <is>
          <t>R2C: unit / HRSG electrical e-house (32 x 40 ft)</t>
        </is>
      </c>
      <c r="G545" s="12" t="inlineStr">
        <is>
          <t>JB-SOS-3-SOL01</t>
        </is>
      </c>
      <c r="H545" s="12" t="inlineStr">
        <is>
          <t>SOS-3: GTG-3 seal-oil and H2 / CO2 gas-control skid</t>
        </is>
      </c>
      <c r="I545" s="12" t="inlineStr">
        <is>
          <t>Control</t>
        </is>
      </c>
      <c r="J545" s="12" t="inlineStr">
        <is>
          <t>ARMOR-X MC-HL 600 V control, Cu #14 AWG (Class I Div 2)</t>
        </is>
      </c>
      <c r="K545" s="12" t="inlineStr">
        <is>
          <t>CTAX|25/C|14</t>
        </is>
      </c>
      <c r="L545" s="12" t="inlineStr">
        <is>
          <t>25/C</t>
        </is>
      </c>
      <c r="M545" s="12" t="inlineStr">
        <is>
          <t>14</t>
        </is>
      </c>
      <c r="N545" s="12" t="n">
        <v>1</v>
      </c>
      <c r="O545" s="12" t="n">
        <v>1</v>
      </c>
      <c r="P545" s="12" t="n"/>
      <c r="Q545" s="12" t="n"/>
      <c r="R545" s="12" t="n"/>
      <c r="S545" s="12" t="inlineStr">
        <is>
          <t>Duct bank</t>
        </is>
      </c>
      <c r="T545" s="16" t="n">
        <v>1214</v>
      </c>
      <c r="U545" s="16" t="n">
        <v>126</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2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3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4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5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6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7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8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9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10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2: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3: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4: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5: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6: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7: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8: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9: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10: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11: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12: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13: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14: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15: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16: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17: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18: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19: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20: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Solenoid to JB JB-ST-SOL01: 10 x 2/C (field cables)</t>
        </is>
      </c>
      <c r="E576" s="12" t="inlineStr">
        <is>
          <t>ST</t>
        </is>
      </c>
      <c r="F576" s="12" t="inlineStr">
        <is>
          <t>ST: steam turbine (HP/IP + LP), ACC plant</t>
        </is>
      </c>
      <c r="G576" s="12" t="inlineStr">
        <is>
          <t>JB-ST-SOL01</t>
        </is>
      </c>
      <c r="H576" s="12" t="inlineStr">
        <is>
          <t>ST: steam turbine (HP/IP + LP), ACC plant</t>
        </is>
      </c>
      <c r="I576" s="12" t="inlineStr">
        <is>
          <t>Control</t>
        </is>
      </c>
      <c r="J576" s="12" t="inlineStr">
        <is>
          <t>Control cable 600 V Type TC-ER, Cu #14 AWG, PVC jacket</t>
        </is>
      </c>
      <c r="K576" s="12" t="inlineStr">
        <is>
          <t>CT|2/C|14</t>
        </is>
      </c>
      <c r="L576" s="12" t="inlineStr">
        <is>
          <t>2/C</t>
        </is>
      </c>
      <c r="M576" s="12" t="inlineStr">
        <is>
          <t>14</t>
        </is>
      </c>
      <c r="N576" s="12" t="n">
        <v>10</v>
      </c>
      <c r="O576" s="12" t="n">
        <v>1</v>
      </c>
      <c r="P576" s="12" t="n"/>
      <c r="Q576" s="12" t="n"/>
      <c r="R576" s="12" t="n"/>
      <c r="S576" s="12" t="inlineStr">
        <is>
          <t>Tray / conduit</t>
        </is>
      </c>
      <c r="T576" s="16" t="n">
        <v>119</v>
      </c>
      <c r="U576" s="16" t="n">
        <v>10</v>
      </c>
      <c r="V576" s="16">
        <f>ROUNDUP((T576+U576+2*'Read Me'!$B$13)*(1+'Read Me'!$B$12),-1)</f>
        <v/>
      </c>
      <c r="W576" s="16">
        <f>V576*N576*O576</f>
        <v/>
      </c>
      <c r="X576" s="12">
        <f>IF(LEFT(I576,2)="MV",2*N576*IF(L576="1/C",O576,1),0)</f>
        <v/>
      </c>
      <c r="Y576" s="12">
        <f>IF(OR(LEFT(K576,4)="LVAX",LEFT(K576,6)="MV15AX",LEFT(K576,4)="CTAX",LEFT(K576,2)="W|"),2*N576*O576,0)</f>
        <v/>
      </c>
      <c r="Z576" s="12" t="inlineStr">
        <is>
          <t>device-to-JB field wiring, one cable per device</t>
        </is>
      </c>
      <c r="AA576" s="12">
        <f>N576*O576</f>
        <v/>
      </c>
    </row>
    <row r="577">
      <c r="A577" s="12" t="inlineStr">
        <is>
          <t>A-C-0565</t>
        </is>
      </c>
      <c r="B577" s="12" t="inlineStr">
        <is>
          <t>A</t>
        </is>
      </c>
      <c r="C577" s="12" t="inlineStr">
        <is>
          <t>Power block</t>
        </is>
      </c>
      <c r="D577" s="12" t="inlineStr">
        <is>
          <t>Home run JB-ST-SOL01 to the control / marshalling room</t>
        </is>
      </c>
      <c r="E577" s="12" t="inlineStr">
        <is>
          <t>R3</t>
        </is>
      </c>
      <c r="F577" s="12" t="inlineStr">
        <is>
          <t>R3: ST auxiliary electrical e-house (40 x 65 ft)</t>
        </is>
      </c>
      <c r="G577" s="12" t="inlineStr">
        <is>
          <t>JB-ST-SOL01</t>
        </is>
      </c>
      <c r="H577" s="12" t="inlineStr">
        <is>
          <t>ST: steam turbine (HP/IP + LP), ACC plant</t>
        </is>
      </c>
      <c r="I577" s="12" t="inlineStr">
        <is>
          <t>Control</t>
        </is>
      </c>
      <c r="J577" s="12" t="inlineStr">
        <is>
          <t>Control cable 600 V Type TC-ER, Cu #14 AWG, PVC jacket</t>
        </is>
      </c>
      <c r="K577" s="12" t="inlineStr">
        <is>
          <t>CT|25/C|14</t>
        </is>
      </c>
      <c r="L577" s="12" t="inlineStr">
        <is>
          <t>25/C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Solenoid to JB JB-ST-SOL02: 10 x 2/C (field cables)</t>
        </is>
      </c>
      <c r="E578" s="12" t="inlineStr">
        <is>
          <t>ST</t>
        </is>
      </c>
      <c r="F578" s="12" t="inlineStr">
        <is>
          <t>ST: steam turbine (HP/IP + LP), ACC plant</t>
        </is>
      </c>
      <c r="G578" s="12" t="inlineStr">
        <is>
          <t>JB-ST-SOL02</t>
        </is>
      </c>
      <c r="H578" s="12" t="inlineStr">
        <is>
          <t>ST: steam turbine (HP/IP + LP), ACC plant</t>
        </is>
      </c>
      <c r="I578" s="12" t="inlineStr">
        <is>
          <t>Control</t>
        </is>
      </c>
      <c r="J578" s="12" t="inlineStr">
        <is>
          <t>Control cable 600 V Type TC-ER, Cu #14 AWG, PVC jacket</t>
        </is>
      </c>
      <c r="K578" s="12" t="inlineStr">
        <is>
          <t>CT|2/C|14</t>
        </is>
      </c>
      <c r="L578" s="12" t="inlineStr">
        <is>
          <t>2/C</t>
        </is>
      </c>
      <c r="M578" s="12" t="inlineStr">
        <is>
          <t>14</t>
        </is>
      </c>
      <c r="N578" s="12" t="n">
        <v>10</v>
      </c>
      <c r="O578" s="12" t="n">
        <v>1</v>
      </c>
      <c r="P578" s="12" t="n"/>
      <c r="Q578" s="12" t="n"/>
      <c r="R578" s="12" t="n"/>
      <c r="S578" s="12" t="inlineStr">
        <is>
          <t>Tray / conduit</t>
        </is>
      </c>
      <c r="T578" s="16" t="n">
        <v>119</v>
      </c>
      <c r="U578" s="16" t="n">
        <v>10</v>
      </c>
      <c r="V578" s="16">
        <f>ROUNDUP((T578+U578+2*'Read Me'!$B$13)*(1+'Read Me'!$B$12),-1)</f>
        <v/>
      </c>
      <c r="W578" s="16">
        <f>V578*N578*O578</f>
        <v/>
      </c>
      <c r="X578" s="12">
        <f>IF(LEFT(I578,2)="MV",2*N578*IF(L578="1/C",O578,1),0)</f>
        <v/>
      </c>
      <c r="Y578" s="12">
        <f>IF(OR(LEFT(K578,4)="LVAX",LEFT(K578,6)="MV15AX",LEFT(K578,4)="CTAX",LEFT(K578,2)="W|"),2*N578*O578,0)</f>
        <v/>
      </c>
      <c r="Z578" s="12" t="inlineStr">
        <is>
          <t>device-to-JB field wiring, one cable per device</t>
        </is>
      </c>
      <c r="AA578" s="12">
        <f>N578*O578</f>
        <v/>
      </c>
    </row>
    <row r="579">
      <c r="A579" s="12" t="inlineStr">
        <is>
          <t>A-C-0567</t>
        </is>
      </c>
      <c r="B579" s="12" t="inlineStr">
        <is>
          <t>A</t>
        </is>
      </c>
      <c r="C579" s="12" t="inlineStr">
        <is>
          <t>Power block</t>
        </is>
      </c>
      <c r="D579" s="12" t="inlineStr">
        <is>
          <t>Home run JB-ST-SOL02 to the control / marshalling room</t>
        </is>
      </c>
      <c r="E579" s="12" t="inlineStr">
        <is>
          <t>R3</t>
        </is>
      </c>
      <c r="F579" s="12" t="inlineStr">
        <is>
          <t>R3: ST auxiliary electrical e-house (40 x 65 ft)</t>
        </is>
      </c>
      <c r="G579" s="12" t="inlineStr">
        <is>
          <t>JB-ST-SOL02</t>
        </is>
      </c>
      <c r="H579" s="12" t="inlineStr">
        <is>
          <t>ST: steam turbine (HP/IP + LP), ACC plant</t>
        </is>
      </c>
      <c r="I579" s="12" t="inlineStr">
        <is>
          <t>Control</t>
        </is>
      </c>
      <c r="J579" s="12" t="inlineStr">
        <is>
          <t>Control cable 600 V Type TC-ER, Cu #14 AWG, PVC jacket</t>
        </is>
      </c>
      <c r="K579" s="12" t="inlineStr">
        <is>
          <t>CT|25/C|14</t>
        </is>
      </c>
      <c r="L579" s="12" t="inlineStr">
        <is>
          <t>25/C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1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2 of 4: control / local station</t>
        </is>
      </c>
      <c r="E581" s="12" t="inlineStr">
        <is>
          <t>R3</t>
        </is>
      </c>
      <c r="F581" s="12" t="inlineStr">
        <is>
          <t>R3: ST auxiliary electrical e-house (40 x 65 ft)</t>
        </is>
      </c>
      <c r="G581" s="12" t="inlineStr">
        <is>
          <t>STG</t>
        </is>
      </c>
      <c r="H581" s="12" t="inlineStr">
        <is>
          <t>STG: steam-turbine generator</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Duct bank</t>
        </is>
      </c>
      <c r="T581" s="16" t="n">
        <v>517</v>
      </c>
      <c r="U581" s="16" t="n">
        <v>35</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3 of 4: control / local station</t>
        </is>
      </c>
      <c r="E582" s="12" t="inlineStr">
        <is>
          <t>R3</t>
        </is>
      </c>
      <c r="F582" s="12" t="inlineStr">
        <is>
          <t>R3: ST auxiliary electrical e-house (40 x 65 ft)</t>
        </is>
      </c>
      <c r="G582" s="12" t="inlineStr">
        <is>
          <t>STG</t>
        </is>
      </c>
      <c r="H582" s="12" t="inlineStr">
        <is>
          <t>STG: steam-turbine generator</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Duct bank</t>
        </is>
      </c>
      <c r="T582" s="16" t="n">
        <v>517</v>
      </c>
      <c r="U582" s="16" t="n">
        <v>35</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4 of 4: control / local station</t>
        </is>
      </c>
      <c r="E583" s="12" t="inlineStr">
        <is>
          <t>R3</t>
        </is>
      </c>
      <c r="F583" s="12" t="inlineStr">
        <is>
          <t>R3: ST auxiliary electrical e-house (40 x 65 ft)</t>
        </is>
      </c>
      <c r="G583" s="12" t="inlineStr">
        <is>
          <t>STG</t>
        </is>
      </c>
      <c r="H583" s="12" t="inlineStr">
        <is>
          <t>STG: steam-turbine generator</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Duct bank</t>
        </is>
      </c>
      <c r="T583" s="16" t="n">
        <v>517</v>
      </c>
      <c r="U583" s="16" t="n">
        <v>35</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6: control / local station</t>
        </is>
      </c>
      <c r="E587" s="12" t="inlineStr">
        <is>
          <t>R2A</t>
        </is>
      </c>
      <c r="F587" s="12" t="inlineStr">
        <is>
          <t>R2A: unit / HRSG electrical e-house (32 x 40 ft)</t>
        </is>
      </c>
      <c r="G587" s="12" t="inlineStr"/>
      <c r="H587" s="12" t="inlineStr">
        <is>
          <t>T-R2A: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86</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5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6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1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2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3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4 of 6: control / local station</t>
        </is>
      </c>
      <c r="E593" s="12" t="inlineStr">
        <is>
          <t>R2B</t>
        </is>
      </c>
      <c r="F593" s="12" t="inlineStr">
        <is>
          <t>R2B: unit / HRSG electrical e-house (32 x 40 ft)</t>
        </is>
      </c>
      <c r="G593" s="12" t="inlineStr"/>
      <c r="H593" s="12" t="inlineStr">
        <is>
          <t>T-R2B: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5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6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1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2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3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4 of 6: control / local station</t>
        </is>
      </c>
      <c r="E599" s="12" t="inlineStr">
        <is>
          <t>R2C</t>
        </is>
      </c>
      <c r="F599" s="12" t="inlineStr">
        <is>
          <t>R2C: unit / HRSG electrical e-house (32 x 40 ft)</t>
        </is>
      </c>
      <c r="G599" s="12" t="inlineStr"/>
      <c r="H599" s="12" t="inlineStr">
        <is>
          <t>T-R2C: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5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6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1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2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3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4 of 6: control / local station</t>
        </is>
      </c>
      <c r="E605" s="12" t="inlineStr">
        <is>
          <t>R3</t>
        </is>
      </c>
      <c r="F605" s="12" t="inlineStr">
        <is>
          <t>R3: ST auxiliary electrical e-house (40 x 65 ft)</t>
        </is>
      </c>
      <c r="G605" s="12" t="inlineStr"/>
      <c r="H605" s="12" t="inlineStr">
        <is>
          <t>T-R3: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0</v>
      </c>
      <c r="U605" s="16" t="n">
        <v>71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5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6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1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2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3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4 of 6: control / local station</t>
        </is>
      </c>
      <c r="E611" s="12" t="inlineStr">
        <is>
          <t>LC-480-B</t>
        </is>
      </c>
      <c r="F611" s="12" t="inlineStr">
        <is>
          <t>R1 LC-480-B (480 V switchgear)</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63</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5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6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Control</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T4-A</t>
        </is>
      </c>
      <c r="H615" s="12" t="inlineStr">
        <is>
          <t>T4-A: 13.8/4.16 kV station transformer</t>
        </is>
      </c>
      <c r="I615" s="12" t="inlineStr">
        <is>
          <t>Control</t>
        </is>
      </c>
      <c r="J615" s="12" t="inlineStr">
        <is>
          <t>Control cable 600 V Type TC-ER, Cu #14 AWG, PVC jacket</t>
        </is>
      </c>
      <c r="K615" s="12" t="inlineStr">
        <is>
          <t>CT|12/C|14</t>
        </is>
      </c>
      <c r="L615" s="12" t="inlineStr">
        <is>
          <t>12/C</t>
        </is>
      </c>
      <c r="M615" s="12" t="inlineStr">
        <is>
          <t>14</t>
        </is>
      </c>
      <c r="N615" s="12" t="n">
        <v>1</v>
      </c>
      <c r="O615" s="12" t="n">
        <v>1</v>
      </c>
      <c r="P615" s="12" t="n"/>
      <c r="Q615" s="12" t="n"/>
      <c r="R615" s="12" t="n"/>
      <c r="S615" s="12" t="inlineStr">
        <is>
          <t>Tray</t>
        </is>
      </c>
      <c r="T615" s="16" t="n">
        <v>730</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CT / VT</t>
        </is>
      </c>
      <c r="E616" s="12" t="inlineStr">
        <is>
          <t>R1</t>
        </is>
      </c>
      <c r="F616" s="12" t="inlineStr">
        <is>
          <t>R1: main electrical building (64 x 180 ft)</t>
        </is>
      </c>
      <c r="G616" s="12" t="inlineStr">
        <is>
          <t>T4-A</t>
        </is>
      </c>
      <c r="H616" s="12" t="inlineStr">
        <is>
          <t>T4-A: 13.8/4.16 kV station transformer</t>
        </is>
      </c>
      <c r="I616" s="12" t="inlineStr">
        <is>
          <t>Control</t>
        </is>
      </c>
      <c r="J616" s="12" t="inlineStr">
        <is>
          <t>Control cable 600 V Type TC-ER, Cu #10 AWG (CT / VT circuits)</t>
        </is>
      </c>
      <c r="K616" s="12" t="inlineStr">
        <is>
          <t>CTCT|4/C|10</t>
        </is>
      </c>
      <c r="L616" s="12" t="inlineStr">
        <is>
          <t>4/C</t>
        </is>
      </c>
      <c r="M616" s="12" t="inlineStr">
        <is>
          <t>10</t>
        </is>
      </c>
      <c r="N616" s="12" t="n">
        <v>1</v>
      </c>
      <c r="O616" s="12" t="n">
        <v>1</v>
      </c>
      <c r="P616" s="12" t="n"/>
      <c r="Q616" s="12" t="n"/>
      <c r="R616" s="12" t="n"/>
      <c r="S616" s="12" t="inlineStr">
        <is>
          <t>Tray</t>
        </is>
      </c>
      <c r="T616" s="16" t="n">
        <v>730</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T4-A</t>
        </is>
      </c>
      <c r="H617" s="12" t="inlineStr">
        <is>
          <t>T4-A: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730</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1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2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3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Motor 4 of 6: control / local station</t>
        </is>
      </c>
      <c r="E621" s="12" t="inlineStr">
        <is>
          <t>LC-480-B</t>
        </is>
      </c>
      <c r="F621" s="12" t="inlineStr">
        <is>
          <t>R1 LC-480-B (480 V switchgear)</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Duct bank</t>
        </is>
      </c>
      <c r="T621" s="16" t="n">
        <v>85</v>
      </c>
      <c r="U621" s="16" t="n">
        <v>41</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5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6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Control</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R1</t>
        </is>
      </c>
      <c r="F625" s="12" t="inlineStr">
        <is>
          <t>R1: main electrical building (64 x 180 ft)</t>
        </is>
      </c>
      <c r="G625" s="12" t="inlineStr">
        <is>
          <t>T4-B</t>
        </is>
      </c>
      <c r="H625" s="12" t="inlineStr">
        <is>
          <t>T4-B: 13.8/4.16 kV station transformer</t>
        </is>
      </c>
      <c r="I625" s="12" t="inlineStr">
        <is>
          <t>Control</t>
        </is>
      </c>
      <c r="J625" s="12" t="inlineStr">
        <is>
          <t>Control cable 600 V Type TC-ER, Cu #14 AWG, PVC jacket</t>
        </is>
      </c>
      <c r="K625" s="12" t="inlineStr">
        <is>
          <t>CT|12/C|14</t>
        </is>
      </c>
      <c r="L625" s="12" t="inlineStr">
        <is>
          <t>12/C</t>
        </is>
      </c>
      <c r="M625" s="12" t="inlineStr">
        <is>
          <t>14</t>
        </is>
      </c>
      <c r="N625" s="12" t="n">
        <v>1</v>
      </c>
      <c r="O625" s="12" t="n">
        <v>1</v>
      </c>
      <c r="P625" s="12" t="n"/>
      <c r="Q625" s="12" t="n"/>
      <c r="R625" s="12" t="n"/>
      <c r="S625" s="12" t="inlineStr">
        <is>
          <t>Tray</t>
        </is>
      </c>
      <c r="T625" s="16" t="n">
        <v>752</v>
      </c>
      <c r="U625" s="16" t="n">
        <v>124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CT / VT</t>
        </is>
      </c>
      <c r="E626" s="12" t="inlineStr">
        <is>
          <t>R1</t>
        </is>
      </c>
      <c r="F626" s="12" t="inlineStr">
        <is>
          <t>R1: main electrical building (64 x 180 ft)</t>
        </is>
      </c>
      <c r="G626" s="12" t="inlineStr">
        <is>
          <t>T4-B</t>
        </is>
      </c>
      <c r="H626" s="12" t="inlineStr">
        <is>
          <t>T4-B: 13.8/4.16 kV station transformer</t>
        </is>
      </c>
      <c r="I626" s="12" t="inlineStr">
        <is>
          <t>Control</t>
        </is>
      </c>
      <c r="J626" s="12" t="inlineStr">
        <is>
          <t>Control cable 600 V Type TC-ER, Cu #10 AWG (CT / VT circuits)</t>
        </is>
      </c>
      <c r="K626" s="12" t="inlineStr">
        <is>
          <t>CTCT|4/C|10</t>
        </is>
      </c>
      <c r="L626" s="12" t="inlineStr">
        <is>
          <t>4/C</t>
        </is>
      </c>
      <c r="M626" s="12" t="inlineStr">
        <is>
          <t>10</t>
        </is>
      </c>
      <c r="N626" s="12" t="n">
        <v>1</v>
      </c>
      <c r="O626" s="12" t="n">
        <v>1</v>
      </c>
      <c r="P626" s="12" t="n"/>
      <c r="Q626" s="12" t="n"/>
      <c r="R626" s="12" t="n"/>
      <c r="S626" s="12" t="inlineStr">
        <is>
          <t>Tray</t>
        </is>
      </c>
      <c r="T626" s="16" t="n">
        <v>752</v>
      </c>
      <c r="U626" s="16" t="n">
        <v>124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CT / VT</t>
        </is>
      </c>
      <c r="E627" s="12" t="inlineStr">
        <is>
          <t>R1</t>
        </is>
      </c>
      <c r="F627" s="12" t="inlineStr">
        <is>
          <t>R1: main electrical building (64 x 180 ft)</t>
        </is>
      </c>
      <c r="G627" s="12" t="inlineStr">
        <is>
          <t>T4-B</t>
        </is>
      </c>
      <c r="H627" s="12" t="inlineStr">
        <is>
          <t>T4-B: 13.8/4.16 kV station transformer</t>
        </is>
      </c>
      <c r="I627" s="12" t="inlineStr">
        <is>
          <t>Control</t>
        </is>
      </c>
      <c r="J627" s="12" t="inlineStr">
        <is>
          <t>Control cable 600 V Type TC-ER, Cu #10 AWG (CT / VT circuits)</t>
        </is>
      </c>
      <c r="K627" s="12" t="inlineStr">
        <is>
          <t>CTCT|4/C|10</t>
        </is>
      </c>
      <c r="L627" s="12" t="inlineStr">
        <is>
          <t>4/C</t>
        </is>
      </c>
      <c r="M627" s="12" t="inlineStr">
        <is>
          <t>10</t>
        </is>
      </c>
      <c r="N627" s="12" t="n">
        <v>1</v>
      </c>
      <c r="O627" s="12" t="n">
        <v>1</v>
      </c>
      <c r="P627" s="12" t="n"/>
      <c r="Q627" s="12" t="n"/>
      <c r="R627" s="12" t="n"/>
      <c r="S627" s="12" t="inlineStr">
        <is>
          <t>Tray</t>
        </is>
      </c>
      <c r="T627" s="16" t="n">
        <v>752</v>
      </c>
      <c r="U627" s="16" t="n">
        <v>124</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R2A</t>
        </is>
      </c>
      <c r="F628" s="12" t="inlineStr">
        <is>
          <t>R2A: unit / HRSG electrical e-house (32 x 40 ft)</t>
        </is>
      </c>
      <c r="G628" s="12" t="inlineStr">
        <is>
          <t>TCP-1</t>
        </is>
      </c>
      <c r="H628" s="12" t="inlineStr">
        <is>
          <t>TCP-1: GT1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178</v>
      </c>
      <c r="U628" s="16" t="n">
        <v>94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TCP-2</t>
        </is>
      </c>
      <c r="H629" s="12" t="inlineStr">
        <is>
          <t>TCP-2: GT2 turbine control and protection cabinets</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1069</v>
      </c>
      <c r="U629" s="16" t="n">
        <v>184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R2C</t>
        </is>
      </c>
      <c r="F630" s="12" t="inlineStr">
        <is>
          <t>R2C: unit / HRSG electrical e-house (32 x 40 ft)</t>
        </is>
      </c>
      <c r="G630" s="12" t="inlineStr">
        <is>
          <t>TCP-3</t>
        </is>
      </c>
      <c r="H630" s="12" t="inlineStr">
        <is>
          <t>TCP-3: GT3 turbine control and protection cabinets</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1024</v>
      </c>
      <c r="U630" s="16" t="n">
        <v>240</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Control</t>
        </is>
      </c>
      <c r="E631" s="12" t="inlineStr">
        <is>
          <t>R3</t>
        </is>
      </c>
      <c r="F631" s="12" t="inlineStr">
        <is>
          <t>R3: ST auxiliary electrical e-house (40 x 65 ft)</t>
        </is>
      </c>
      <c r="G631" s="12" t="inlineStr">
        <is>
          <t>TCP-ST</t>
        </is>
      </c>
      <c r="H631" s="12" t="inlineStr">
        <is>
          <t>TCP-ST: ST turbine control and protection cabinets</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408</v>
      </c>
      <c r="U631" s="16" t="n">
        <v>183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1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2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3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4 of 6: control / local station</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5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6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Control</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CT|12/C|14</t>
        </is>
      </c>
      <c r="L639" s="12" t="inlineStr">
        <is>
          <t>12/C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CT / VT</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#10 AWG (CT / VT circuits)</t>
        </is>
      </c>
      <c r="K640" s="12" t="inlineStr">
        <is>
          <t>CTCT|4/C|10</t>
        </is>
      </c>
      <c r="L640" s="12" t="inlineStr">
        <is>
          <t>4/C</t>
        </is>
      </c>
      <c r="M640" s="12" t="inlineStr">
        <is>
          <t>10</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1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2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3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4 of 6: control / local station</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5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6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Control</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CT|12/C|14</t>
        </is>
      </c>
      <c r="L649" s="12" t="inlineStr">
        <is>
          <t>12/C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CT / VT</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#10 AWG (CT / VT circuits)</t>
        </is>
      </c>
      <c r="K650" s="12" t="inlineStr">
        <is>
          <t>CTCT|4/C|10</t>
        </is>
      </c>
      <c r="L650" s="12" t="inlineStr">
        <is>
          <t>4/C</t>
        </is>
      </c>
      <c r="M650" s="12" t="inlineStr">
        <is>
          <t>10</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1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2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3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Motor 4 of 6: control / local station</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5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6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Control</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Control</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CT|12/C|14</t>
        </is>
      </c>
      <c r="L659" s="12" t="inlineStr">
        <is>
          <t>12/C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CT / VT</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#10 AWG (CT / VT circuits)</t>
        </is>
      </c>
      <c r="K660" s="12" t="inlineStr">
        <is>
          <t>CTCT|4/C|10</t>
        </is>
      </c>
      <c r="L660" s="12" t="inlineStr">
        <is>
          <t>4/C</t>
        </is>
      </c>
      <c r="M660" s="12" t="inlineStr">
        <is>
          <t>10</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CT / VT</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#10 AWG (CT / VT circuits)</t>
        </is>
      </c>
      <c r="K661" s="12" t="inlineStr">
        <is>
          <t>CTCT|4/C|10</t>
        </is>
      </c>
      <c r="L661" s="12" t="inlineStr">
        <is>
          <t>4/C</t>
        </is>
      </c>
      <c r="M661" s="12" t="inlineStr">
        <is>
          <t>10</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1 of 2: control / local station</t>
        </is>
      </c>
      <c r="E662" s="12" t="inlineStr">
        <is>
          <t>MCC-GT1</t>
        </is>
      </c>
      <c r="F662" s="12" t="inlineStr">
        <is>
          <t>R1 MCC-GT1</t>
        </is>
      </c>
      <c r="G662" s="12" t="inlineStr">
        <is>
          <t>WASH-GT1</t>
        </is>
      </c>
      <c r="H662" s="12" t="inlineStr">
        <is>
          <t>WASH-GT1: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261</v>
      </c>
      <c r="U662" s="16" t="n">
        <v>145</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2 of 2: control / local station</t>
        </is>
      </c>
      <c r="E663" s="12" t="inlineStr">
        <is>
          <t>MCC-GT1</t>
        </is>
      </c>
      <c r="F663" s="12" t="inlineStr">
        <is>
          <t>R1 MCC-GT1</t>
        </is>
      </c>
      <c r="G663" s="12" t="inlineStr">
        <is>
          <t>WASH-GT1</t>
        </is>
      </c>
      <c r="H663" s="12" t="inlineStr">
        <is>
          <t>WASH-GT1: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261</v>
      </c>
      <c r="U663" s="16" t="n">
        <v>145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Solenoid to JB JB-WASH-GT1-SOL01: 4 x 2/C (field cables)</t>
        </is>
      </c>
      <c r="E664" s="12" t="inlineStr">
        <is>
          <t>WASH-GT1</t>
        </is>
      </c>
      <c r="F664" s="12" t="inlineStr">
        <is>
          <t>WASH-GT1: compressor water-wash skid</t>
        </is>
      </c>
      <c r="G664" s="12" t="inlineStr">
        <is>
          <t>JB-WASH-GT1-SOL01</t>
        </is>
      </c>
      <c r="H664" s="12" t="inlineStr">
        <is>
          <t>WASH-GT1: compressor water-wash skid</t>
        </is>
      </c>
      <c r="I664" s="12" t="inlineStr">
        <is>
          <t>Control</t>
        </is>
      </c>
      <c r="J664" s="12" t="inlineStr">
        <is>
          <t>ARMOR-X MC-HL 600 V control, Cu #14 AWG (Class I Div 2)</t>
        </is>
      </c>
      <c r="K664" s="12" t="inlineStr">
        <is>
          <t>CTAX|2/C|14</t>
        </is>
      </c>
      <c r="L664" s="12" t="inlineStr">
        <is>
          <t>2/C</t>
        </is>
      </c>
      <c r="M664" s="12" t="inlineStr">
        <is>
          <t>14</t>
        </is>
      </c>
      <c r="N664" s="12" t="n">
        <v>4</v>
      </c>
      <c r="O664" s="12" t="n">
        <v>1</v>
      </c>
      <c r="P664" s="12" t="n"/>
      <c r="Q664" s="12" t="n"/>
      <c r="R664" s="12" t="n"/>
      <c r="S664" s="12" t="inlineStr">
        <is>
          <t>Tray / conduit</t>
        </is>
      </c>
      <c r="T664" s="16" t="n">
        <v>52</v>
      </c>
      <c r="U664" s="16" t="n">
        <v>10</v>
      </c>
      <c r="V664" s="16">
        <f>ROUNDUP((T664+U664+2*'Read Me'!$B$13)*(1+'Read Me'!$B$12),-1)</f>
        <v/>
      </c>
      <c r="W664" s="16">
        <f>V664*N664*O664</f>
        <v/>
      </c>
      <c r="X664" s="12">
        <f>IF(LEFT(I664,2)="MV",2*N664*IF(L664="1/C",O664,1),0)</f>
        <v/>
      </c>
      <c r="Y664" s="12">
        <f>IF(OR(LEFT(K664,4)="LVAX",LEFT(K664,6)="MV15AX",LEFT(K664,4)="CTAX",LEFT(K664,2)="W|"),2*N664*O664,0)</f>
        <v/>
      </c>
      <c r="Z664" s="12" t="inlineStr">
        <is>
          <t>device-to-JB field wiring, one cable per device</t>
        </is>
      </c>
      <c r="AA664" s="12">
        <f>N664*O664</f>
        <v/>
      </c>
    </row>
    <row r="665">
      <c r="A665" s="12" t="inlineStr">
        <is>
          <t>A-C-0653</t>
        </is>
      </c>
      <c r="B665" s="12" t="inlineStr">
        <is>
          <t>A</t>
        </is>
      </c>
      <c r="C665" s="12" t="inlineStr">
        <is>
          <t>Power block</t>
        </is>
      </c>
      <c r="D665" s="12" t="inlineStr">
        <is>
          <t>Home run JB-WASH-GT1-SOL01 to the control / marshalling room</t>
        </is>
      </c>
      <c r="E665" s="12" t="inlineStr">
        <is>
          <t>R2A</t>
        </is>
      </c>
      <c r="F665" s="12" t="inlineStr">
        <is>
          <t>R2A: unit / HRSG electrical e-house (32 x 40 ft)</t>
        </is>
      </c>
      <c r="G665" s="12" t="inlineStr">
        <is>
          <t>JB-WASH-GT1-SOL01</t>
        </is>
      </c>
      <c r="H665" s="12" t="inlineStr">
        <is>
          <t>WASH-GT1: compressor water-wash skid</t>
        </is>
      </c>
      <c r="I665" s="12" t="inlineStr">
        <is>
          <t>Control</t>
        </is>
      </c>
      <c r="J665" s="12" t="inlineStr">
        <is>
          <t>ARMOR-X MC-HL 600 V control, Cu #14 AWG (Class I Div 2)</t>
        </is>
      </c>
      <c r="K665" s="12" t="inlineStr">
        <is>
          <t>CTAX|25/C|14</t>
        </is>
      </c>
      <c r="L665" s="12" t="inlineStr">
        <is>
          <t>25/C</t>
        </is>
      </c>
      <c r="M665" s="12" t="inlineStr">
        <is>
          <t>14</t>
        </is>
      </c>
      <c r="N665" s="12" t="n">
        <v>1</v>
      </c>
      <c r="O665" s="12" t="n">
        <v>1</v>
      </c>
      <c r="P665" s="12" t="n"/>
      <c r="Q665" s="12" t="n"/>
      <c r="R665" s="12" t="n"/>
      <c r="S665" s="12" t="inlineStr">
        <is>
          <t>Tray</t>
        </is>
      </c>
      <c r="T665" s="16" t="n">
        <v>183</v>
      </c>
      <c r="U665" s="16" t="n">
        <v>94</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MCC-GT2</t>
        </is>
      </c>
      <c r="F666" s="12" t="inlineStr">
        <is>
          <t>R1 MCC-GT2</t>
        </is>
      </c>
      <c r="G666" s="12" t="inlineStr">
        <is>
          <t>WASH-GT2</t>
        </is>
      </c>
      <c r="H666" s="12" t="inlineStr">
        <is>
          <t>WASH-GT2: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441</v>
      </c>
      <c r="U666" s="16" t="n">
        <v>125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MCC-GT2</t>
        </is>
      </c>
      <c r="F667" s="12" t="inlineStr">
        <is>
          <t>R1 MCC-GT2</t>
        </is>
      </c>
      <c r="G667" s="12" t="inlineStr">
        <is>
          <t>WASH-GT2</t>
        </is>
      </c>
      <c r="H667" s="12" t="inlineStr">
        <is>
          <t>WASH-GT2: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441</v>
      </c>
      <c r="U667" s="16" t="n">
        <v>125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JB-WASH-GT2-SOL01: 4 x 2/C (field cables)</t>
        </is>
      </c>
      <c r="E668" s="12" t="inlineStr">
        <is>
          <t>WASH-GT2</t>
        </is>
      </c>
      <c r="F668" s="12" t="inlineStr">
        <is>
          <t>WASH-GT2: compressor water-wash skid</t>
        </is>
      </c>
      <c r="G668" s="12" t="inlineStr">
        <is>
          <t>JB-WASH-GT2-SOL01</t>
        </is>
      </c>
      <c r="H668" s="12" t="inlineStr">
        <is>
          <t>WASH-GT2: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JB-WASH-GT2-SOL01 to the control / marshalling room</t>
        </is>
      </c>
      <c r="E669" s="12" t="inlineStr">
        <is>
          <t>R2B</t>
        </is>
      </c>
      <c r="F669" s="12" t="inlineStr">
        <is>
          <t>R2B: unit / HRSG electrical e-house (32 x 40 ft)</t>
        </is>
      </c>
      <c r="G669" s="12" t="inlineStr">
        <is>
          <t>JB-WASH-GT2-SOL01</t>
        </is>
      </c>
      <c r="H669" s="12" t="inlineStr">
        <is>
          <t>WASH-GT2: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1075</v>
      </c>
      <c r="U669" s="16" t="n">
        <v>188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MCC-GT3</t>
        </is>
      </c>
      <c r="F670" s="12" t="inlineStr">
        <is>
          <t>R1 MCC-GT3</t>
        </is>
      </c>
      <c r="G670" s="12" t="inlineStr">
        <is>
          <t>WASH-GT3</t>
        </is>
      </c>
      <c r="H670" s="12" t="inlineStr">
        <is>
          <t>WASH-GT3: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609</v>
      </c>
      <c r="U670" s="16" t="n">
        <v>133</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MCC-GT3</t>
        </is>
      </c>
      <c r="F671" s="12" t="inlineStr">
        <is>
          <t>R1 MCC-GT3</t>
        </is>
      </c>
      <c r="G671" s="12" t="inlineStr">
        <is>
          <t>WASH-GT3</t>
        </is>
      </c>
      <c r="H671" s="12" t="inlineStr">
        <is>
          <t>WASH-GT3: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609</v>
      </c>
      <c r="U671" s="16" t="n">
        <v>133</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JB-WASH-GT3-SOL01: 4 x 2/C (field cables)</t>
        </is>
      </c>
      <c r="E672" s="12" t="inlineStr">
        <is>
          <t>WASH-GT3</t>
        </is>
      </c>
      <c r="F672" s="12" t="inlineStr">
        <is>
          <t>WASH-GT3: compressor water-wash skid</t>
        </is>
      </c>
      <c r="G672" s="12" t="inlineStr">
        <is>
          <t>JB-WASH-GT3-SOL01</t>
        </is>
      </c>
      <c r="H672" s="12" t="inlineStr">
        <is>
          <t>WASH-GT3: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JB-WASH-GT3-SOL01 to the control / marshalling room</t>
        </is>
      </c>
      <c r="E673" s="12" t="inlineStr">
        <is>
          <t>R2C</t>
        </is>
      </c>
      <c r="F673" s="12" t="inlineStr">
        <is>
          <t>R2C: unit / HRSG electrical e-house (32 x 40 ft)</t>
        </is>
      </c>
      <c r="G673" s="12" t="inlineStr">
        <is>
          <t>JB-WASH-GT3-SOL01</t>
        </is>
      </c>
      <c r="H673" s="12" t="inlineStr">
        <is>
          <t>WASH-GT3: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1024</v>
      </c>
      <c r="U673" s="16" t="n">
        <v>267</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A-DC-0001</t>
        </is>
      </c>
      <c r="B674" s="12" t="inlineStr">
        <is>
          <t>A</t>
        </is>
      </c>
      <c r="C674" s="12" t="inlineStr">
        <is>
          <t>Power block</t>
        </is>
      </c>
      <c r="D674" s="12" t="inlineStr">
        <is>
          <t>EXC-1 DC field leads to the GTG-1 collector (+ / -)</t>
        </is>
      </c>
      <c r="E674" s="12" t="inlineStr">
        <is>
          <t>EXC-1</t>
        </is>
      </c>
      <c r="F674" s="12" t="inlineStr">
        <is>
          <t>EXC-1: static excitation cubicles (GTG-1)</t>
        </is>
      </c>
      <c r="G674" s="12" t="inlineStr">
        <is>
          <t>GTG-1</t>
        </is>
      </c>
      <c r="H674" s="12" t="inlineStr">
        <is>
          <t>GTG-1: GT generator</t>
        </is>
      </c>
      <c r="I674" s="12" t="inlineStr">
        <is>
          <t>DC 2 kV</t>
        </is>
      </c>
      <c r="J674" s="12" t="inlineStr">
        <is>
          <t>PV / RHW-2 2 kV 1/C Cu, XLPE (DC)</t>
        </is>
      </c>
      <c r="K674" s="12" t="inlineStr">
        <is>
          <t>PV|1/C|1000</t>
        </is>
      </c>
      <c r="L674" s="12" t="inlineStr">
        <is>
          <t>1/C</t>
        </is>
      </c>
      <c r="M674" s="12" t="inlineStr">
        <is>
          <t>1000 kcmil</t>
        </is>
      </c>
      <c r="N674" s="12" t="n">
        <v>8</v>
      </c>
      <c r="O674" s="12" t="n">
        <v>2</v>
      </c>
      <c r="P674" s="12" t="n">
        <v>600</v>
      </c>
      <c r="Q674" s="12" t="n"/>
      <c r="R674" s="12" t="n">
        <v>4500</v>
      </c>
      <c r="S674" s="12" t="inlineStr">
        <is>
          <t>Tray</t>
        </is>
      </c>
      <c r="T674" s="16" t="n">
        <v>0</v>
      </c>
      <c r="U674" s="16" t="n">
        <v>49</v>
      </c>
      <c r="V674" s="16">
        <f>ROUNDUP((T674+U674+2*'Read Me'!$B$13)*(1+'Read Me'!$B$12),-1)</f>
        <v/>
      </c>
      <c r="W674" s="16">
        <f>V674*N674*O674</f>
        <v/>
      </c>
      <c r="X674" s="12">
        <f>IF(LEFT(I674,2)="MV",2*N674*IF(L674="1/C",O674,1),0)</f>
        <v/>
      </c>
      <c r="Y674" s="12">
        <f>IF(OR(LEFT(K674,4)="LVAX",LEFT(K674,6)="MV15AX",LEFT(K674,4)="CTAX",LEFT(K674,2)="W|"),2*N674*O674,0)</f>
        <v/>
      </c>
      <c r="Z674" s="12" t="inlineStr">
        <is>
          <t>~4,500 A DC field current (typ.); up the collector end through the deck plate</t>
        </is>
      </c>
      <c r="AA674" s="12">
        <f>N674*O674</f>
        <v/>
      </c>
    </row>
    <row r="675">
      <c r="A675" s="12" t="inlineStr">
        <is>
          <t>A-DC-0002</t>
        </is>
      </c>
      <c r="B675" s="12" t="inlineStr">
        <is>
          <t>A</t>
        </is>
      </c>
      <c r="C675" s="12" t="inlineStr">
        <is>
          <t>Power block</t>
        </is>
      </c>
      <c r="D675" s="12" t="inlineStr">
        <is>
          <t>EXC-2 DC field leads to the GTG-2 collector (+ / -)</t>
        </is>
      </c>
      <c r="E675" s="12" t="inlineStr">
        <is>
          <t>EXC-2</t>
        </is>
      </c>
      <c r="F675" s="12" t="inlineStr">
        <is>
          <t>EXC-2: static excitation cubicles (GTG-2)</t>
        </is>
      </c>
      <c r="G675" s="12" t="inlineStr">
        <is>
          <t>GTG-2</t>
        </is>
      </c>
      <c r="H675" s="12" t="inlineStr">
        <is>
          <t>GTG-2: GT generator</t>
        </is>
      </c>
      <c r="I675" s="12" t="inlineStr">
        <is>
          <t>DC 2 kV</t>
        </is>
      </c>
      <c r="J675" s="12" t="inlineStr">
        <is>
          <t>PV / RHW-2 2 kV 1/C Cu, XLPE (DC)</t>
        </is>
      </c>
      <c r="K675" s="12" t="inlineStr">
        <is>
          <t>PV|1/C|1000</t>
        </is>
      </c>
      <c r="L675" s="12" t="inlineStr">
        <is>
          <t>1/C</t>
        </is>
      </c>
      <c r="M675" s="12" t="inlineStr">
        <is>
          <t>1000 kcmil</t>
        </is>
      </c>
      <c r="N675" s="12" t="n">
        <v>8</v>
      </c>
      <c r="O675" s="12" t="n">
        <v>2</v>
      </c>
      <c r="P675" s="12" t="n">
        <v>600</v>
      </c>
      <c r="Q675" s="12" t="n"/>
      <c r="R675" s="12" t="n">
        <v>4500</v>
      </c>
      <c r="S675" s="12" t="inlineStr">
        <is>
          <t>Tray</t>
        </is>
      </c>
      <c r="T675" s="16" t="n">
        <v>0</v>
      </c>
      <c r="U675" s="16" t="n">
        <v>49</v>
      </c>
      <c r="V675" s="16">
        <f>ROUNDUP((T675+U675+2*'Read Me'!$B$13)*(1+'Read Me'!$B$12),-1)</f>
        <v/>
      </c>
      <c r="W675" s="16">
        <f>V675*N675*O675</f>
        <v/>
      </c>
      <c r="X675" s="12">
        <f>IF(LEFT(I675,2)="MV",2*N675*IF(L675="1/C",O675,1),0)</f>
        <v/>
      </c>
      <c r="Y675" s="12">
        <f>IF(OR(LEFT(K675,4)="LVAX",LEFT(K675,6)="MV15AX",LEFT(K675,4)="CTAX",LEFT(K675,2)="W|"),2*N675*O675,0)</f>
        <v/>
      </c>
      <c r="Z675" s="12" t="inlineStr">
        <is>
          <t>~4,500 A DC field current (typ.); up the collector end through the deck plate</t>
        </is>
      </c>
      <c r="AA675" s="12">
        <f>N675*O675</f>
        <v/>
      </c>
    </row>
    <row r="676">
      <c r="A676" s="12" t="inlineStr">
        <is>
          <t>A-DC-0003</t>
        </is>
      </c>
      <c r="B676" s="12" t="inlineStr">
        <is>
          <t>A</t>
        </is>
      </c>
      <c r="C676" s="12" t="inlineStr">
        <is>
          <t>Power block</t>
        </is>
      </c>
      <c r="D676" s="12" t="inlineStr">
        <is>
          <t>EXC-3 DC field leads to the GTG-3 collector (+ / -)</t>
        </is>
      </c>
      <c r="E676" s="12" t="inlineStr">
        <is>
          <t>EXC-3</t>
        </is>
      </c>
      <c r="F676" s="12" t="inlineStr">
        <is>
          <t>EXC-3: static excitation cubicles (GTG-3)</t>
        </is>
      </c>
      <c r="G676" s="12" t="inlineStr">
        <is>
          <t>GTG-3</t>
        </is>
      </c>
      <c r="H676" s="12" t="inlineStr">
        <is>
          <t>GTG-3: GT generator</t>
        </is>
      </c>
      <c r="I676" s="12" t="inlineStr">
        <is>
          <t>DC 2 kV</t>
        </is>
      </c>
      <c r="J676" s="12" t="inlineStr">
        <is>
          <t>PV / RHW-2 2 kV 1/C Cu, XLPE (DC)</t>
        </is>
      </c>
      <c r="K676" s="12" t="inlineStr">
        <is>
          <t>PV|1/C|1000</t>
        </is>
      </c>
      <c r="L676" s="12" t="inlineStr">
        <is>
          <t>1/C</t>
        </is>
      </c>
      <c r="M676" s="12" t="inlineStr">
        <is>
          <t>1000 kcmil</t>
        </is>
      </c>
      <c r="N676" s="12" t="n">
        <v>8</v>
      </c>
      <c r="O676" s="12" t="n">
        <v>2</v>
      </c>
      <c r="P676" s="12" t="n">
        <v>600</v>
      </c>
      <c r="Q676" s="12" t="n"/>
      <c r="R676" s="12" t="n">
        <v>4500</v>
      </c>
      <c r="S676" s="12" t="inlineStr">
        <is>
          <t>Tray</t>
        </is>
      </c>
      <c r="T676" s="16" t="n">
        <v>0</v>
      </c>
      <c r="U676" s="16" t="n">
        <v>49</v>
      </c>
      <c r="V676" s="16">
        <f>ROUNDUP((T676+U676+2*'Read Me'!$B$13)*(1+'Read Me'!$B$12),-1)</f>
        <v/>
      </c>
      <c r="W676" s="16">
        <f>V676*N676*O676</f>
        <v/>
      </c>
      <c r="X676" s="12">
        <f>IF(LEFT(I676,2)="MV",2*N676*IF(L676="1/C",O676,1),0)</f>
        <v/>
      </c>
      <c r="Y676" s="12">
        <f>IF(OR(LEFT(K676,4)="LVAX",LEFT(K676,6)="MV15AX",LEFT(K676,4)="CTAX",LEFT(K676,2)="W|"),2*N676*O676,0)</f>
        <v/>
      </c>
      <c r="Z676" s="12" t="inlineStr">
        <is>
          <t>~4,500 A DC field current (typ.); up the collector end through the deck plate</t>
        </is>
      </c>
      <c r="AA676" s="12">
        <f>N676*O676</f>
        <v/>
      </c>
    </row>
    <row r="677">
      <c r="A677" s="12" t="inlineStr">
        <is>
          <t>A-DC-0004</t>
        </is>
      </c>
      <c r="B677" s="12" t="inlineStr">
        <is>
          <t>A</t>
        </is>
      </c>
      <c r="C677" s="12" t="inlineStr">
        <is>
          <t>Power block</t>
        </is>
      </c>
      <c r="D677" s="12" t="inlineStr">
        <is>
          <t>EXC-ST DC field leads to the STG collector (+ / -)</t>
        </is>
      </c>
      <c r="E677" s="12" t="inlineStr">
        <is>
          <t>EXC-ST</t>
        </is>
      </c>
      <c r="F677" s="12" t="inlineStr">
        <is>
          <t>EXC-ST: static excitation cubicles (STG)</t>
        </is>
      </c>
      <c r="G677" s="12" t="inlineStr">
        <is>
          <t>STG</t>
        </is>
      </c>
      <c r="H677" s="12" t="inlineStr">
        <is>
          <t>STG: steam-turbine generator</t>
        </is>
      </c>
      <c r="I677" s="12" t="inlineStr">
        <is>
          <t>DC 2 kV</t>
        </is>
      </c>
      <c r="J677" s="12" t="inlineStr">
        <is>
          <t>PV / RHW-2 2 kV 1/C Cu, XLPE (DC)</t>
        </is>
      </c>
      <c r="K677" s="12" t="inlineStr">
        <is>
          <t>PV|1/C|1000</t>
        </is>
      </c>
      <c r="L677" s="12" t="inlineStr">
        <is>
          <t>1/C</t>
        </is>
      </c>
      <c r="M677" s="12" t="inlineStr">
        <is>
          <t>1000 kcmil</t>
        </is>
      </c>
      <c r="N677" s="12" t="n">
        <v>6</v>
      </c>
      <c r="O677" s="12" t="n">
        <v>2</v>
      </c>
      <c r="P677" s="12" t="n">
        <v>500</v>
      </c>
      <c r="Q677" s="12" t="n"/>
      <c r="R677" s="12" t="n">
        <v>3500</v>
      </c>
      <c r="S677" s="12" t="inlineStr">
        <is>
          <t>Tray</t>
        </is>
      </c>
      <c r="T677" s="16" t="n">
        <v>14</v>
      </c>
      <c r="U677" s="16" t="n">
        <v>35</v>
      </c>
      <c r="V677" s="16">
        <f>ROUNDUP((T677+U677+2*'Read Me'!$B$13)*(1+'Read Me'!$B$12),-1)</f>
        <v/>
      </c>
      <c r="W677" s="16">
        <f>V677*N677*O677</f>
        <v/>
      </c>
      <c r="X677" s="12">
        <f>IF(LEFT(I677,2)="MV",2*N677*IF(L677="1/C",O677,1),0)</f>
        <v/>
      </c>
      <c r="Y677" s="12">
        <f>IF(OR(LEFT(K677,4)="LVAX",LEFT(K677,6)="MV15AX",LEFT(K677,4)="CTAX",LEFT(K677,2)="W|"),2*N677*O677,0)</f>
        <v/>
      </c>
      <c r="Z677" s="12" t="inlineStr">
        <is>
          <t>~3,500 A DC field current (typ.)</t>
        </is>
      </c>
      <c r="AA677" s="12">
        <f>N677*O677</f>
        <v/>
      </c>
    </row>
    <row r="678">
      <c r="A678" s="12" t="inlineStr">
        <is>
          <t>A-F-0001</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CEMS-1</t>
        </is>
      </c>
      <c r="H678" s="12" t="inlineStr">
        <is>
          <t>CEMS shelter, HRSG 1</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1311</v>
      </c>
      <c r="U678" s="16" t="n">
        <v>225</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A-F-0002</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CEMS-2</t>
        </is>
      </c>
      <c r="H679" s="12" t="inlineStr">
        <is>
          <t>CEMS shelter, HRSG 2</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1467</v>
      </c>
      <c r="U679" s="16" t="n">
        <v>221</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A-F-0003</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CEMS-3</t>
        </is>
      </c>
      <c r="H680" s="12" t="inlineStr">
        <is>
          <t>CEMS shelter, HRSG 3</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1631</v>
      </c>
      <c r="U680" s="16" t="n">
        <v>225</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A-F-0004</t>
        </is>
      </c>
      <c r="B681" s="12" t="inlineStr">
        <is>
          <t>A</t>
        </is>
      </c>
      <c r="C681" s="12" t="inlineStr">
        <is>
          <t>Power block</t>
        </is>
      </c>
      <c r="D681" s="12" t="inlineStr">
        <is>
          <t>EHC-ST unit control network to the DCS (redundant fibre pair)</t>
        </is>
      </c>
      <c r="E681" s="12" t="inlineStr">
        <is>
          <t>CR</t>
        </is>
      </c>
      <c r="F681" s="12" t="inlineStr">
        <is>
          <t>Control / admin building (main control room)</t>
        </is>
      </c>
      <c r="G681" s="12" t="inlineStr">
        <is>
          <t>EHC-ST</t>
        </is>
      </c>
      <c r="H681" s="12" t="inlineStr">
        <is>
          <t>EHC-ST: ST electro-hydraulic control power unit</t>
        </is>
      </c>
      <c r="I681" s="12" t="inlineStr">
        <is>
          <t>Fibre / data</t>
        </is>
      </c>
      <c r="J681" s="12" t="inlineStr">
        <is>
          <t>Fibre optic, single-mode, 12-fibre, armored, orange jacket</t>
        </is>
      </c>
      <c r="K681" s="12" t="inlineStr">
        <is>
          <t>FO|12 SM|-</t>
        </is>
      </c>
      <c r="L681" s="12" t="inlineStr">
        <is>
          <t>12 SM</t>
        </is>
      </c>
      <c r="M681" s="12" t="inlineStr">
        <is>
          <t>-</t>
        </is>
      </c>
      <c r="N681" s="12" t="n">
        <v>2</v>
      </c>
      <c r="O681" s="12" t="n">
        <v>1</v>
      </c>
      <c r="P681" s="12" t="n"/>
      <c r="Q681" s="12" t="n"/>
      <c r="R681" s="12" t="n"/>
      <c r="S681" s="12" t="inlineStr">
        <is>
          <t>Tray</t>
        </is>
      </c>
      <c r="T681" s="16" t="n">
        <v>1230</v>
      </c>
      <c r="U681" s="16" t="n">
        <v>117</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A-F-0005</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EXC-1</t>
        </is>
      </c>
      <c r="H682" s="12" t="inlineStr">
        <is>
          <t>EXC-1: static excitation cubicles (GTG-1)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906</v>
      </c>
      <c r="U682" s="16" t="n">
        <v>124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A-F-0006</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EXC-2</t>
        </is>
      </c>
      <c r="H683" s="12" t="inlineStr">
        <is>
          <t>EXC-2: static excitation cubicles (GTG-2)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1066</v>
      </c>
      <c r="U683" s="16" t="n">
        <v>124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A-F-0007</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EXC-3</t>
        </is>
      </c>
      <c r="H684" s="12" t="inlineStr">
        <is>
          <t>EXC-3: static excitation cubicles (GTG-3)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1226</v>
      </c>
      <c r="U684" s="16" t="n">
        <v>124</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A-F-0008</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EXC-ST</t>
        </is>
      </c>
      <c r="H685" s="12" t="inlineStr">
        <is>
          <t>EXC-ST: static excitation cubicles (STG)</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1289</v>
      </c>
      <c r="U685" s="16" t="n">
        <v>140</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A-F-0009</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NGT-1</t>
        </is>
      </c>
      <c r="H686" s="12" t="inlineStr">
        <is>
          <t>NGT-1: neutral grounding cubicle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899</v>
      </c>
      <c r="U686" s="16" t="n">
        <v>138</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A-F-0010</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NGT-2</t>
        </is>
      </c>
      <c r="H687" s="12" t="inlineStr">
        <is>
          <t>NGT-2: neutral grounding cubicle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1059</v>
      </c>
      <c r="U687" s="16" t="n">
        <v>138</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A-F-0011</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NGT-3</t>
        </is>
      </c>
      <c r="H688" s="12" t="inlineStr">
        <is>
          <t>NGT-3: neutral grounding cubicle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1219</v>
      </c>
      <c r="U688" s="16" t="n">
        <v>138</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A-F-0012</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NGT-ST</t>
        </is>
      </c>
      <c r="H689" s="12" t="inlineStr">
        <is>
          <t>NGT-ST: neutral grounding cubicle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124</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A-F-0013</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R1</t>
        </is>
      </c>
      <c r="H690" s="12" t="inlineStr">
        <is>
          <t>R1: main electrical building (64 x 180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371</v>
      </c>
      <c r="U690" s="16" t="n">
        <v>32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A-F-0014</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R2A</t>
        </is>
      </c>
      <c r="H691" s="12" t="inlineStr">
        <is>
          <t>R2A: unit / HRSG electrical e-house (32 x 40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Duct bank</t>
        </is>
      </c>
      <c r="T691" s="16" t="n">
        <v>546</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A-F-0015</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R2B</t>
        </is>
      </c>
      <c r="H692" s="12" t="inlineStr">
        <is>
          <t>R2B: unit / HRSG electrical e-house (32 x 40 ft)</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1566</v>
      </c>
      <c r="U692" s="16" t="n">
        <v>200</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A-F-0016</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R2C</t>
        </is>
      </c>
      <c r="H693" s="12" t="inlineStr">
        <is>
          <t>R2C: unit / HRSG electrical e-house (32 x 40 ft)</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1726</v>
      </c>
      <c r="U693" s="16" t="n">
        <v>200</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A-F-0017</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R3</t>
        </is>
      </c>
      <c r="H694" s="12" t="inlineStr">
        <is>
          <t>R3: ST auxiliary electrical e-house (40 x 65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Tray</t>
        </is>
      </c>
      <c r="T694" s="16" t="n">
        <v>1302</v>
      </c>
      <c r="U694" s="16" t="n">
        <v>188</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A-F-0018</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SPC-1</t>
        </is>
      </c>
      <c r="H695" s="12" t="inlineStr">
        <is>
          <t>SPC-1: surge-protection and VT cubicle on the IPB (GTG-1)</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964</v>
      </c>
      <c r="U695" s="16" t="n">
        <v>44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A-F-0019</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SPC-2</t>
        </is>
      </c>
      <c r="H696" s="12" t="inlineStr">
        <is>
          <t>SPC-2: surge-protection and VT cubicle on the IPB (GTG-2)</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Duct bank</t>
        </is>
      </c>
      <c r="T696" s="16" t="n">
        <v>1124</v>
      </c>
      <c r="U696" s="16" t="n">
        <v>44</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A-F-0020</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SPC-3</t>
        </is>
      </c>
      <c r="H697" s="12" t="inlineStr">
        <is>
          <t>SPC-3: surge-protection and VT cubicle on the IPB (GTG-3)</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Duct bank</t>
        </is>
      </c>
      <c r="T697" s="16" t="n">
        <v>1284</v>
      </c>
      <c r="U697" s="16" t="n">
        <v>44</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A-F-0021</t>
        </is>
      </c>
      <c r="B698" s="12" t="inlineStr">
        <is>
          <t>A</t>
        </is>
      </c>
      <c r="C698" s="12" t="inlineStr">
        <is>
          <t>Power block</t>
        </is>
      </c>
      <c r="D698" s="12" t="inlineStr">
        <is>
          <t>TCP-1 unit control network to the DCS (redundant fibre pair)</t>
        </is>
      </c>
      <c r="E698" s="12" t="inlineStr">
        <is>
          <t>CR</t>
        </is>
      </c>
      <c r="F698" s="12" t="inlineStr">
        <is>
          <t>Control / admin building (main control room)</t>
        </is>
      </c>
      <c r="G698" s="12" t="inlineStr">
        <is>
          <t>TCP-1</t>
        </is>
      </c>
      <c r="H698" s="12" t="inlineStr">
        <is>
          <t>TCP-1: GT1 turbine control and protection cabinets</t>
        </is>
      </c>
      <c r="I698" s="12" t="inlineStr">
        <is>
          <t>Fibre / data</t>
        </is>
      </c>
      <c r="J698" s="12" t="inlineStr">
        <is>
          <t>Fibre optic, single-mode, 12-fibre, armored, orange jacket</t>
        </is>
      </c>
      <c r="K698" s="12" t="inlineStr">
        <is>
          <t>FO|12 SM|-</t>
        </is>
      </c>
      <c r="L698" s="12" t="inlineStr">
        <is>
          <t>12 SM</t>
        </is>
      </c>
      <c r="M698" s="12" t="inlineStr">
        <is>
          <t>-</t>
        </is>
      </c>
      <c r="N698" s="12" t="n">
        <v>2</v>
      </c>
      <c r="O698" s="12" t="n">
        <v>1</v>
      </c>
      <c r="P698" s="12" t="n"/>
      <c r="Q698" s="12" t="n"/>
      <c r="R698" s="12" t="n"/>
      <c r="S698" s="12" t="inlineStr">
        <is>
          <t>Duct bank</t>
        </is>
      </c>
      <c r="T698" s="16" t="n">
        <v>718</v>
      </c>
      <c r="U698" s="16" t="n">
        <v>112</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A-F-0022</t>
        </is>
      </c>
      <c r="B699" s="12" t="inlineStr">
        <is>
          <t>A</t>
        </is>
      </c>
      <c r="C699" s="12" t="inlineStr">
        <is>
          <t>Power block</t>
        </is>
      </c>
      <c r="D699" s="12" t="inlineStr">
        <is>
          <t>TCP-2 unit control network to the DCS (redundant fibre pair)</t>
        </is>
      </c>
      <c r="E699" s="12" t="inlineStr">
        <is>
          <t>CR</t>
        </is>
      </c>
      <c r="F699" s="12" t="inlineStr">
        <is>
          <t>Control / admin building (main control room)</t>
        </is>
      </c>
      <c r="G699" s="12" t="inlineStr">
        <is>
          <t>TCP-2</t>
        </is>
      </c>
      <c r="H699" s="12" t="inlineStr">
        <is>
          <t>TCP-2: GT2 turbine control and protection cabinets</t>
        </is>
      </c>
      <c r="I699" s="12" t="inlineStr">
        <is>
          <t>Fibre / data</t>
        </is>
      </c>
      <c r="J699" s="12" t="inlineStr">
        <is>
          <t>Fibre optic, single-mode, 12-fibre, armored, orange jacket</t>
        </is>
      </c>
      <c r="K699" s="12" t="inlineStr">
        <is>
          <t>FO|12 SM|-</t>
        </is>
      </c>
      <c r="L699" s="12" t="inlineStr">
        <is>
          <t>12 SM</t>
        </is>
      </c>
      <c r="M699" s="12" t="inlineStr">
        <is>
          <t>-</t>
        </is>
      </c>
      <c r="N699" s="12" t="n">
        <v>2</v>
      </c>
      <c r="O699" s="12" t="n">
        <v>1</v>
      </c>
      <c r="P699" s="12" t="n"/>
      <c r="Q699" s="12" t="n"/>
      <c r="R699" s="12" t="n"/>
      <c r="S699" s="12" t="inlineStr">
        <is>
          <t>Duct bank</t>
        </is>
      </c>
      <c r="T699" s="16" t="n">
        <v>878</v>
      </c>
      <c r="U699" s="16" t="n">
        <v>112</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A-F-0023</t>
        </is>
      </c>
      <c r="B700" s="12" t="inlineStr">
        <is>
          <t>A</t>
        </is>
      </c>
      <c r="C700" s="12" t="inlineStr">
        <is>
          <t>Power block</t>
        </is>
      </c>
      <c r="D700" s="12" t="inlineStr">
        <is>
          <t>TCP-3 unit control network to the DCS (redundant fibre pair)</t>
        </is>
      </c>
      <c r="E700" s="12" t="inlineStr">
        <is>
          <t>CR</t>
        </is>
      </c>
      <c r="F700" s="12" t="inlineStr">
        <is>
          <t>Control / admin building (main control room)</t>
        </is>
      </c>
      <c r="G700" s="12" t="inlineStr">
        <is>
          <t>TCP-3</t>
        </is>
      </c>
      <c r="H700" s="12" t="inlineStr">
        <is>
          <t>TCP-3: GT3 turbine control and protection cabinets</t>
        </is>
      </c>
      <c r="I700" s="12" t="inlineStr">
        <is>
          <t>Fibre / data</t>
        </is>
      </c>
      <c r="J700" s="12" t="inlineStr">
        <is>
          <t>Fibre optic, single-mode, 12-fibre, armored, orange jacket</t>
        </is>
      </c>
      <c r="K700" s="12" t="inlineStr">
        <is>
          <t>FO|12 SM|-</t>
        </is>
      </c>
      <c r="L700" s="12" t="inlineStr">
        <is>
          <t>12 SM</t>
        </is>
      </c>
      <c r="M700" s="12" t="inlineStr">
        <is>
          <t>-</t>
        </is>
      </c>
      <c r="N700" s="12" t="n">
        <v>2</v>
      </c>
      <c r="O700" s="12" t="n">
        <v>1</v>
      </c>
      <c r="P700" s="12" t="n"/>
      <c r="Q700" s="12" t="n"/>
      <c r="R700" s="12" t="n"/>
      <c r="S700" s="12" t="inlineStr">
        <is>
          <t>Tray</t>
        </is>
      </c>
      <c r="T700" s="16" t="n">
        <v>1038</v>
      </c>
      <c r="U700" s="16" t="n">
        <v>112</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A-FA-0001</t>
        </is>
      </c>
      <c r="B701" s="12" t="inlineStr">
        <is>
          <t>A</t>
        </is>
      </c>
      <c r="C701" s="12" t="inlineStr">
        <is>
          <t>Power block</t>
        </is>
      </c>
      <c r="D701" s="12" t="inlineStr">
        <is>
          <t>Fire alarm / F&amp;G loop (to the local FACP / F&amp;G node)</t>
        </is>
      </c>
      <c r="E701" s="12" t="inlineStr">
        <is>
          <t>R2A</t>
        </is>
      </c>
      <c r="F701" s="12" t="inlineStr">
        <is>
          <t>R2A: unit / HRSG electrical e-house (32 x 40 ft)</t>
        </is>
      </c>
      <c r="G701" s="12" t="inlineStr">
        <is>
          <t>CEMS-1</t>
        </is>
      </c>
      <c r="H701" s="12" t="inlineStr">
        <is>
          <t>CEMS shelter, HRSG 1</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277</v>
      </c>
      <c r="U701" s="16" t="n">
        <v>97</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A-FA-0002</t>
        </is>
      </c>
      <c r="B702" s="12" t="inlineStr">
        <is>
          <t>A</t>
        </is>
      </c>
      <c r="C702" s="12" t="inlineStr">
        <is>
          <t>Power block</t>
        </is>
      </c>
      <c r="D702" s="12" t="inlineStr">
        <is>
          <t>Fire alarm / F&amp;G loop (to the local FACP / F&amp;G node)</t>
        </is>
      </c>
      <c r="E702" s="12" t="inlineStr">
        <is>
          <t>R2B</t>
        </is>
      </c>
      <c r="F702" s="12" t="inlineStr">
        <is>
          <t>R2B: unit / HRSG electrical e-house (32 x 40 ft)</t>
        </is>
      </c>
      <c r="G702" s="12" t="inlineStr">
        <is>
          <t>CEMS-2</t>
        </is>
      </c>
      <c r="H702" s="12" t="inlineStr">
        <is>
          <t>CEMS shelter, HRSG 2</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273</v>
      </c>
      <c r="U702" s="16" t="n">
        <v>93</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A-FA-0003</t>
        </is>
      </c>
      <c r="B703" s="12" t="inlineStr">
        <is>
          <t>A</t>
        </is>
      </c>
      <c r="C703" s="12" t="inlineStr">
        <is>
          <t>Power block</t>
        </is>
      </c>
      <c r="D703" s="12" t="inlineStr">
        <is>
          <t>Fire alarm / F&amp;G loop (to the local FACP / F&amp;G node)</t>
        </is>
      </c>
      <c r="E703" s="12" t="inlineStr">
        <is>
          <t>R2C</t>
        </is>
      </c>
      <c r="F703" s="12" t="inlineStr">
        <is>
          <t>R2C: unit / HRSG electrical e-house (32 x 40 ft)</t>
        </is>
      </c>
      <c r="G703" s="12" t="inlineStr">
        <is>
          <t>CEMS-3</t>
        </is>
      </c>
      <c r="H703" s="12" t="inlineStr">
        <is>
          <t>CEMS shelter, HRSG 3</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277</v>
      </c>
      <c r="U703" s="16" t="n">
        <v>97</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A-FA-0004</t>
        </is>
      </c>
      <c r="B704" s="12" t="inlineStr">
        <is>
          <t>A</t>
        </is>
      </c>
      <c r="C704" s="12" t="inlineStr">
        <is>
          <t>Power block</t>
        </is>
      </c>
      <c r="D704" s="12" t="inlineStr">
        <is>
          <t>Fire alarm / F&amp;G loop (to the local FACP / F&amp;G node)</t>
        </is>
      </c>
      <c r="E704" s="12" t="inlineStr">
        <is>
          <t>R2B</t>
        </is>
      </c>
      <c r="F704" s="12" t="inlineStr">
        <is>
          <t>R2B: unit / HRSG electrical e-house (32 x 40 ft)</t>
        </is>
      </c>
      <c r="G704" s="12" t="inlineStr">
        <is>
          <t>HALL</t>
        </is>
      </c>
      <c r="H704" s="12" t="inlineStr">
        <is>
          <t>Common turbine hall</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1069</v>
      </c>
      <c r="U704" s="16" t="n">
        <v>184</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A-FA-0005</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EXC-1</t>
        </is>
      </c>
      <c r="H705" s="12" t="inlineStr">
        <is>
          <t>EXC-1: static excitation cubicles (GTG-1)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366</v>
      </c>
      <c r="U705" s="16" t="n">
        <v>106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A-FA-0006</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EXC-2</t>
        </is>
      </c>
      <c r="H706" s="12" t="inlineStr">
        <is>
          <t>EXC-2: static excitation cubicles (GTG-2)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1240</v>
      </c>
      <c r="U706" s="16" t="n">
        <v>196</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A-FA-0007</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EXC-3</t>
        </is>
      </c>
      <c r="H707" s="12" t="inlineStr">
        <is>
          <t>EXC-3: static excitation cubicles (GTG-3)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1260</v>
      </c>
      <c r="U707" s="16" t="n">
        <v>148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A-FA-0008</t>
        </is>
      </c>
      <c r="B708" s="12" t="inlineStr">
        <is>
          <t>A</t>
        </is>
      </c>
      <c r="C708" s="12" t="inlineStr">
        <is>
          <t>Power block</t>
        </is>
      </c>
      <c r="D708" s="12" t="inlineStr">
        <is>
          <t>Fire alarm / F&amp;G loop (to the local FACP / F&amp;G node)</t>
        </is>
      </c>
      <c r="E708" s="12" t="inlineStr">
        <is>
          <t>R3</t>
        </is>
      </c>
      <c r="F708" s="12" t="inlineStr">
        <is>
          <t>R3: ST auxiliary electrical e-house (40 x 65 ft)</t>
        </is>
      </c>
      <c r="G708" s="12" t="inlineStr">
        <is>
          <t>EXC-ST</t>
        </is>
      </c>
      <c r="H708" s="12" t="inlineStr">
        <is>
          <t>EXC-ST: static excitation cubicles (STG)</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392</v>
      </c>
      <c r="U708" s="16" t="n">
        <v>96</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A-FA-0009</t>
        </is>
      </c>
      <c r="B709" s="12" t="inlineStr">
        <is>
          <t>A</t>
        </is>
      </c>
      <c r="C709" s="12" t="inlineStr">
        <is>
          <t>Power block</t>
        </is>
      </c>
      <c r="D709" s="12" t="inlineStr">
        <is>
          <t>FS-GT1 fire detection loop and CO2 release circuits</t>
        </is>
      </c>
      <c r="E709" s="12" t="inlineStr">
        <is>
          <t>R2A</t>
        </is>
      </c>
      <c r="F709" s="12" t="inlineStr">
        <is>
          <t>R2A: unit / HRSG electrical e-house (32 x 40 ft)</t>
        </is>
      </c>
      <c r="G709" s="12" t="inlineStr">
        <is>
          <t>FS-GT1</t>
        </is>
      </c>
      <c r="H709" s="12" t="inlineStr">
        <is>
          <t>FS-GT1: CO2 fire-suppression skid</t>
        </is>
      </c>
      <c r="I709" s="12" t="inlineStr">
        <is>
          <t>Fire alarm</t>
        </is>
      </c>
      <c r="J709" s="12" t="inlineStr">
        <is>
          <t>Fire alarm FPLR 2/C #14 shielded, red jacket (NEC 760)</t>
        </is>
      </c>
      <c r="K709" s="12" t="inlineStr">
        <is>
          <t>FA|2/C|14</t>
        </is>
      </c>
      <c r="L709" s="12" t="inlineStr">
        <is>
          <t>2/C</t>
        </is>
      </c>
      <c r="M709" s="12" t="inlineStr">
        <is>
          <t>14</t>
        </is>
      </c>
      <c r="N709" s="12" t="n">
        <v>3</v>
      </c>
      <c r="O709" s="12" t="n">
        <v>1</v>
      </c>
      <c r="P709" s="12" t="n"/>
      <c r="Q709" s="12" t="n"/>
      <c r="R709" s="12" t="n"/>
      <c r="S709" s="12" t="inlineStr">
        <is>
          <t>Tray</t>
        </is>
      </c>
      <c r="T709" s="16" t="n">
        <v>210</v>
      </c>
      <c r="U709" s="16" t="n">
        <v>104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A-FA-0010</t>
        </is>
      </c>
      <c r="B710" s="12" t="inlineStr">
        <is>
          <t>A</t>
        </is>
      </c>
      <c r="C710" s="12" t="inlineStr">
        <is>
          <t>Power block</t>
        </is>
      </c>
      <c r="D710" s="12" t="inlineStr">
        <is>
          <t>FS-GT2 fire detection loop and CO2 release circuits</t>
        </is>
      </c>
      <c r="E710" s="12" t="inlineStr">
        <is>
          <t>R2B</t>
        </is>
      </c>
      <c r="F710" s="12" t="inlineStr">
        <is>
          <t>R2B: unit / HRSG electrical e-house (32 x 40 ft)</t>
        </is>
      </c>
      <c r="G710" s="12" t="inlineStr">
        <is>
          <t>FS-GT2</t>
        </is>
      </c>
      <c r="H710" s="12" t="inlineStr">
        <is>
          <t>FS-GT2: CO2 fire-suppression skid</t>
        </is>
      </c>
      <c r="I710" s="12" t="inlineStr">
        <is>
          <t>Fire alarm</t>
        </is>
      </c>
      <c r="J710" s="12" t="inlineStr">
        <is>
          <t>Fire alarm FPLR 2/C #14 shielded, red jacket (NEC 760)</t>
        </is>
      </c>
      <c r="K710" s="12" t="inlineStr">
        <is>
          <t>FA|2/C|14</t>
        </is>
      </c>
      <c r="L710" s="12" t="inlineStr">
        <is>
          <t>2/C</t>
        </is>
      </c>
      <c r="M710" s="12" t="inlineStr">
        <is>
          <t>14</t>
        </is>
      </c>
      <c r="N710" s="12" t="n">
        <v>3</v>
      </c>
      <c r="O710" s="12" t="n">
        <v>1</v>
      </c>
      <c r="P710" s="12" t="n"/>
      <c r="Q710" s="12" t="n"/>
      <c r="R710" s="12" t="n"/>
      <c r="S710" s="12" t="inlineStr">
        <is>
          <t>Tray</t>
        </is>
      </c>
      <c r="T710" s="16" t="n">
        <v>1102</v>
      </c>
      <c r="U710" s="16" t="n">
        <v>198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A-FA-0011</t>
        </is>
      </c>
      <c r="B711" s="12" t="inlineStr">
        <is>
          <t>A</t>
        </is>
      </c>
      <c r="C711" s="12" t="inlineStr">
        <is>
          <t>Power block</t>
        </is>
      </c>
      <c r="D711" s="12" t="inlineStr">
        <is>
          <t>FS-GT3 fire detection loop and CO2 release circuits</t>
        </is>
      </c>
      <c r="E711" s="12" t="inlineStr">
        <is>
          <t>R2C</t>
        </is>
      </c>
      <c r="F711" s="12" t="inlineStr">
        <is>
          <t>R2C: unit / HRSG electrical e-house (32 x 40 ft)</t>
        </is>
      </c>
      <c r="G711" s="12" t="inlineStr">
        <is>
          <t>FS-GT3</t>
        </is>
      </c>
      <c r="H711" s="12" t="inlineStr">
        <is>
          <t>FS-GT3: CO2 fire-suppression skid</t>
        </is>
      </c>
      <c r="I711" s="12" t="inlineStr">
        <is>
          <t>Fire alarm</t>
        </is>
      </c>
      <c r="J711" s="12" t="inlineStr">
        <is>
          <t>Fire alarm FPLR 2/C #14 shielded, red jacket (NEC 760)</t>
        </is>
      </c>
      <c r="K711" s="12" t="inlineStr">
        <is>
          <t>FA|2/C|14</t>
        </is>
      </c>
      <c r="L711" s="12" t="inlineStr">
        <is>
          <t>2/C</t>
        </is>
      </c>
      <c r="M711" s="12" t="inlineStr">
        <is>
          <t>14</t>
        </is>
      </c>
      <c r="N711" s="12" t="n">
        <v>3</v>
      </c>
      <c r="O711" s="12" t="n">
        <v>1</v>
      </c>
      <c r="P711" s="12" t="n"/>
      <c r="Q711" s="12" t="n"/>
      <c r="R711" s="12" t="n"/>
      <c r="S711" s="12" t="inlineStr">
        <is>
          <t>Tray</t>
        </is>
      </c>
      <c r="T711" s="16" t="n">
        <v>908</v>
      </c>
      <c r="U711" s="16" t="n">
        <v>238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A-FA-0012</t>
        </is>
      </c>
      <c r="B712" s="12" t="inlineStr">
        <is>
          <t>A</t>
        </is>
      </c>
      <c r="C712" s="12" t="inlineStr">
        <is>
          <t>Power block</t>
        </is>
      </c>
      <c r="D712" s="12" t="inlineStr">
        <is>
          <t>GFM-1 gas detection (F&amp;G) to the unit F&amp;G node</t>
        </is>
      </c>
      <c r="E712" s="12" t="inlineStr">
        <is>
          <t>R2A</t>
        </is>
      </c>
      <c r="F712" s="12" t="inlineStr">
        <is>
          <t>R2A: unit / HRSG electrical e-house (32 x 40 ft)</t>
        </is>
      </c>
      <c r="G712" s="12" t="inlineStr">
        <is>
          <t>GFM-1</t>
        </is>
      </c>
      <c r="H712" s="12" t="inlineStr">
        <is>
          <t>GFM-1: GT1 gas fuel module (stop / control valves, final strainer)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220</v>
      </c>
      <c r="U712" s="16" t="n">
        <v>94</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A-FA-0013</t>
        </is>
      </c>
      <c r="B713" s="12" t="inlineStr">
        <is>
          <t>A</t>
        </is>
      </c>
      <c r="C713" s="12" t="inlineStr">
        <is>
          <t>Power block</t>
        </is>
      </c>
      <c r="D713" s="12" t="inlineStr">
        <is>
          <t>GFM-2 gas detection (F&amp;G) to the unit F&amp;G node</t>
        </is>
      </c>
      <c r="E713" s="12" t="inlineStr">
        <is>
          <t>R2B</t>
        </is>
      </c>
      <c r="F713" s="12" t="inlineStr">
        <is>
          <t>R2B: unit / HRSG electrical e-house (32 x 40 ft)</t>
        </is>
      </c>
      <c r="G713" s="12" t="inlineStr">
        <is>
          <t>GFM-2</t>
        </is>
      </c>
      <c r="H713" s="12" t="inlineStr">
        <is>
          <t>GFM-2: GT2 gas fuel module (stop / control valves, final strainer)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Tray</t>
        </is>
      </c>
      <c r="T713" s="16" t="n">
        <v>1124</v>
      </c>
      <c r="U713" s="16" t="n">
        <v>188</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A-FA-0014</t>
        </is>
      </c>
      <c r="B714" s="12" t="inlineStr">
        <is>
          <t>A</t>
        </is>
      </c>
      <c r="C714" s="12" t="inlineStr">
        <is>
          <t>Power block</t>
        </is>
      </c>
      <c r="D714" s="12" t="inlineStr">
        <is>
          <t>GFM-3 gas detection (F&amp;G) to the unit F&amp;G node</t>
        </is>
      </c>
      <c r="E714" s="12" t="inlineStr">
        <is>
          <t>R2C</t>
        </is>
      </c>
      <c r="F714" s="12" t="inlineStr">
        <is>
          <t>R2C: unit / HRSG electrical e-house (32 x 40 ft)</t>
        </is>
      </c>
      <c r="G714" s="12" t="inlineStr">
        <is>
          <t>GFM-3</t>
        </is>
      </c>
      <c r="H714" s="12" t="inlineStr">
        <is>
          <t>GFM-3: GT3 gas fuel module (stop / control valves, final strainer)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Tray</t>
        </is>
      </c>
      <c r="T714" s="16" t="n">
        <v>896</v>
      </c>
      <c r="U714" s="16" t="n">
        <v>212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A-FA-0015</t>
        </is>
      </c>
      <c r="B715" s="12" t="inlineStr">
        <is>
          <t>A</t>
        </is>
      </c>
      <c r="C715" s="12" t="inlineStr">
        <is>
          <t>Power block</t>
        </is>
      </c>
      <c r="D715" s="12" t="inlineStr">
        <is>
          <t>GSU-1 transformer fire detection and deluge-valve release</t>
        </is>
      </c>
      <c r="E715" s="12" t="inlineStr">
        <is>
          <t>R2A</t>
        </is>
      </c>
      <c r="F715" s="12" t="inlineStr">
        <is>
          <t>R2A: unit / HRSG electrical e-house (32 x 40 ft)</t>
        </is>
      </c>
      <c r="G715" s="12" t="inlineStr">
        <is>
          <t>GSU-1</t>
        </is>
      </c>
      <c r="H715" s="12" t="inlineStr">
        <is>
          <t>GSU-1: 21/230 kV generator step-up transformer</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Tray</t>
        </is>
      </c>
      <c r="T715" s="16" t="n">
        <v>419</v>
      </c>
      <c r="U715" s="16" t="n">
        <v>179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A-FA-0016</t>
        </is>
      </c>
      <c r="B716" s="12" t="inlineStr">
        <is>
          <t>A</t>
        </is>
      </c>
      <c r="C716" s="12" t="inlineStr">
        <is>
          <t>Power block</t>
        </is>
      </c>
      <c r="D716" s="12" t="inlineStr">
        <is>
          <t>GSU-2 transformer fire detection and deluge-valve release</t>
        </is>
      </c>
      <c r="E716" s="12" t="inlineStr">
        <is>
          <t>R2B</t>
        </is>
      </c>
      <c r="F716" s="12" t="inlineStr">
        <is>
          <t>R2B: unit / HRSG electrical e-house (32 x 40 ft)</t>
        </is>
      </c>
      <c r="G716" s="12" t="inlineStr">
        <is>
          <t>GSU-2</t>
        </is>
      </c>
      <c r="H716" s="12" t="inlineStr">
        <is>
          <t>GSU-2: 21/230 kV generator step-up transformer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Duct bank</t>
        </is>
      </c>
      <c r="T716" s="16" t="n">
        <v>1423</v>
      </c>
      <c r="U716" s="16" t="n">
        <v>113</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A-FA-0017</t>
        </is>
      </c>
      <c r="B717" s="12" t="inlineStr">
        <is>
          <t>A</t>
        </is>
      </c>
      <c r="C717" s="12" t="inlineStr">
        <is>
          <t>Power block</t>
        </is>
      </c>
      <c r="D717" s="12" t="inlineStr">
        <is>
          <t>GSU-3 transformer fire detection and deluge-valve release</t>
        </is>
      </c>
      <c r="E717" s="12" t="inlineStr">
        <is>
          <t>R2C</t>
        </is>
      </c>
      <c r="F717" s="12" t="inlineStr">
        <is>
          <t>R2C: unit / HRSG electrical e-house (32 x 40 ft)</t>
        </is>
      </c>
      <c r="G717" s="12" t="inlineStr">
        <is>
          <t>GSU-3</t>
        </is>
      </c>
      <c r="H717" s="12" t="inlineStr">
        <is>
          <t>GSU-3: 21/230 kV generator step-up transformer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Duct bank</t>
        </is>
      </c>
      <c r="T717" s="16" t="n">
        <v>1103</v>
      </c>
      <c r="U717" s="16" t="n">
        <v>113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A-FA-0018</t>
        </is>
      </c>
      <c r="B718" s="12" t="inlineStr">
        <is>
          <t>A</t>
        </is>
      </c>
      <c r="C718" s="12" t="inlineStr">
        <is>
          <t>Power block</t>
        </is>
      </c>
      <c r="D718" s="12" t="inlineStr">
        <is>
          <t>GSU-ST transformer fire detection and deluge-valve release</t>
        </is>
      </c>
      <c r="E718" s="12" t="inlineStr">
        <is>
          <t>R3</t>
        </is>
      </c>
      <c r="F718" s="12" t="inlineStr">
        <is>
          <t>R3: ST auxiliary electrical e-house (40 x 65 ft)</t>
        </is>
      </c>
      <c r="G718" s="12" t="inlineStr">
        <is>
          <t>GSU-ST</t>
        </is>
      </c>
      <c r="H718" s="12" t="inlineStr">
        <is>
          <t>GSU-ST: 21/230 kV (one ST GSU, baseline)</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Duct bank</t>
        </is>
      </c>
      <c r="T718" s="16" t="n">
        <v>408</v>
      </c>
      <c r="U718" s="16" t="n">
        <v>32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A-FA-0019</t>
        </is>
      </c>
      <c r="B719" s="12" t="inlineStr">
        <is>
          <t>A</t>
        </is>
      </c>
      <c r="C719" s="12" t="inlineStr">
        <is>
          <t>Power block</t>
        </is>
      </c>
      <c r="D719" s="12" t="inlineStr">
        <is>
          <t>GT1 aux lube-oil skid fire detection loop</t>
        </is>
      </c>
      <c r="E719" s="12" t="inlineStr">
        <is>
          <t>R2A</t>
        </is>
      </c>
      <c r="F719" s="12" t="inlineStr">
        <is>
          <t>R2A: unit / HRSG electrical e-house (32 x 40 ft)</t>
        </is>
      </c>
      <c r="G719" s="12" t="inlineStr">
        <is>
          <t>GT1 aux</t>
        </is>
      </c>
      <c r="H719" s="12" t="inlineStr">
        <is>
          <t>GT1 aux: lube oil, hydraulics, enclosure fans</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224</v>
      </c>
      <c r="U719" s="16" t="n">
        <v>119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A-FA-0020</t>
        </is>
      </c>
      <c r="B720" s="12" t="inlineStr">
        <is>
          <t>A</t>
        </is>
      </c>
      <c r="C720" s="12" t="inlineStr">
        <is>
          <t>Power block</t>
        </is>
      </c>
      <c r="D720" s="12" t="inlineStr">
        <is>
          <t>Fire alarm / F&amp;G loop (to the local FACP / F&amp;G node)</t>
        </is>
      </c>
      <c r="E720" s="12" t="inlineStr">
        <is>
          <t>R2A</t>
        </is>
      </c>
      <c r="F720" s="12" t="inlineStr">
        <is>
          <t>R2A: unit / HRSG electrical e-house (32 x 40 ft)</t>
        </is>
      </c>
      <c r="G720" s="12" t="inlineStr">
        <is>
          <t>GT1</t>
        </is>
      </c>
      <c r="H720" s="12" t="inlineStr">
        <is>
          <t>GT1: H-class gas turbine (60 Hz)</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154</v>
      </c>
      <c r="U720" s="16" t="n">
        <v>103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A-FA-0021</t>
        </is>
      </c>
      <c r="B721" s="12" t="inlineStr">
        <is>
          <t>A</t>
        </is>
      </c>
      <c r="C721" s="12" t="inlineStr">
        <is>
          <t>Power block</t>
        </is>
      </c>
      <c r="D721" s="12" t="inlineStr">
        <is>
          <t>GT2 aux lube-oil skid fire detection loop</t>
        </is>
      </c>
      <c r="E721" s="12" t="inlineStr">
        <is>
          <t>R2B</t>
        </is>
      </c>
      <c r="F721" s="12" t="inlineStr">
        <is>
          <t>R2B: unit / HRSG electrical e-house (32 x 40 ft)</t>
        </is>
      </c>
      <c r="G721" s="12" t="inlineStr">
        <is>
          <t>GT2 aux</t>
        </is>
      </c>
      <c r="H721" s="12" t="inlineStr">
        <is>
          <t>GT2 aux: lube oil, hydraulics, enclosure fans</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1116</v>
      </c>
      <c r="U721" s="16" t="n">
        <v>213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A-FA-0022</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is>
          <t>GT2</t>
        </is>
      </c>
      <c r="H722" s="12" t="inlineStr">
        <is>
          <t>GT2: H-class gas turbine (60 Hz)</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1046</v>
      </c>
      <c r="U722" s="16" t="n">
        <v>197</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A-FA-0023</t>
        </is>
      </c>
      <c r="B723" s="12" t="inlineStr">
        <is>
          <t>A</t>
        </is>
      </c>
      <c r="C723" s="12" t="inlineStr">
        <is>
          <t>Power block</t>
        </is>
      </c>
      <c r="D723" s="12" t="inlineStr">
        <is>
          <t>GT3 aux lube-oil skid fire detection loop</t>
        </is>
      </c>
      <c r="E723" s="12" t="inlineStr">
        <is>
          <t>R2C</t>
        </is>
      </c>
      <c r="F723" s="12" t="inlineStr">
        <is>
          <t>R2C: unit / HRSG electrical e-house (32 x 40 ft)</t>
        </is>
      </c>
      <c r="G723" s="12" t="inlineStr">
        <is>
          <t>GT3 aux</t>
        </is>
      </c>
      <c r="H723" s="12" t="inlineStr">
        <is>
          <t>GT3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926</v>
      </c>
      <c r="U723" s="16" t="n">
        <v>248</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A-FA-0024</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GT3</t>
        </is>
      </c>
      <c r="H724" s="12" t="inlineStr">
        <is>
          <t>GT3: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986</v>
      </c>
      <c r="U724" s="16" t="n">
        <v>249</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A-FA-0025</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NGT-1</t>
        </is>
      </c>
      <c r="H725" s="12" t="inlineStr">
        <is>
          <t>NGT-1: neutral grounding cubicle (GTG-1)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359</v>
      </c>
      <c r="U725" s="16" t="n">
        <v>120</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A-FA-0026</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NGT-2</t>
        </is>
      </c>
      <c r="H726" s="12" t="inlineStr">
        <is>
          <t>NGT-2: neutral grounding cubicle (GTG-2)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1233</v>
      </c>
      <c r="U726" s="16" t="n">
        <v>210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A-FA-0027</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NGT-3</t>
        </is>
      </c>
      <c r="H727" s="12" t="inlineStr">
        <is>
          <t>NGT-3: neutral grounding cubicle (GTG-3)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Duct bank</t>
        </is>
      </c>
      <c r="T727" s="16" t="n">
        <v>1229</v>
      </c>
      <c r="U727" s="16" t="n">
        <v>198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A-FA-0028</t>
        </is>
      </c>
      <c r="B728" s="12" t="inlineStr">
        <is>
          <t>A</t>
        </is>
      </c>
      <c r="C728" s="12" t="inlineStr">
        <is>
          <t>Power block</t>
        </is>
      </c>
      <c r="D728" s="12" t="inlineStr">
        <is>
          <t>Fire alarm / F&amp;G loop (to the local FACP / F&amp;G node)</t>
        </is>
      </c>
      <c r="E728" s="12" t="inlineStr">
        <is>
          <t>R3</t>
        </is>
      </c>
      <c r="F728" s="12" t="inlineStr">
        <is>
          <t>R3: ST auxiliary electrical e-house (40 x 65 ft)</t>
        </is>
      </c>
      <c r="G728" s="12" t="inlineStr">
        <is>
          <t>NGT-ST</t>
        </is>
      </c>
      <c r="H728" s="12" t="inlineStr">
        <is>
          <t>NGT-ST: neutral grounding cubicle (STG)</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392</v>
      </c>
      <c r="U728" s="16" t="n">
        <v>105</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A-FA-0029</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EMCC</t>
        </is>
      </c>
      <c r="H729" s="12" t="inlineStr">
        <is>
          <t>R1 EMCC (emergency MCC)</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635</v>
      </c>
      <c r="U729" s="16" t="n">
        <v>144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A-FA-0030</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LC-480-A</t>
        </is>
      </c>
      <c r="H730" s="12" t="inlineStr">
        <is>
          <t>R1 LC-480-A (480 V switchgear)</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155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A-FA-0031</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LC-480-B</t>
        </is>
      </c>
      <c r="H731" s="12" t="inlineStr">
        <is>
          <t>R1 LC-480-B (480 V switchgear)</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624</v>
      </c>
      <c r="U731" s="16" t="n">
        <v>144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A-FA-0032</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MCC-C1</t>
        </is>
      </c>
      <c r="H732" s="12" t="inlineStr">
        <is>
          <t>R1 MCC-C1</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624</v>
      </c>
      <c r="U732" s="16" t="n">
        <v>181</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A-FA-0033</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MCC-C2</t>
        </is>
      </c>
      <c r="H733" s="12" t="inlineStr">
        <is>
          <t>R1 MCC-C2</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624</v>
      </c>
      <c r="U733" s="16" t="n">
        <v>165</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A-FA-0034</t>
        </is>
      </c>
      <c r="B734" s="12" t="inlineStr">
        <is>
          <t>A</t>
        </is>
      </c>
      <c r="C734" s="12" t="inlineStr">
        <is>
          <t>Power block</t>
        </is>
      </c>
      <c r="D734" s="12" t="inlineStr">
        <is>
          <t>Fire alarm / F&amp;G loop (to the local FACP / F&amp;G node)</t>
        </is>
      </c>
      <c r="E734" s="12" t="inlineStr">
        <is>
          <t>R2A</t>
        </is>
      </c>
      <c r="F734" s="12" t="inlineStr">
        <is>
          <t>R2A: unit / HRSG electrical e-house (32 x 40 ft)</t>
        </is>
      </c>
      <c r="G734" s="12" t="inlineStr">
        <is>
          <t>MCC-GT1</t>
        </is>
      </c>
      <c r="H734" s="12" t="inlineStr">
        <is>
          <t>R1 MCC-GT1</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90</v>
      </c>
      <c r="U734" s="16" t="n">
        <v>123</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A-FA-0035</t>
        </is>
      </c>
      <c r="B735" s="12" t="inlineStr">
        <is>
          <t>A</t>
        </is>
      </c>
      <c r="C735" s="12" t="inlineStr">
        <is>
          <t>Power block</t>
        </is>
      </c>
      <c r="D735" s="12" t="inlineStr">
        <is>
          <t>Fire alarm / F&amp;G loop (to the local FACP / F&amp;G node)</t>
        </is>
      </c>
      <c r="E735" s="12" t="inlineStr">
        <is>
          <t>R2B</t>
        </is>
      </c>
      <c r="F735" s="12" t="inlineStr">
        <is>
          <t>R2B: unit / HRSG electrical e-house (32 x 40 ft)</t>
        </is>
      </c>
      <c r="G735" s="12" t="inlineStr">
        <is>
          <t>MCC-GT2</t>
        </is>
      </c>
      <c r="H735" s="12" t="inlineStr">
        <is>
          <t>R1 MCC-GT2</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1114</v>
      </c>
      <c r="U735" s="16" t="n">
        <v>223</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A-FA-0036</t>
        </is>
      </c>
      <c r="B736" s="12" t="inlineStr">
        <is>
          <t>A</t>
        </is>
      </c>
      <c r="C736" s="12" t="inlineStr">
        <is>
          <t>Power block</t>
        </is>
      </c>
      <c r="D736" s="12" t="inlineStr">
        <is>
          <t>Fire alarm / F&amp;G loop (to the local FACP / F&amp;G node)</t>
        </is>
      </c>
      <c r="E736" s="12" t="inlineStr">
        <is>
          <t>R2C</t>
        </is>
      </c>
      <c r="F736" s="12" t="inlineStr">
        <is>
          <t>R2C: unit / HRSG electrical e-house (32 x 40 ft)</t>
        </is>
      </c>
      <c r="G736" s="12" t="inlineStr">
        <is>
          <t>MCC-GT3</t>
        </is>
      </c>
      <c r="H736" s="12" t="inlineStr">
        <is>
          <t>R1 MCC-GT3</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726</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A-FA-0037</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SWGR-13.8-1</t>
        </is>
      </c>
      <c r="H737" s="12" t="inlineStr">
        <is>
          <t>R1 SWGR-13.8-1 (11 x 36 in cubicles, 15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54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A-FA-0038</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SWGR-13.8-2</t>
        </is>
      </c>
      <c r="H738" s="12" t="inlineStr">
        <is>
          <t>R1 SWGR-13.8-2 (11 x 36 in cubicles, 15 kV metal-clad)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Duct bank</t>
        </is>
      </c>
      <c r="T738" s="16" t="n">
        <v>86</v>
      </c>
      <c r="U738" s="16" t="n">
        <v>71</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A-FA-0039</t>
        </is>
      </c>
      <c r="B739" s="12" t="inlineStr">
        <is>
          <t>A</t>
        </is>
      </c>
      <c r="C739" s="12" t="inlineStr">
        <is>
          <t>Power block</t>
        </is>
      </c>
      <c r="D739" s="12" t="inlineStr">
        <is>
          <t>Fire alarm / F&amp;G loop (to the local FACP / F&amp;G node)</t>
        </is>
      </c>
      <c r="E739" s="12" t="inlineStr">
        <is>
          <t>R1</t>
        </is>
      </c>
      <c r="F739" s="12" t="inlineStr">
        <is>
          <t>R1: main electrical building (64 x 180 ft)</t>
        </is>
      </c>
      <c r="G739" s="12" t="inlineStr">
        <is>
          <t>SWGR-13.8-3</t>
        </is>
      </c>
      <c r="H739" s="12" t="inlineStr">
        <is>
          <t>R1 SWGR-13.8-3 (11 x 36 in cubicles, 15 kV metal-clad)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624</v>
      </c>
      <c r="U739" s="16" t="n">
        <v>128</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A-FA-0040</t>
        </is>
      </c>
      <c r="B740" s="12" t="inlineStr">
        <is>
          <t>A</t>
        </is>
      </c>
      <c r="C740" s="12" t="inlineStr">
        <is>
          <t>Power block</t>
        </is>
      </c>
      <c r="D740" s="12" t="inlineStr">
        <is>
          <t>Fire alarm / F&amp;G loop (to the local FACP / F&amp;G node)</t>
        </is>
      </c>
      <c r="E740" s="12" t="inlineStr">
        <is>
          <t>R1</t>
        </is>
      </c>
      <c r="F740" s="12" t="inlineStr">
        <is>
          <t>R1: main electrical building (64 x 180 ft)</t>
        </is>
      </c>
      <c r="G740" s="12" t="inlineStr">
        <is>
          <t>SWGR-4.16-A</t>
        </is>
      </c>
      <c r="H740" s="12" t="inlineStr">
        <is>
          <t>R1 SWGR-4.16-A (9 x 36 in cubicles, 5 kV metal-clad)</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Duct bank</t>
        </is>
      </c>
      <c r="T740" s="16" t="n">
        <v>66</v>
      </c>
      <c r="U740" s="16" t="n">
        <v>70</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A-FA-0041</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R1</t>
        </is>
      </c>
      <c r="H741" s="12" t="inlineStr">
        <is>
          <t>R1: main electrical building (64 x 180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32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A-FA-0042</t>
        </is>
      </c>
      <c r="B742" s="12" t="inlineStr">
        <is>
          <t>A</t>
        </is>
      </c>
      <c r="C742" s="12" t="inlineStr">
        <is>
          <t>Power block</t>
        </is>
      </c>
      <c r="D742" s="12" t="inlineStr">
        <is>
          <t>Fire alarm / F&amp;G loop (to the local FACP / F&amp;G node)</t>
        </is>
      </c>
      <c r="E742" s="12" t="inlineStr">
        <is>
          <t>R2A</t>
        </is>
      </c>
      <c r="F742" s="12" t="inlineStr">
        <is>
          <t>R2A: unit / HRSG electrical e-house (32 x 40 ft)</t>
        </is>
      </c>
      <c r="G742" s="12" t="inlineStr">
        <is>
          <t>R2A</t>
        </is>
      </c>
      <c r="H742" s="12" t="inlineStr">
        <is>
          <t>R2A: unit / HRSG electrical e-house (32 x 40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72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A-FA-0043</t>
        </is>
      </c>
      <c r="B743" s="12" t="inlineStr">
        <is>
          <t>A</t>
        </is>
      </c>
      <c r="C743" s="12" t="inlineStr">
        <is>
          <t>Power block</t>
        </is>
      </c>
      <c r="D743" s="12" t="inlineStr">
        <is>
          <t>Fire alarm / F&amp;G loop (to the local FACP / F&amp;G node)</t>
        </is>
      </c>
      <c r="E743" s="12" t="inlineStr">
        <is>
          <t>R2B</t>
        </is>
      </c>
      <c r="F743" s="12" t="inlineStr">
        <is>
          <t>R2B: unit / HRSG electrical e-house (32 x 40 ft)</t>
        </is>
      </c>
      <c r="G743" s="12" t="inlineStr">
        <is>
          <t>R2B</t>
        </is>
      </c>
      <c r="H743" s="12" t="inlineStr">
        <is>
          <t>R2B: unit / HRSG electrical e-house (32 x 40 ft)</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0</v>
      </c>
      <c r="U743" s="16" t="n">
        <v>72</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A-FA-0044</t>
        </is>
      </c>
      <c r="B744" s="12" t="inlineStr">
        <is>
          <t>A</t>
        </is>
      </c>
      <c r="C744" s="12" t="inlineStr">
        <is>
          <t>Power block</t>
        </is>
      </c>
      <c r="D744" s="12" t="inlineStr">
        <is>
          <t>Fire alarm / F&amp;G loop (to the local FACP / F&amp;G node)</t>
        </is>
      </c>
      <c r="E744" s="12" t="inlineStr">
        <is>
          <t>R2C</t>
        </is>
      </c>
      <c r="F744" s="12" t="inlineStr">
        <is>
          <t>R2C: unit / HRSG electrical e-house (32 x 40 ft)</t>
        </is>
      </c>
      <c r="G744" s="12" t="inlineStr">
        <is>
          <t>R2C</t>
        </is>
      </c>
      <c r="H744" s="12" t="inlineStr">
        <is>
          <t>R2C: unit / HRSG electrical e-house (32 x 40 ft)</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0</v>
      </c>
      <c r="U744" s="16" t="n">
        <v>72</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A-FA-0045</t>
        </is>
      </c>
      <c r="B745" s="12" t="inlineStr">
        <is>
          <t>A</t>
        </is>
      </c>
      <c r="C745" s="12" t="inlineStr">
        <is>
          <t>Power block</t>
        </is>
      </c>
      <c r="D745" s="12" t="inlineStr">
        <is>
          <t>Fire alarm / F&amp;G loop (to the local FACP / F&amp;G node)</t>
        </is>
      </c>
      <c r="E745" s="12" t="inlineStr">
        <is>
          <t>R3</t>
        </is>
      </c>
      <c r="F745" s="12" t="inlineStr">
        <is>
          <t>R3: ST auxiliary electrical e-house (40 x 65 ft)</t>
        </is>
      </c>
      <c r="G745" s="12" t="inlineStr">
        <is>
          <t>R3</t>
        </is>
      </c>
      <c r="H745" s="12" t="inlineStr">
        <is>
          <t>R3: ST auxiliary electrical e-house (40 x 65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A-FA-0046</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SOS-1</t>
        </is>
      </c>
      <c r="H746" s="12" t="inlineStr">
        <is>
          <t>SOS-1: GTG-1 seal-oil and H2 / CO2 gas-control skid</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403</v>
      </c>
      <c r="U746" s="16" t="n">
        <v>138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A-FA-0047</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SOS-2</t>
        </is>
      </c>
      <c r="H747" s="12" t="inlineStr">
        <is>
          <t>SOS-2: GTG-2 seal-oil and H2 / CO2 gas-control skid</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1277</v>
      </c>
      <c r="U747" s="16" t="n">
        <v>228</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A-FA-0048</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SOS-3</t>
        </is>
      </c>
      <c r="H748" s="12" t="inlineStr">
        <is>
          <t>SOS-3: GTG-3 seal-oil and H2 / CO2 gas-control skid</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1214</v>
      </c>
      <c r="U748" s="16" t="n">
        <v>126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A-FA-0049</t>
        </is>
      </c>
      <c r="B749" s="12" t="inlineStr">
        <is>
          <t>A</t>
        </is>
      </c>
      <c r="C749" s="12" t="inlineStr">
        <is>
          <t>Power block</t>
        </is>
      </c>
      <c r="D749" s="12" t="inlineStr">
        <is>
          <t>Fire alarm / F&amp;G loop (to the local FACP / F&amp;G node)</t>
        </is>
      </c>
      <c r="E749" s="12" t="inlineStr">
        <is>
          <t>R2A</t>
        </is>
      </c>
      <c r="F749" s="12" t="inlineStr">
        <is>
          <t>R2A: unit / HRSG electrical e-house (32 x 40 ft)</t>
        </is>
      </c>
      <c r="G749" s="12" t="inlineStr">
        <is>
          <t>SPC-1</t>
        </is>
      </c>
      <c r="H749" s="12" t="inlineStr">
        <is>
          <t>SPC-1: surge-protection and VT cubicle on the IPB (GTG-1)</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395</v>
      </c>
      <c r="U749" s="16" t="n">
        <v>124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A-FA-0050</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is>
          <t>SPC-2</t>
        </is>
      </c>
      <c r="H750" s="12" t="inlineStr">
        <is>
          <t>SPC-2: surge-protection and VT cubicle on the IPB (GTG-2)</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1269</v>
      </c>
      <c r="U750" s="16" t="n">
        <v>214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A-FA-0051</t>
        </is>
      </c>
      <c r="B751" s="12" t="inlineStr">
        <is>
          <t>A</t>
        </is>
      </c>
      <c r="C751" s="12" t="inlineStr">
        <is>
          <t>Power block</t>
        </is>
      </c>
      <c r="D751" s="12" t="inlineStr">
        <is>
          <t>Fire alarm / F&amp;G loop (to the local FACP / F&amp;G node)</t>
        </is>
      </c>
      <c r="E751" s="12" t="inlineStr">
        <is>
          <t>R2C</t>
        </is>
      </c>
      <c r="F751" s="12" t="inlineStr">
        <is>
          <t>R2C: unit / HRSG electrical e-house (32 x 40 ft)</t>
        </is>
      </c>
      <c r="G751" s="12" t="inlineStr">
        <is>
          <t>SPC-3</t>
        </is>
      </c>
      <c r="H751" s="12" t="inlineStr">
        <is>
          <t>SPC-3: surge-protection and VT cubicle on the IPB (GTG-3)</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Duct bank</t>
        </is>
      </c>
      <c r="T751" s="16" t="n">
        <v>1193</v>
      </c>
      <c r="U751" s="16" t="n">
        <v>114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A-FA-0052</t>
        </is>
      </c>
      <c r="B752" s="12" t="inlineStr">
        <is>
          <t>A</t>
        </is>
      </c>
      <c r="C752" s="12" t="inlineStr">
        <is>
          <t>Power block</t>
        </is>
      </c>
      <c r="D752" s="12" t="inlineStr">
        <is>
          <t>ST aux lube-oil skid fire detection loop</t>
        </is>
      </c>
      <c r="E752" s="12" t="inlineStr">
        <is>
          <t>R3</t>
        </is>
      </c>
      <c r="F752" s="12" t="inlineStr">
        <is>
          <t>R3: ST auxiliary electrical e-house (40 x 65 ft)</t>
        </is>
      </c>
      <c r="G752" s="12" t="inlineStr">
        <is>
          <t>ST aux</t>
        </is>
      </c>
      <c r="H752" s="12" t="inlineStr">
        <is>
          <t>ST aux: lube oil, turning gear, EHC</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Tray</t>
        </is>
      </c>
      <c r="T752" s="16" t="n">
        <v>67</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A-FA-0053</t>
        </is>
      </c>
      <c r="B753" s="12" t="inlineStr">
        <is>
          <t>A</t>
        </is>
      </c>
      <c r="C753" s="12" t="inlineStr">
        <is>
          <t>Power block</t>
        </is>
      </c>
      <c r="D753" s="12" t="inlineStr">
        <is>
          <t>Fire alarm / F&amp;G loop (to the local FACP / F&amp;G node)</t>
        </is>
      </c>
      <c r="E753" s="12" t="inlineStr">
        <is>
          <t>R2B</t>
        </is>
      </c>
      <c r="F753" s="12" t="inlineStr">
        <is>
          <t>R2B: unit / HRSG electrical e-house (32 x 40 ft)</t>
        </is>
      </c>
      <c r="G753" s="12" t="inlineStr"/>
      <c r="H753" s="12" t="inlineStr">
        <is>
          <t>Turbine hall exterior electrical: MC-cable risers, roof exhausters, wa</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1069</v>
      </c>
      <c r="U753" s="16" t="n">
        <v>184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A-FA-0054</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c r="H754" s="12" t="inlineStr">
        <is>
          <t>Turbine hall interior electrical: lighting, receptacles, fire alarm, c</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1069</v>
      </c>
      <c r="U754" s="16" t="n">
        <v>184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A-FA-0055</t>
        </is>
      </c>
      <c r="B755" s="12" t="inlineStr">
        <is>
          <t>A</t>
        </is>
      </c>
      <c r="C755" s="12" t="inlineStr">
        <is>
          <t>Power block</t>
        </is>
      </c>
      <c r="D755" s="12" t="inlineStr">
        <is>
          <t>UAT-1 transformer fire detection and deluge-valve release</t>
        </is>
      </c>
      <c r="E755" s="12" t="inlineStr">
        <is>
          <t>R2A</t>
        </is>
      </c>
      <c r="F755" s="12" t="inlineStr">
        <is>
          <t>R2A: unit / HRSG electrical e-house (32 x 40 ft)</t>
        </is>
      </c>
      <c r="G755" s="12" t="inlineStr">
        <is>
          <t>UAT-1</t>
        </is>
      </c>
      <c r="H755" s="12" t="inlineStr">
        <is>
          <t>UAT-1: 21/13.8 kV unit auxiliary transformer</t>
        </is>
      </c>
      <c r="I755" s="12" t="inlineStr">
        <is>
          <t>Fire alarm</t>
        </is>
      </c>
      <c r="J755" s="12" t="inlineStr">
        <is>
          <t>Fire alarm FPLR 2/C #14 shielded, red jacket (NEC 760)</t>
        </is>
      </c>
      <c r="K755" s="12" t="inlineStr">
        <is>
          <t>FA|2/C|14</t>
        </is>
      </c>
      <c r="L755" s="12" t="inlineStr">
        <is>
          <t>2/C</t>
        </is>
      </c>
      <c r="M755" s="12" t="inlineStr">
        <is>
          <t>14</t>
        </is>
      </c>
      <c r="N755" s="12" t="n">
        <v>2</v>
      </c>
      <c r="O755" s="12" t="n">
        <v>1</v>
      </c>
      <c r="P755" s="12" t="n"/>
      <c r="Q755" s="12" t="n"/>
      <c r="R755" s="12" t="n"/>
      <c r="S755" s="12" t="inlineStr">
        <is>
          <t>Tray</t>
        </is>
      </c>
      <c r="T755" s="16" t="n">
        <v>566</v>
      </c>
      <c r="U755" s="16" t="n">
        <v>158</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A-FA-0056</t>
        </is>
      </c>
      <c r="B756" s="12" t="inlineStr">
        <is>
          <t>A</t>
        </is>
      </c>
      <c r="C756" s="12" t="inlineStr">
        <is>
          <t>Power block</t>
        </is>
      </c>
      <c r="D756" s="12" t="inlineStr">
        <is>
          <t>UAT-2 transformer fire detection and deluge-valve release</t>
        </is>
      </c>
      <c r="E756" s="12" t="inlineStr">
        <is>
          <t>R2B</t>
        </is>
      </c>
      <c r="F756" s="12" t="inlineStr">
        <is>
          <t>R2B: unit / HRSG electrical e-house (32 x 40 ft)</t>
        </is>
      </c>
      <c r="G756" s="12" t="inlineStr">
        <is>
          <t>UAT-2</t>
        </is>
      </c>
      <c r="H756" s="12" t="inlineStr">
        <is>
          <t>UAT-2: 21/13.8 kV unit auxiliary transformer</t>
        </is>
      </c>
      <c r="I756" s="12" t="inlineStr">
        <is>
          <t>Fire alarm</t>
        </is>
      </c>
      <c r="J756" s="12" t="inlineStr">
        <is>
          <t>Fire alarm FPLR 2/C #14 shielded, red jacket (NEC 760)</t>
        </is>
      </c>
      <c r="K756" s="12" t="inlineStr">
        <is>
          <t>FA|2/C|14</t>
        </is>
      </c>
      <c r="L756" s="12" t="inlineStr">
        <is>
          <t>2/C</t>
        </is>
      </c>
      <c r="M756" s="12" t="inlineStr">
        <is>
          <t>14</t>
        </is>
      </c>
      <c r="N756" s="12" t="n">
        <v>2</v>
      </c>
      <c r="O756" s="12" t="n">
        <v>1</v>
      </c>
      <c r="P756" s="12" t="n"/>
      <c r="Q756" s="12" t="n"/>
      <c r="R756" s="12" t="n"/>
      <c r="S756" s="12" t="inlineStr">
        <is>
          <t>Duct bank</t>
        </is>
      </c>
      <c r="T756" s="16" t="n">
        <v>1423</v>
      </c>
      <c r="U756" s="16" t="n">
        <v>96</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A-FA-0057</t>
        </is>
      </c>
      <c r="B757" s="12" t="inlineStr">
        <is>
          <t>A</t>
        </is>
      </c>
      <c r="C757" s="12" t="inlineStr">
        <is>
          <t>Power block</t>
        </is>
      </c>
      <c r="D757" s="12" t="inlineStr">
        <is>
          <t>UAT-3 transformer fire detection and deluge-valve release</t>
        </is>
      </c>
      <c r="E757" s="12" t="inlineStr">
        <is>
          <t>R2C</t>
        </is>
      </c>
      <c r="F757" s="12" t="inlineStr">
        <is>
          <t>R2C: unit / HRSG electrical e-house (32 x 40 ft)</t>
        </is>
      </c>
      <c r="G757" s="12" t="inlineStr">
        <is>
          <t>UAT-3</t>
        </is>
      </c>
      <c r="H757" s="12" t="inlineStr">
        <is>
          <t>UAT-3: 21/13.8 kV unit auxiliary transformer</t>
        </is>
      </c>
      <c r="I757" s="12" t="inlineStr">
        <is>
          <t>Fire alarm</t>
        </is>
      </c>
      <c r="J757" s="12" t="inlineStr">
        <is>
          <t>Fire alarm FPLR 2/C #14 shielded, red jacket (NEC 760)</t>
        </is>
      </c>
      <c r="K757" s="12" t="inlineStr">
        <is>
          <t>FA|2/C|14</t>
        </is>
      </c>
      <c r="L757" s="12" t="inlineStr">
        <is>
          <t>2/C</t>
        </is>
      </c>
      <c r="M757" s="12" t="inlineStr">
        <is>
          <t>14</t>
        </is>
      </c>
      <c r="N757" s="12" t="n">
        <v>2</v>
      </c>
      <c r="O757" s="12" t="n">
        <v>1</v>
      </c>
      <c r="P757" s="12" t="n"/>
      <c r="Q757" s="12" t="n"/>
      <c r="R757" s="12" t="n"/>
      <c r="S757" s="12" t="inlineStr">
        <is>
          <t>Duct bank</t>
        </is>
      </c>
      <c r="T757" s="16" t="n">
        <v>1103</v>
      </c>
      <c r="U757" s="16" t="n">
        <v>96</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A-I-0001</t>
        </is>
      </c>
      <c r="B758" s="12" t="inlineStr">
        <is>
          <t>A</t>
        </is>
      </c>
      <c r="C758" s="12" t="inlineStr">
        <is>
          <t>Power block</t>
        </is>
      </c>
      <c r="D758" s="12" t="inlineStr">
        <is>
          <t>Analog instrument to JB JB-AC-A/B/C-AI01: 15 x 1 pr (field cables)</t>
        </is>
      </c>
      <c r="E758" s="12" t="inlineStr">
        <is>
          <t>AC-A/B/C</t>
        </is>
      </c>
      <c r="F758" s="12" t="inlineStr">
        <is>
          <t>Air compressors AC-A/B/C</t>
        </is>
      </c>
      <c r="G758" s="12" t="inlineStr">
        <is>
          <t>JB-AC-A/B/C-AI01</t>
        </is>
      </c>
      <c r="H758" s="12" t="inlineStr">
        <is>
          <t>Air compressors AC-A/B/C</t>
        </is>
      </c>
      <c r="I758" s="12" t="inlineStr">
        <is>
          <t>Instrumentation</t>
        </is>
      </c>
      <c r="J758" s="12" t="inlineStr">
        <is>
          <t>Instrumentation ITC / PLTC, IS, #18 shielded pairs, blue jacket</t>
        </is>
      </c>
      <c r="K758" s="12" t="inlineStr">
        <is>
          <t>ITC|1 pr|16</t>
        </is>
      </c>
      <c r="L758" s="12" t="inlineStr">
        <is>
          <t>1 pr</t>
        </is>
      </c>
      <c r="M758" s="12" t="inlineStr">
        <is>
          <t>16</t>
        </is>
      </c>
      <c r="N758" s="12" t="n">
        <v>15</v>
      </c>
      <c r="O758" s="12" t="n">
        <v>1</v>
      </c>
      <c r="P758" s="12" t="n"/>
      <c r="Q758" s="12" t="n"/>
      <c r="R758" s="12" t="n"/>
      <c r="S758" s="12" t="inlineStr">
        <is>
          <t>Tray / conduit</t>
        </is>
      </c>
      <c r="T758" s="16" t="n">
        <v>88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A-I-0002</t>
        </is>
      </c>
      <c r="B759" s="12" t="inlineStr">
        <is>
          <t>A</t>
        </is>
      </c>
      <c r="C759" s="12" t="inlineStr">
        <is>
          <t>Power block</t>
        </is>
      </c>
      <c r="D759" s="12" t="inlineStr">
        <is>
          <t>Home run JB-AC-A/B/C-AI01 to the control / marshalling room</t>
        </is>
      </c>
      <c r="E759" s="12" t="inlineStr">
        <is>
          <t>R3</t>
        </is>
      </c>
      <c r="F759" s="12" t="inlineStr">
        <is>
          <t>R3: ST auxiliary electrical e-house (40 x 65 ft)</t>
        </is>
      </c>
      <c r="G759" s="12" t="inlineStr">
        <is>
          <t>JB-AC-A/B/C-AI01</t>
        </is>
      </c>
      <c r="H759" s="12" t="inlineStr">
        <is>
          <t>Air compressors AC-A/B/C</t>
        </is>
      </c>
      <c r="I759" s="12" t="inlineStr">
        <is>
          <t>Instrumentation</t>
        </is>
      </c>
      <c r="J759" s="12" t="inlineStr">
        <is>
          <t>Instrumentation ITC / PLTC, IS, #18 shielded pairs, blue jacket</t>
        </is>
      </c>
      <c r="K759" s="12" t="inlineStr">
        <is>
          <t>ITC|24 pr|18</t>
        </is>
      </c>
      <c r="L759" s="12" t="inlineStr">
        <is>
          <t>24 pr</t>
        </is>
      </c>
      <c r="M759" s="12" t="inlineStr">
        <is>
          <t>18</t>
        </is>
      </c>
      <c r="N759" s="12" t="n">
        <v>1</v>
      </c>
      <c r="O759" s="12" t="n">
        <v>1</v>
      </c>
      <c r="P759" s="12" t="n"/>
      <c r="Q759" s="12" t="n"/>
      <c r="R759" s="12" t="n"/>
      <c r="S759" s="12" t="inlineStr">
        <is>
          <t>Tray</t>
        </is>
      </c>
      <c r="T759" s="16" t="n">
        <v>88</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A-I-0003</t>
        </is>
      </c>
      <c r="B760" s="12" t="inlineStr">
        <is>
          <t>A</t>
        </is>
      </c>
      <c r="C760" s="12" t="inlineStr">
        <is>
          <t>Power block</t>
        </is>
      </c>
      <c r="D760" s="12" t="inlineStr">
        <is>
          <t>Discrete device to JB JB-AC-A/B/C-DI01: 15 x 1 pr (field cables)</t>
        </is>
      </c>
      <c r="E760" s="12" t="inlineStr">
        <is>
          <t>AC-A/B/C</t>
        </is>
      </c>
      <c r="F760" s="12" t="inlineStr">
        <is>
          <t>Air compressors AC-A/B/C</t>
        </is>
      </c>
      <c r="G760" s="12" t="inlineStr">
        <is>
          <t>JB-AC-A/B/C-DI01</t>
        </is>
      </c>
      <c r="H760" s="12" t="inlineStr">
        <is>
          <t>Air compressors AC-A/B/C</t>
        </is>
      </c>
      <c r="I760" s="12" t="inlineStr">
        <is>
          <t>Instrumentation</t>
        </is>
      </c>
      <c r="J760" s="12" t="inlineStr">
        <is>
          <t>Instrumentation ITC / PLTC, IS, #18 shielded pairs, blue jacket</t>
        </is>
      </c>
      <c r="K760" s="12" t="inlineStr">
        <is>
          <t>ITC|1 pr|16</t>
        </is>
      </c>
      <c r="L760" s="12" t="inlineStr">
        <is>
          <t>1 pr</t>
        </is>
      </c>
      <c r="M760" s="12" t="inlineStr">
        <is>
          <t>16</t>
        </is>
      </c>
      <c r="N760" s="12" t="n">
        <v>15</v>
      </c>
      <c r="O760" s="12" t="n">
        <v>1</v>
      </c>
      <c r="P760" s="12" t="n"/>
      <c r="Q760" s="12" t="n"/>
      <c r="R760" s="12" t="n"/>
      <c r="S760" s="12" t="inlineStr">
        <is>
          <t>Tray / conduit</t>
        </is>
      </c>
      <c r="T760" s="16" t="n">
        <v>88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A-I-0004</t>
        </is>
      </c>
      <c r="B761" s="12" t="inlineStr">
        <is>
          <t>A</t>
        </is>
      </c>
      <c r="C761" s="12" t="inlineStr">
        <is>
          <t>Power block</t>
        </is>
      </c>
      <c r="D761" s="12" t="inlineStr">
        <is>
          <t>Home run JB-AC-A/B/C-DI01 to the control / marshalling room</t>
        </is>
      </c>
      <c r="E761" s="12" t="inlineStr">
        <is>
          <t>R3</t>
        </is>
      </c>
      <c r="F761" s="12" t="inlineStr">
        <is>
          <t>R3: ST auxiliary electrical e-house (40 x 65 ft)</t>
        </is>
      </c>
      <c r="G761" s="12" t="inlineStr">
        <is>
          <t>JB-AC-A/B/C-DI01</t>
        </is>
      </c>
      <c r="H761" s="12" t="inlineStr">
        <is>
          <t>Air compressors AC-A/B/C</t>
        </is>
      </c>
      <c r="I761" s="12" t="inlineStr">
        <is>
          <t>Instrumentation</t>
        </is>
      </c>
      <c r="J761" s="12" t="inlineStr">
        <is>
          <t>Instrumentation ITC / PLTC, IS, #18 shielded pairs, blue jacket</t>
        </is>
      </c>
      <c r="K761" s="12" t="inlineStr">
        <is>
          <t>ITC|24 pr|18</t>
        </is>
      </c>
      <c r="L761" s="12" t="inlineStr">
        <is>
          <t>24 pr</t>
        </is>
      </c>
      <c r="M761" s="12" t="inlineStr">
        <is>
          <t>18</t>
        </is>
      </c>
      <c r="N761" s="12" t="n">
        <v>1</v>
      </c>
      <c r="O761" s="12" t="n">
        <v>1</v>
      </c>
      <c r="P761" s="12" t="n"/>
      <c r="Q761" s="12" t="n"/>
      <c r="R761" s="12" t="n"/>
      <c r="S761" s="12" t="inlineStr">
        <is>
          <t>Tray</t>
        </is>
      </c>
      <c r="T761" s="16" t="n">
        <v>88</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A-I-0005</t>
        </is>
      </c>
      <c r="B762" s="12" t="inlineStr">
        <is>
          <t>A</t>
        </is>
      </c>
      <c r="C762" s="12" t="inlineStr">
        <is>
          <t>Power block</t>
        </is>
      </c>
      <c r="D762" s="12" t="inlineStr">
        <is>
          <t>Analog instrument to JB JB-BFP-1-AI01: 20 x 1 pr (field cables)</t>
        </is>
      </c>
      <c r="E762" s="12" t="inlineStr">
        <is>
          <t>BFP-1</t>
        </is>
      </c>
      <c r="F762" s="12" t="inlineStr">
        <is>
          <t>BFP-1A/B: boiler feed pumps (13.8 kV DOL)</t>
        </is>
      </c>
      <c r="G762" s="12" t="inlineStr">
        <is>
          <t>JB-BFP-1-AI01</t>
        </is>
      </c>
      <c r="H762" s="12" t="inlineStr">
        <is>
          <t>BFP-1A/B: boiler feed pumps (13.8 kV DOL)</t>
        </is>
      </c>
      <c r="I762" s="12" t="inlineStr">
        <is>
          <t>Instrumentation</t>
        </is>
      </c>
      <c r="J762" s="12" t="inlineStr">
        <is>
          <t>Instrumentation PLTC / TC-ER 300 V, #18 twisted shielded pairs, overall shield</t>
        </is>
      </c>
      <c r="K762" s="12" t="inlineStr">
        <is>
          <t>PLTC|1 pr|16</t>
        </is>
      </c>
      <c r="L762" s="12" t="inlineStr">
        <is>
          <t>1 pr</t>
        </is>
      </c>
      <c r="M762" s="12" t="inlineStr">
        <is>
          <t>16</t>
        </is>
      </c>
      <c r="N762" s="12" t="n">
        <v>20</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A-I-0006</t>
        </is>
      </c>
      <c r="B763" s="12" t="inlineStr">
        <is>
          <t>A</t>
        </is>
      </c>
      <c r="C763" s="12" t="inlineStr">
        <is>
          <t>Power block</t>
        </is>
      </c>
      <c r="D763" s="12" t="inlineStr">
        <is>
          <t>Home run JB-BFP-1-AI01 to the control / marshalling room</t>
        </is>
      </c>
      <c r="E763" s="12" t="inlineStr">
        <is>
          <t>R2A</t>
        </is>
      </c>
      <c r="F763" s="12" t="inlineStr">
        <is>
          <t>R2A: unit / HRSG electrical e-house (32 x 40 ft)</t>
        </is>
      </c>
      <c r="G763" s="12" t="inlineStr">
        <is>
          <t>JB-BFP-1-AI01</t>
        </is>
      </c>
      <c r="H763" s="12" t="inlineStr">
        <is>
          <t>BFP-1A/B: boiler feed pumps (13.8 kV DOL)</t>
        </is>
      </c>
      <c r="I763" s="12" t="inlineStr">
        <is>
          <t>Instrumentation</t>
        </is>
      </c>
      <c r="J763" s="12" t="inlineStr">
        <is>
          <t>Instrumentation PLTC / TC-ER 300 V, #18 twisted shielded pairs, overall shield</t>
        </is>
      </c>
      <c r="K763" s="12" t="inlineStr">
        <is>
          <t>PLTC|24 pr|18</t>
        </is>
      </c>
      <c r="L763" s="12" t="inlineStr">
        <is>
          <t>24 pr</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A-I-0007</t>
        </is>
      </c>
      <c r="B764" s="12" t="inlineStr">
        <is>
          <t>A</t>
        </is>
      </c>
      <c r="C764" s="12" t="inlineStr">
        <is>
          <t>Power block</t>
        </is>
      </c>
      <c r="D764" s="12" t="inlineStr">
        <is>
          <t>Analog instrument to JB JB-BFP-1-AI02: 10 x 1 pr (field cables)</t>
        </is>
      </c>
      <c r="E764" s="12" t="inlineStr">
        <is>
          <t>BFP-1</t>
        </is>
      </c>
      <c r="F764" s="12" t="inlineStr">
        <is>
          <t>BFP-1A/B: boiler feed pumps (13.8 kV DOL)</t>
        </is>
      </c>
      <c r="G764" s="12" t="inlineStr">
        <is>
          <t>JB-BFP-1-AI02</t>
        </is>
      </c>
      <c r="H764" s="12" t="inlineStr">
        <is>
          <t>BFP-1A/B: boiler feed pumps (13.8 kV DOL)</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10</v>
      </c>
      <c r="O764" s="12" t="n">
        <v>1</v>
      </c>
      <c r="P764" s="12" t="n"/>
      <c r="Q764" s="12" t="n"/>
      <c r="R764" s="12" t="n"/>
      <c r="S764" s="12" t="inlineStr">
        <is>
          <t>Tray / conduit</t>
        </is>
      </c>
      <c r="T764" s="16" t="n">
        <v>68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A-I-0008</t>
        </is>
      </c>
      <c r="B765" s="12" t="inlineStr">
        <is>
          <t>A</t>
        </is>
      </c>
      <c r="C765" s="12" t="inlineStr">
        <is>
          <t>Power block</t>
        </is>
      </c>
      <c r="D765" s="12" t="inlineStr">
        <is>
          <t>Home run JB-BFP-1-AI02 to the control / marshalling room</t>
        </is>
      </c>
      <c r="E765" s="12" t="inlineStr">
        <is>
          <t>R2A</t>
        </is>
      </c>
      <c r="F765" s="12" t="inlineStr">
        <is>
          <t>R2A: unit / HRSG electrical e-house (32 x 40 ft)</t>
        </is>
      </c>
      <c r="G765" s="12" t="inlineStr">
        <is>
          <t>JB-BFP-1-AI02</t>
        </is>
      </c>
      <c r="H765" s="12" t="inlineStr">
        <is>
          <t>BFP-1A/B: boiler feed pumps (13.8 kV DOL)</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481</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A-I-0009</t>
        </is>
      </c>
      <c r="B766" s="12" t="inlineStr">
        <is>
          <t>A</t>
        </is>
      </c>
      <c r="C766" s="12" t="inlineStr">
        <is>
          <t>Power block</t>
        </is>
      </c>
      <c r="D766" s="12" t="inlineStr">
        <is>
          <t>Discrete device to JB JB-BFP-1-DI01: 20 x 1 pr (field cables)</t>
        </is>
      </c>
      <c r="E766" s="12" t="inlineStr">
        <is>
          <t>BFP-1</t>
        </is>
      </c>
      <c r="F766" s="12" t="inlineStr">
        <is>
          <t>BFP-1A/B: boiler feed pumps (13.8 kV DOL)</t>
        </is>
      </c>
      <c r="G766" s="12" t="inlineStr">
        <is>
          <t>JB-BFP-1-DI01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A-I-0010</t>
        </is>
      </c>
      <c r="B767" s="12" t="inlineStr">
        <is>
          <t>A</t>
        </is>
      </c>
      <c r="C767" s="12" t="inlineStr">
        <is>
          <t>Power block</t>
        </is>
      </c>
      <c r="D767" s="12" t="inlineStr">
        <is>
          <t>Home run JB-BFP-1-DI01 to the control / marshalling room</t>
        </is>
      </c>
      <c r="E767" s="12" t="inlineStr">
        <is>
          <t>R2A</t>
        </is>
      </c>
      <c r="F767" s="12" t="inlineStr">
        <is>
          <t>R2A: unit / HRSG electrical e-house (32 x 40 ft)</t>
        </is>
      </c>
      <c r="G767" s="12" t="inlineStr">
        <is>
          <t>JB-BFP-1-DI01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A-I-0011</t>
        </is>
      </c>
      <c r="B768" s="12" t="inlineStr">
        <is>
          <t>A</t>
        </is>
      </c>
      <c r="C768" s="12" t="inlineStr">
        <is>
          <t>Power block</t>
        </is>
      </c>
      <c r="D768" s="12" t="inlineStr">
        <is>
          <t>RTD to JB JB-BFP-1-RTD01: 10 x 1 tri (field cables)</t>
        </is>
      </c>
      <c r="E768" s="12" t="inlineStr">
        <is>
          <t>BFP-1</t>
        </is>
      </c>
      <c r="F768" s="12" t="inlineStr">
        <is>
          <t>BFP-1A/B: boiler feed pumps (13.8 kV DOL)</t>
        </is>
      </c>
      <c r="G768" s="12" t="inlineStr">
        <is>
          <t>JB-BFP-1-RTD01</t>
        </is>
      </c>
      <c r="H768" s="12" t="inlineStr">
        <is>
          <t>BFP-1A/B: boiler feed pumps (13.8 kV DOL)</t>
        </is>
      </c>
      <c r="I768" s="12" t="inlineStr">
        <is>
          <t>Instrumentation</t>
        </is>
      </c>
      <c r="J768" s="12" t="inlineStr">
        <is>
          <t>RTD cable, #18 shielded triads, PLTC</t>
        </is>
      </c>
      <c r="K768" s="12" t="inlineStr">
        <is>
          <t>RTD|1 tri|18</t>
        </is>
      </c>
      <c r="L768" s="12" t="inlineStr">
        <is>
          <t>1 tri</t>
        </is>
      </c>
      <c r="M768" s="12" t="inlineStr">
        <is>
          <t>18</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A-I-0012</t>
        </is>
      </c>
      <c r="B769" s="12" t="inlineStr">
        <is>
          <t>A</t>
        </is>
      </c>
      <c r="C769" s="12" t="inlineStr">
        <is>
          <t>Power block</t>
        </is>
      </c>
      <c r="D769" s="12" t="inlineStr">
        <is>
          <t>Home run JB-BFP-1-RTD01 to the control / marshalling room</t>
        </is>
      </c>
      <c r="E769" s="12" t="inlineStr">
        <is>
          <t>R2A</t>
        </is>
      </c>
      <c r="F769" s="12" t="inlineStr">
        <is>
          <t>R2A: unit / HRSG electrical e-house (32 x 40 ft)</t>
        </is>
      </c>
      <c r="G769" s="12" t="inlineStr">
        <is>
          <t>JB-BFP-1-RTD01</t>
        </is>
      </c>
      <c r="H769" s="12" t="inlineStr">
        <is>
          <t>BFP-1A/B: boiler feed pumps (13.8 kV DOL)</t>
        </is>
      </c>
      <c r="I769" s="12" t="inlineStr">
        <is>
          <t>Instrumentation</t>
        </is>
      </c>
      <c r="J769" s="12" t="inlineStr">
        <is>
          <t>RTD cable, #18 shielded triads, PLTC</t>
        </is>
      </c>
      <c r="K769" s="12" t="inlineStr">
        <is>
          <t>RTD|12 tri|18</t>
        </is>
      </c>
      <c r="L769" s="12" t="inlineStr">
        <is>
          <t>12 tri</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A-I-0013</t>
        </is>
      </c>
      <c r="B770" s="12" t="inlineStr">
        <is>
          <t>A</t>
        </is>
      </c>
      <c r="C770" s="12" t="inlineStr">
        <is>
          <t>Power block</t>
        </is>
      </c>
      <c r="D770" s="12" t="inlineStr">
        <is>
          <t>RTD to JB JB-BFP-1-RTD02: 10 x 1 tri (field cables)</t>
        </is>
      </c>
      <c r="E770" s="12" t="inlineStr">
        <is>
          <t>BFP-1</t>
        </is>
      </c>
      <c r="F770" s="12" t="inlineStr">
        <is>
          <t>BFP-1A/B: boiler feed pumps (13.8 kV DOL)</t>
        </is>
      </c>
      <c r="G770" s="12" t="inlineStr">
        <is>
          <t>JB-BFP-1-RTD02</t>
        </is>
      </c>
      <c r="H770" s="12" t="inlineStr">
        <is>
          <t>BFP-1A/B: boiler feed pumps (13.8 kV DOL)</t>
        </is>
      </c>
      <c r="I770" s="12" t="inlineStr">
        <is>
          <t>Instrumentation</t>
        </is>
      </c>
      <c r="J770" s="12" t="inlineStr">
        <is>
          <t>RTD cable, #18 shielded triads, PLTC</t>
        </is>
      </c>
      <c r="K770" s="12" t="inlineStr">
        <is>
          <t>RTD|1 tri|18</t>
        </is>
      </c>
      <c r="L770" s="12" t="inlineStr">
        <is>
          <t>1 tri</t>
        </is>
      </c>
      <c r="M770" s="12" t="inlineStr">
        <is>
          <t>18</t>
        </is>
      </c>
      <c r="N770" s="12" t="n">
        <v>10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A-I-0014</t>
        </is>
      </c>
      <c r="B771" s="12" t="inlineStr">
        <is>
          <t>A</t>
        </is>
      </c>
      <c r="C771" s="12" t="inlineStr">
        <is>
          <t>Power block</t>
        </is>
      </c>
      <c r="D771" s="12" t="inlineStr">
        <is>
          <t>Home run JB-BFP-1-RTD02 to the control / marshalling room</t>
        </is>
      </c>
      <c r="E771" s="12" t="inlineStr">
        <is>
          <t>R2A</t>
        </is>
      </c>
      <c r="F771" s="12" t="inlineStr">
        <is>
          <t>R2A: unit / HRSG electrical e-house (32 x 40 ft)</t>
        </is>
      </c>
      <c r="G771" s="12" t="inlineStr">
        <is>
          <t>JB-BFP-1-RTD02</t>
        </is>
      </c>
      <c r="H771" s="12" t="inlineStr">
        <is>
          <t>BFP-1A/B: boiler feed pumps (13.8 kV DOL)</t>
        </is>
      </c>
      <c r="I771" s="12" t="inlineStr">
        <is>
          <t>Instrumentation</t>
        </is>
      </c>
      <c r="J771" s="12" t="inlineStr">
        <is>
          <t>RTD cable, #18 shielded triads, PLTC</t>
        </is>
      </c>
      <c r="K771" s="12" t="inlineStr">
        <is>
          <t>RTD|12 tri|18</t>
        </is>
      </c>
      <c r="L771" s="12" t="inlineStr">
        <is>
          <t>12 tri</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A-I-0015</t>
        </is>
      </c>
      <c r="B772" s="12" t="inlineStr">
        <is>
          <t>A</t>
        </is>
      </c>
      <c r="C772" s="12" t="inlineStr">
        <is>
          <t>Power block</t>
        </is>
      </c>
      <c r="D772" s="12" t="inlineStr">
        <is>
          <t>RTD to JB JB-BFP-1-RTD03: 4 x 1 tri (field cables)</t>
        </is>
      </c>
      <c r="E772" s="12" t="inlineStr">
        <is>
          <t>BFP-1</t>
        </is>
      </c>
      <c r="F772" s="12" t="inlineStr">
        <is>
          <t>BFP-1A/B: boiler feed pumps (13.8 kV DOL)</t>
        </is>
      </c>
      <c r="G772" s="12" t="inlineStr">
        <is>
          <t>JB-BFP-1-RTD03</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4</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A-I-0016</t>
        </is>
      </c>
      <c r="B773" s="12" t="inlineStr">
        <is>
          <t>A</t>
        </is>
      </c>
      <c r="C773" s="12" t="inlineStr">
        <is>
          <t>Power block</t>
        </is>
      </c>
      <c r="D773" s="12" t="inlineStr">
        <is>
          <t>Home run JB-BFP-1-RTD03 to the control / marshalling room</t>
        </is>
      </c>
      <c r="E773" s="12" t="inlineStr">
        <is>
          <t>R2A</t>
        </is>
      </c>
      <c r="F773" s="12" t="inlineStr">
        <is>
          <t>R2A: unit / HRSG electrical e-house (32 x 40 ft)</t>
        </is>
      </c>
      <c r="G773" s="12" t="inlineStr">
        <is>
          <t>JB-BFP-1-RTD03</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A-I-0017</t>
        </is>
      </c>
      <c r="B774" s="12" t="inlineStr">
        <is>
          <t>A</t>
        </is>
      </c>
      <c r="C774" s="12" t="inlineStr">
        <is>
          <t>Power block</t>
        </is>
      </c>
      <c r="D774" s="12" t="inlineStr">
        <is>
          <t>Analog instrument to JB JB-BFP-2-AI01: 20 x 1 pr (field cables)</t>
        </is>
      </c>
      <c r="E774" s="12" t="inlineStr">
        <is>
          <t>BFP-2</t>
        </is>
      </c>
      <c r="F774" s="12" t="inlineStr">
        <is>
          <t>BFP-2A/B: boiler feed pumps (13.8 kV DOL)</t>
        </is>
      </c>
      <c r="G774" s="12" t="inlineStr">
        <is>
          <t>JB-BFP-2-AI01</t>
        </is>
      </c>
      <c r="H774" s="12" t="inlineStr">
        <is>
          <t>BFP-2A/B: boiler feed pumps (13.8 kV DOL)</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20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A-I-0018</t>
        </is>
      </c>
      <c r="B775" s="12" t="inlineStr">
        <is>
          <t>A</t>
        </is>
      </c>
      <c r="C775" s="12" t="inlineStr">
        <is>
          <t>Power block</t>
        </is>
      </c>
      <c r="D775" s="12" t="inlineStr">
        <is>
          <t>Home run JB-BFP-2-AI01 to the control / marshalling room</t>
        </is>
      </c>
      <c r="E775" s="12" t="inlineStr">
        <is>
          <t>R2B</t>
        </is>
      </c>
      <c r="F775" s="12" t="inlineStr">
        <is>
          <t>R2B: unit / HRSG electrical e-house (32 x 40 ft)</t>
        </is>
      </c>
      <c r="G775" s="12" t="inlineStr">
        <is>
          <t>JB-BFP-2-AI01</t>
        </is>
      </c>
      <c r="H775" s="12" t="inlineStr">
        <is>
          <t>BFP-2A/B: boiler feed pumps (13.8 kV DOL)</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479</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A-I-0019</t>
        </is>
      </c>
      <c r="B776" s="12" t="inlineStr">
        <is>
          <t>A</t>
        </is>
      </c>
      <c r="C776" s="12" t="inlineStr">
        <is>
          <t>Power block</t>
        </is>
      </c>
      <c r="D776" s="12" t="inlineStr">
        <is>
          <t>Analog instrument to JB JB-BFP-2-AI02: 10 x 1 pr (field cables)</t>
        </is>
      </c>
      <c r="E776" s="12" t="inlineStr">
        <is>
          <t>BFP-2</t>
        </is>
      </c>
      <c r="F776" s="12" t="inlineStr">
        <is>
          <t>BFP-2A/B: boiler feed pumps (13.8 kV DOL)</t>
        </is>
      </c>
      <c r="G776" s="12" t="inlineStr">
        <is>
          <t>JB-BFP-2-AI02</t>
        </is>
      </c>
      <c r="H776" s="12" t="inlineStr">
        <is>
          <t>BFP-2A/B: boiler feed pumps (13.8 kV DOL)</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10</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A-I-0020</t>
        </is>
      </c>
      <c r="B777" s="12" t="inlineStr">
        <is>
          <t>A</t>
        </is>
      </c>
      <c r="C777" s="12" t="inlineStr">
        <is>
          <t>Power block</t>
        </is>
      </c>
      <c r="D777" s="12" t="inlineStr">
        <is>
          <t>Home run JB-BFP-2-AI02 to the control / marshalling room</t>
        </is>
      </c>
      <c r="E777" s="12" t="inlineStr">
        <is>
          <t>R2B</t>
        </is>
      </c>
      <c r="F777" s="12" t="inlineStr">
        <is>
          <t>R2B: unit / HRSG electrical e-house (32 x 40 ft)</t>
        </is>
      </c>
      <c r="G777" s="12" t="inlineStr">
        <is>
          <t>JB-BFP-2-AI02</t>
        </is>
      </c>
      <c r="H777" s="12" t="inlineStr">
        <is>
          <t>BFP-2A/B: boiler feed pumps (13.8 kV DOL)</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Tray</t>
        </is>
      </c>
      <c r="T777" s="16" t="n">
        <v>479</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A-I-0021</t>
        </is>
      </c>
      <c r="B778" s="12" t="inlineStr">
        <is>
          <t>A</t>
        </is>
      </c>
      <c r="C778" s="12" t="inlineStr">
        <is>
          <t>Power block</t>
        </is>
      </c>
      <c r="D778" s="12" t="inlineStr">
        <is>
          <t>Discrete device to JB JB-BFP-2-DI01: 20 x 1 pr (field cables)</t>
        </is>
      </c>
      <c r="E778" s="12" t="inlineStr">
        <is>
          <t>BFP-2</t>
        </is>
      </c>
      <c r="F778" s="12" t="inlineStr">
        <is>
          <t>BFP-2A/B: boiler feed pumps (13.8 kV DOL)</t>
        </is>
      </c>
      <c r="G778" s="12" t="inlineStr">
        <is>
          <t>JB-BFP-2-DI01</t>
        </is>
      </c>
      <c r="H778" s="12" t="inlineStr">
        <is>
          <t>BFP-2A/B: boiler feed pumps (13.8 kV DOL)</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68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A-I-0022</t>
        </is>
      </c>
      <c r="B779" s="12" t="inlineStr">
        <is>
          <t>A</t>
        </is>
      </c>
      <c r="C779" s="12" t="inlineStr">
        <is>
          <t>Power block</t>
        </is>
      </c>
      <c r="D779" s="12" t="inlineStr">
        <is>
          <t>Home run JB-BFP-2-DI01 to the control / marshalling room</t>
        </is>
      </c>
      <c r="E779" s="12" t="inlineStr">
        <is>
          <t>R2B</t>
        </is>
      </c>
      <c r="F779" s="12" t="inlineStr">
        <is>
          <t>R2B: unit / HRSG electrical e-house (32 x 40 ft)</t>
        </is>
      </c>
      <c r="G779" s="12" t="inlineStr">
        <is>
          <t>JB-BFP-2-DI01</t>
        </is>
      </c>
      <c r="H779" s="12" t="inlineStr">
        <is>
          <t>BFP-2A/B: boiler feed pumps (13.8 kV DOL)</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479</v>
      </c>
      <c r="U779" s="16" t="n">
        <v>84</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A-I-0023</t>
        </is>
      </c>
      <c r="B780" s="12" t="inlineStr">
        <is>
          <t>A</t>
        </is>
      </c>
      <c r="C780" s="12" t="inlineStr">
        <is>
          <t>Power block</t>
        </is>
      </c>
      <c r="D780" s="12" t="inlineStr">
        <is>
          <t>RTD to JB JB-BFP-2-RTD01: 10 x 1 tri (field cables)</t>
        </is>
      </c>
      <c r="E780" s="12" t="inlineStr">
        <is>
          <t>BFP-2</t>
        </is>
      </c>
      <c r="F780" s="12" t="inlineStr">
        <is>
          <t>BFP-2A/B: boiler feed pumps (13.8 kV DOL)</t>
        </is>
      </c>
      <c r="G780" s="12" t="inlineStr">
        <is>
          <t>JB-BFP-2-RTD01</t>
        </is>
      </c>
      <c r="H780" s="12" t="inlineStr">
        <is>
          <t>BFP-2A/B: boiler feed pumps (13.8 kV DOL)</t>
        </is>
      </c>
      <c r="I780" s="12" t="inlineStr">
        <is>
          <t>Instrumentation</t>
        </is>
      </c>
      <c r="J780" s="12" t="inlineStr">
        <is>
          <t>RTD cable, #18 shielded triads, PLTC</t>
        </is>
      </c>
      <c r="K780" s="12" t="inlineStr">
        <is>
          <t>RTD|1 tri|18</t>
        </is>
      </c>
      <c r="L780" s="12" t="inlineStr">
        <is>
          <t>1 tri</t>
        </is>
      </c>
      <c r="M780" s="12" t="inlineStr">
        <is>
          <t>18</t>
        </is>
      </c>
      <c r="N780" s="12" t="n">
        <v>10</v>
      </c>
      <c r="O780" s="12" t="n">
        <v>1</v>
      </c>
      <c r="P780" s="12" t="n"/>
      <c r="Q780" s="12" t="n"/>
      <c r="R780" s="12" t="n"/>
      <c r="S780" s="12" t="inlineStr">
        <is>
          <t>Tray / conduit</t>
        </is>
      </c>
      <c r="T780" s="16" t="n">
        <v>68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A-I-0024</t>
        </is>
      </c>
      <c r="B781" s="12" t="inlineStr">
        <is>
          <t>A</t>
        </is>
      </c>
      <c r="C781" s="12" t="inlineStr">
        <is>
          <t>Power block</t>
        </is>
      </c>
      <c r="D781" s="12" t="inlineStr">
        <is>
          <t>Home run JB-BFP-2-RTD01 to the control / marshalling room</t>
        </is>
      </c>
      <c r="E781" s="12" t="inlineStr">
        <is>
          <t>R2B</t>
        </is>
      </c>
      <c r="F781" s="12" t="inlineStr">
        <is>
          <t>R2B: unit / HRSG electrical e-house (32 x 40 ft)</t>
        </is>
      </c>
      <c r="G781" s="12" t="inlineStr">
        <is>
          <t>JB-BFP-2-RTD01</t>
        </is>
      </c>
      <c r="H781" s="12" t="inlineStr">
        <is>
          <t>BFP-2A/B: boiler feed pumps (13.8 kV DOL)</t>
        </is>
      </c>
      <c r="I781" s="12" t="inlineStr">
        <is>
          <t>Instrumentation</t>
        </is>
      </c>
      <c r="J781" s="12" t="inlineStr">
        <is>
          <t>RTD cable, #18 shielded triads, PLTC</t>
        </is>
      </c>
      <c r="K781" s="12" t="inlineStr">
        <is>
          <t>RTD|12 tri|18</t>
        </is>
      </c>
      <c r="L781" s="12" t="inlineStr">
        <is>
          <t>12 tri</t>
        </is>
      </c>
      <c r="M781" s="12" t="inlineStr">
        <is>
          <t>18</t>
        </is>
      </c>
      <c r="N781" s="12" t="n">
        <v>1</v>
      </c>
      <c r="O781" s="12" t="n">
        <v>1</v>
      </c>
      <c r="P781" s="12" t="n"/>
      <c r="Q781" s="12" t="n"/>
      <c r="R781" s="12" t="n"/>
      <c r="S781" s="12" t="inlineStr">
        <is>
          <t>Tray</t>
        </is>
      </c>
      <c r="T781" s="16" t="n">
        <v>479</v>
      </c>
      <c r="U781" s="16" t="n">
        <v>84</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A-I-0025</t>
        </is>
      </c>
      <c r="B782" s="12" t="inlineStr">
        <is>
          <t>A</t>
        </is>
      </c>
      <c r="C782" s="12" t="inlineStr">
        <is>
          <t>Power block</t>
        </is>
      </c>
      <c r="D782" s="12" t="inlineStr">
        <is>
          <t>RTD to JB JB-BFP-2-RTD02: 10 x 1 tri (field cables)</t>
        </is>
      </c>
      <c r="E782" s="12" t="inlineStr">
        <is>
          <t>BFP-2</t>
        </is>
      </c>
      <c r="F782" s="12" t="inlineStr">
        <is>
          <t>BFP-2A/B: boiler feed pumps (13.8 kV DOL)</t>
        </is>
      </c>
      <c r="G782" s="12" t="inlineStr">
        <is>
          <t>JB-BFP-2-RTD02</t>
        </is>
      </c>
      <c r="H782" s="12" t="inlineStr">
        <is>
          <t>BFP-2A/B: boiler feed pumps (13.8 kV DOL)</t>
        </is>
      </c>
      <c r="I782" s="12" t="inlineStr">
        <is>
          <t>Instrumentation</t>
        </is>
      </c>
      <c r="J782" s="12" t="inlineStr">
        <is>
          <t>RTD cable, #18 shielded triads, PLTC</t>
        </is>
      </c>
      <c r="K782" s="12" t="inlineStr">
        <is>
          <t>RTD|1 tri|18</t>
        </is>
      </c>
      <c r="L782" s="12" t="inlineStr">
        <is>
          <t>1 tri</t>
        </is>
      </c>
      <c r="M782" s="12" t="inlineStr">
        <is>
          <t>18</t>
        </is>
      </c>
      <c r="N782" s="12" t="n">
        <v>10</v>
      </c>
      <c r="O782" s="12" t="n">
        <v>1</v>
      </c>
      <c r="P782" s="12" t="n"/>
      <c r="Q782" s="12" t="n"/>
      <c r="R782" s="12" t="n"/>
      <c r="S782" s="12" t="inlineStr">
        <is>
          <t>Tray / conduit</t>
        </is>
      </c>
      <c r="T782" s="16" t="n">
        <v>68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A-I-0026</t>
        </is>
      </c>
      <c r="B783" s="12" t="inlineStr">
        <is>
          <t>A</t>
        </is>
      </c>
      <c r="C783" s="12" t="inlineStr">
        <is>
          <t>Power block</t>
        </is>
      </c>
      <c r="D783" s="12" t="inlineStr">
        <is>
          <t>Home run JB-BFP-2-RTD02 to the control / marshalling room</t>
        </is>
      </c>
      <c r="E783" s="12" t="inlineStr">
        <is>
          <t>R2B</t>
        </is>
      </c>
      <c r="F783" s="12" t="inlineStr">
        <is>
          <t>R2B: unit / HRSG electrical e-house (32 x 40 ft)</t>
        </is>
      </c>
      <c r="G783" s="12" t="inlineStr">
        <is>
          <t>JB-BFP-2-RTD02</t>
        </is>
      </c>
      <c r="H783" s="12" t="inlineStr">
        <is>
          <t>BFP-2A/B: boiler feed pumps (13.8 kV DOL)</t>
        </is>
      </c>
      <c r="I783" s="12" t="inlineStr">
        <is>
          <t>Instrumentation</t>
        </is>
      </c>
      <c r="J783" s="12" t="inlineStr">
        <is>
          <t>RTD cable, #18 shielded triads, PLTC</t>
        </is>
      </c>
      <c r="K783" s="12" t="inlineStr">
        <is>
          <t>RTD|12 tri|18</t>
        </is>
      </c>
      <c r="L783" s="12" t="inlineStr">
        <is>
          <t>12 tri</t>
        </is>
      </c>
      <c r="M783" s="12" t="inlineStr">
        <is>
          <t>18</t>
        </is>
      </c>
      <c r="N783" s="12" t="n">
        <v>1</v>
      </c>
      <c r="O783" s="12" t="n">
        <v>1</v>
      </c>
      <c r="P783" s="12" t="n"/>
      <c r="Q783" s="12" t="n"/>
      <c r="R783" s="12" t="n"/>
      <c r="S783" s="12" t="inlineStr">
        <is>
          <t>Tray</t>
        </is>
      </c>
      <c r="T783" s="16" t="n">
        <v>479</v>
      </c>
      <c r="U783" s="16" t="n">
        <v>84</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A-I-0027</t>
        </is>
      </c>
      <c r="B784" s="12" t="inlineStr">
        <is>
          <t>A</t>
        </is>
      </c>
      <c r="C784" s="12" t="inlineStr">
        <is>
          <t>Power block</t>
        </is>
      </c>
      <c r="D784" s="12" t="inlineStr">
        <is>
          <t>RTD to JB JB-BFP-2-RTD03: 4 x 1 tri (field cables)</t>
        </is>
      </c>
      <c r="E784" s="12" t="inlineStr">
        <is>
          <t>BFP-2</t>
        </is>
      </c>
      <c r="F784" s="12" t="inlineStr">
        <is>
          <t>BFP-2A/B: boiler feed pumps (13.8 kV DOL)</t>
        </is>
      </c>
      <c r="G784" s="12" t="inlineStr">
        <is>
          <t>JB-BFP-2-RTD03</t>
        </is>
      </c>
      <c r="H784" s="12" t="inlineStr">
        <is>
          <t>BFP-2A/B: boiler feed pumps (13.8 kV DOL)</t>
        </is>
      </c>
      <c r="I784" s="12" t="inlineStr">
        <is>
          <t>Instrumentation</t>
        </is>
      </c>
      <c r="J784" s="12" t="inlineStr">
        <is>
          <t>RTD cable, #18 shielded triads, PLTC</t>
        </is>
      </c>
      <c r="K784" s="12" t="inlineStr">
        <is>
          <t>RTD|1 tri|18</t>
        </is>
      </c>
      <c r="L784" s="12" t="inlineStr">
        <is>
          <t>1 tri</t>
        </is>
      </c>
      <c r="M784" s="12" t="inlineStr">
        <is>
          <t>18</t>
        </is>
      </c>
      <c r="N784" s="12" t="n">
        <v>4</v>
      </c>
      <c r="O784" s="12" t="n">
        <v>1</v>
      </c>
      <c r="P784" s="12" t="n"/>
      <c r="Q784" s="12" t="n"/>
      <c r="R784" s="12" t="n"/>
      <c r="S784" s="12" t="inlineStr">
        <is>
          <t>Tray / conduit</t>
        </is>
      </c>
      <c r="T784" s="16" t="n">
        <v>68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A-I-0028</t>
        </is>
      </c>
      <c r="B785" s="12" t="inlineStr">
        <is>
          <t>A</t>
        </is>
      </c>
      <c r="C785" s="12" t="inlineStr">
        <is>
          <t>Power block</t>
        </is>
      </c>
      <c r="D785" s="12" t="inlineStr">
        <is>
          <t>Home run JB-BFP-2-RTD03 to the control / marshalling room</t>
        </is>
      </c>
      <c r="E785" s="12" t="inlineStr">
        <is>
          <t>R2B</t>
        </is>
      </c>
      <c r="F785" s="12" t="inlineStr">
        <is>
          <t>R2B: unit / HRSG electrical e-house (32 x 40 ft)</t>
        </is>
      </c>
      <c r="G785" s="12" t="inlineStr">
        <is>
          <t>JB-BFP-2-RTD03</t>
        </is>
      </c>
      <c r="H785" s="12" t="inlineStr">
        <is>
          <t>BFP-2A/B: boiler feed pumps (13.8 kV DOL)</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479</v>
      </c>
      <c r="U785" s="16" t="n">
        <v>84</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A-I-0029</t>
        </is>
      </c>
      <c r="B786" s="12" t="inlineStr">
        <is>
          <t>A</t>
        </is>
      </c>
      <c r="C786" s="12" t="inlineStr">
        <is>
          <t>Power block</t>
        </is>
      </c>
      <c r="D786" s="12" t="inlineStr">
        <is>
          <t>Analog instrument to JB JB-BFP-3-AI01: 20 x 1 pr (field cables)</t>
        </is>
      </c>
      <c r="E786" s="12" t="inlineStr">
        <is>
          <t>BFP-3</t>
        </is>
      </c>
      <c r="F786" s="12" t="inlineStr">
        <is>
          <t>BFP-3A/B: boiler feed pumps (13.8 kV DOL)</t>
        </is>
      </c>
      <c r="G786" s="12" t="inlineStr">
        <is>
          <t>JB-BFP-3-AI01</t>
        </is>
      </c>
      <c r="H786" s="12" t="inlineStr">
        <is>
          <t>BFP-3A/B: boiler feed pumps (13.8 kV DOL)</t>
        </is>
      </c>
      <c r="I786" s="12" t="inlineStr">
        <is>
          <t>Instrumentation</t>
        </is>
      </c>
      <c r="J786" s="12" t="inlineStr">
        <is>
          <t>Instrumentation PLTC / TC-ER 300 V, #18 twisted shielded pairs, overall shield</t>
        </is>
      </c>
      <c r="K786" s="12" t="inlineStr">
        <is>
          <t>PLTC|1 pr|16</t>
        </is>
      </c>
      <c r="L786" s="12" t="inlineStr">
        <is>
          <t>1 pr</t>
        </is>
      </c>
      <c r="M786" s="12" t="inlineStr">
        <is>
          <t>16</t>
        </is>
      </c>
      <c r="N786" s="12" t="n">
        <v>20</v>
      </c>
      <c r="O786" s="12" t="n">
        <v>1</v>
      </c>
      <c r="P786" s="12" t="n"/>
      <c r="Q786" s="12" t="n"/>
      <c r="R786" s="12" t="n"/>
      <c r="S786" s="12" t="inlineStr">
        <is>
          <t>Tray / conduit</t>
        </is>
      </c>
      <c r="T786" s="16" t="n">
        <v>68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A-I-0030</t>
        </is>
      </c>
      <c r="B787" s="12" t="inlineStr">
        <is>
          <t>A</t>
        </is>
      </c>
      <c r="C787" s="12" t="inlineStr">
        <is>
          <t>Power block</t>
        </is>
      </c>
      <c r="D787" s="12" t="inlineStr">
        <is>
          <t>Home run JB-BFP-3-AI01 to the control / marshalling room</t>
        </is>
      </c>
      <c r="E787" s="12" t="inlineStr">
        <is>
          <t>R2C</t>
        </is>
      </c>
      <c r="F787" s="12" t="inlineStr">
        <is>
          <t>R2C: unit / HRSG electrical e-house (32 x 40 ft)</t>
        </is>
      </c>
      <c r="G787" s="12" t="inlineStr">
        <is>
          <t>JB-BFP-3-AI01</t>
        </is>
      </c>
      <c r="H787" s="12" t="inlineStr">
        <is>
          <t>BFP-3A/B: boiler feed pumps (13.8 kV DOL)</t>
        </is>
      </c>
      <c r="I787" s="12" t="inlineStr">
        <is>
          <t>Instrumentation</t>
        </is>
      </c>
      <c r="J787" s="12" t="inlineStr">
        <is>
          <t>Instrumentation PLTC / TC-ER 300 V, #18 twisted shielded pairs, overall shield</t>
        </is>
      </c>
      <c r="K787" s="12" t="inlineStr">
        <is>
          <t>PLTC|24 pr|18</t>
        </is>
      </c>
      <c r="L787" s="12" t="inlineStr">
        <is>
          <t>24 pr</t>
        </is>
      </c>
      <c r="M787" s="12" t="inlineStr">
        <is>
          <t>18</t>
        </is>
      </c>
      <c r="N787" s="12" t="n">
        <v>1</v>
      </c>
      <c r="O787" s="12" t="n">
        <v>1</v>
      </c>
      <c r="P787" s="12" t="n"/>
      <c r="Q787" s="12" t="n"/>
      <c r="R787" s="12" t="n"/>
      <c r="S787" s="12" t="inlineStr">
        <is>
          <t>Tray</t>
        </is>
      </c>
      <c r="T787" s="16" t="n">
        <v>481</v>
      </c>
      <c r="U787" s="16" t="n">
        <v>84</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A-I-0031</t>
        </is>
      </c>
      <c r="B788" s="12" t="inlineStr">
        <is>
          <t>A</t>
        </is>
      </c>
      <c r="C788" s="12" t="inlineStr">
        <is>
          <t>Power block</t>
        </is>
      </c>
      <c r="D788" s="12" t="inlineStr">
        <is>
          <t>Analog instrument to JB JB-BFP-3-AI02: 10 x 1 pr (field cables)</t>
        </is>
      </c>
      <c r="E788" s="12" t="inlineStr">
        <is>
          <t>BFP-3</t>
        </is>
      </c>
      <c r="F788" s="12" t="inlineStr">
        <is>
          <t>BFP-3A/B: boiler feed pumps (13.8 kV DOL)</t>
        </is>
      </c>
      <c r="G788" s="12" t="inlineStr">
        <is>
          <t>JB-BFP-3-AI02</t>
        </is>
      </c>
      <c r="H788" s="12" t="inlineStr">
        <is>
          <t>BFP-3A/B: boiler feed pumps (13.8 kV DOL)</t>
        </is>
      </c>
      <c r="I788" s="12" t="inlineStr">
        <is>
          <t>Instrumentation</t>
        </is>
      </c>
      <c r="J788" s="12" t="inlineStr">
        <is>
          <t>Instrumentation PLTC / TC-ER 300 V, #18 twisted shielded pairs, overall shield</t>
        </is>
      </c>
      <c r="K788" s="12" t="inlineStr">
        <is>
          <t>PLTC|1 pr|16</t>
        </is>
      </c>
      <c r="L788" s="12" t="inlineStr">
        <is>
          <t>1 pr</t>
        </is>
      </c>
      <c r="M788" s="12" t="inlineStr">
        <is>
          <t>16</t>
        </is>
      </c>
      <c r="N788" s="12" t="n">
        <v>10</v>
      </c>
      <c r="O788" s="12" t="n">
        <v>1</v>
      </c>
      <c r="P788" s="12" t="n"/>
      <c r="Q788" s="12" t="n"/>
      <c r="R788" s="12" t="n"/>
      <c r="S788" s="12" t="inlineStr">
        <is>
          <t>Tray / conduit</t>
        </is>
      </c>
      <c r="T788" s="16" t="n">
        <v>68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A-I-0032</t>
        </is>
      </c>
      <c r="B789" s="12" t="inlineStr">
        <is>
          <t>A</t>
        </is>
      </c>
      <c r="C789" s="12" t="inlineStr">
        <is>
          <t>Power block</t>
        </is>
      </c>
      <c r="D789" s="12" t="inlineStr">
        <is>
          <t>Home run JB-BFP-3-AI02 to the control / marshalling room</t>
        </is>
      </c>
      <c r="E789" s="12" t="inlineStr">
        <is>
          <t>R2C</t>
        </is>
      </c>
      <c r="F789" s="12" t="inlineStr">
        <is>
          <t>R2C: unit / HRSG electrical e-house (32 x 40 ft)</t>
        </is>
      </c>
      <c r="G789" s="12" t="inlineStr">
        <is>
          <t>JB-BFP-3-AI02</t>
        </is>
      </c>
      <c r="H789" s="12" t="inlineStr">
        <is>
          <t>BFP-3A/B: boiler feed pumps (13.8 kV DOL)</t>
        </is>
      </c>
      <c r="I789" s="12" t="inlineStr">
        <is>
          <t>Instrumentation</t>
        </is>
      </c>
      <c r="J789" s="12" t="inlineStr">
        <is>
          <t>Instrumentation PLTC / TC-ER 300 V, #18 twisted shielded pairs, overall shield</t>
        </is>
      </c>
      <c r="K789" s="12" t="inlineStr">
        <is>
          <t>PLTC|24 pr|18</t>
        </is>
      </c>
      <c r="L789" s="12" t="inlineStr">
        <is>
          <t>24 pr</t>
        </is>
      </c>
      <c r="M789" s="12" t="inlineStr">
        <is>
          <t>18</t>
        </is>
      </c>
      <c r="N789" s="12" t="n">
        <v>1</v>
      </c>
      <c r="O789" s="12" t="n">
        <v>1</v>
      </c>
      <c r="P789" s="12" t="n"/>
      <c r="Q789" s="12" t="n"/>
      <c r="R789" s="12" t="n"/>
      <c r="S789" s="12" t="inlineStr">
        <is>
          <t>Tray</t>
        </is>
      </c>
      <c r="T789" s="16" t="n">
        <v>481</v>
      </c>
      <c r="U789" s="16" t="n">
        <v>84</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A-I-0033</t>
        </is>
      </c>
      <c r="B790" s="12" t="inlineStr">
        <is>
          <t>A</t>
        </is>
      </c>
      <c r="C790" s="12" t="inlineStr">
        <is>
          <t>Power block</t>
        </is>
      </c>
      <c r="D790" s="12" t="inlineStr">
        <is>
          <t>Discrete device to JB JB-BFP-3-DI01: 20 x 1 pr (field cables)</t>
        </is>
      </c>
      <c r="E790" s="12" t="inlineStr">
        <is>
          <t>BFP-3</t>
        </is>
      </c>
      <c r="F790" s="12" t="inlineStr">
        <is>
          <t>BFP-3A/B: boiler feed pumps (13.8 kV DOL)</t>
        </is>
      </c>
      <c r="G790" s="12" t="inlineStr">
        <is>
          <t>JB-BFP-3-DI01</t>
        </is>
      </c>
      <c r="H790" s="12" t="inlineStr">
        <is>
          <t>BFP-3A/B: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A-I-0034</t>
        </is>
      </c>
      <c r="B791" s="12" t="inlineStr">
        <is>
          <t>A</t>
        </is>
      </c>
      <c r="C791" s="12" t="inlineStr">
        <is>
          <t>Power block</t>
        </is>
      </c>
      <c r="D791" s="12" t="inlineStr">
        <is>
          <t>Home run JB-BFP-3-DI01 to the control / marshalling room</t>
        </is>
      </c>
      <c r="E791" s="12" t="inlineStr">
        <is>
          <t>R2C</t>
        </is>
      </c>
      <c r="F791" s="12" t="inlineStr">
        <is>
          <t>R2C: unit / HRSG electrical e-house (32 x 40 ft)</t>
        </is>
      </c>
      <c r="G791" s="12" t="inlineStr">
        <is>
          <t>JB-BFP-3-DI01</t>
        </is>
      </c>
      <c r="H791" s="12" t="inlineStr">
        <is>
          <t>BFP-3A/B: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481</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A-I-0035</t>
        </is>
      </c>
      <c r="B792" s="12" t="inlineStr">
        <is>
          <t>A</t>
        </is>
      </c>
      <c r="C792" s="12" t="inlineStr">
        <is>
          <t>Power block</t>
        </is>
      </c>
      <c r="D792" s="12" t="inlineStr">
        <is>
          <t>RTD to JB JB-BFP-3-RTD01: 10 x 1 tri (field cables)</t>
        </is>
      </c>
      <c r="E792" s="12" t="inlineStr">
        <is>
          <t>BFP-3</t>
        </is>
      </c>
      <c r="F792" s="12" t="inlineStr">
        <is>
          <t>BFP-3A/B: boiler feed pumps (13.8 kV DOL)</t>
        </is>
      </c>
      <c r="G792" s="12" t="inlineStr">
        <is>
          <t>JB-BFP-3-RTD01</t>
        </is>
      </c>
      <c r="H792" s="12" t="inlineStr">
        <is>
          <t>BFP-3A/B: boiler feed pumps (13.8 kV DOL)</t>
        </is>
      </c>
      <c r="I792" s="12" t="inlineStr">
        <is>
          <t>Instrumentation</t>
        </is>
      </c>
      <c r="J792" s="12" t="inlineStr">
        <is>
          <t>RTD cable, #18 shielded triads, PLTC</t>
        </is>
      </c>
      <c r="K792" s="12" t="inlineStr">
        <is>
          <t>RTD|1 tri|18</t>
        </is>
      </c>
      <c r="L792" s="12" t="inlineStr">
        <is>
          <t>1 tri</t>
        </is>
      </c>
      <c r="M792" s="12" t="inlineStr">
        <is>
          <t>18</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A-I-0036</t>
        </is>
      </c>
      <c r="B793" s="12" t="inlineStr">
        <is>
          <t>A</t>
        </is>
      </c>
      <c r="C793" s="12" t="inlineStr">
        <is>
          <t>Power block</t>
        </is>
      </c>
      <c r="D793" s="12" t="inlineStr">
        <is>
          <t>Home run JB-BFP-3-RTD01 to the control / marshalling room</t>
        </is>
      </c>
      <c r="E793" s="12" t="inlineStr">
        <is>
          <t>R2C</t>
        </is>
      </c>
      <c r="F793" s="12" t="inlineStr">
        <is>
          <t>R2C: unit / HRSG electrical e-house (32 x 40 ft)</t>
        </is>
      </c>
      <c r="G793" s="12" t="inlineStr">
        <is>
          <t>JB-BFP-3-RTD01</t>
        </is>
      </c>
      <c r="H793" s="12" t="inlineStr">
        <is>
          <t>BFP-3A/B: boiler feed pumps (13.8 kV DOL)</t>
        </is>
      </c>
      <c r="I793" s="12" t="inlineStr">
        <is>
          <t>Instrumentation</t>
        </is>
      </c>
      <c r="J793" s="12" t="inlineStr">
        <is>
          <t>RTD cable, #18 shielded triads, PLTC</t>
        </is>
      </c>
      <c r="K793" s="12" t="inlineStr">
        <is>
          <t>RTD|12 tri|18</t>
        </is>
      </c>
      <c r="L793" s="12" t="inlineStr">
        <is>
          <t>12 tri</t>
        </is>
      </c>
      <c r="M793" s="12" t="inlineStr">
        <is>
          <t>18</t>
        </is>
      </c>
      <c r="N793" s="12" t="n">
        <v>1</v>
      </c>
      <c r="O793" s="12" t="n">
        <v>1</v>
      </c>
      <c r="P793" s="12" t="n"/>
      <c r="Q793" s="12" t="n"/>
      <c r="R793" s="12" t="n"/>
      <c r="S793" s="12" t="inlineStr">
        <is>
          <t>Tray</t>
        </is>
      </c>
      <c r="T793" s="16" t="n">
        <v>481</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A-I-0037</t>
        </is>
      </c>
      <c r="B794" s="12" t="inlineStr">
        <is>
          <t>A</t>
        </is>
      </c>
      <c r="C794" s="12" t="inlineStr">
        <is>
          <t>Power block</t>
        </is>
      </c>
      <c r="D794" s="12" t="inlineStr">
        <is>
          <t>RTD to JB JB-BFP-3-RTD02: 10 x 1 tri (field cables)</t>
        </is>
      </c>
      <c r="E794" s="12" t="inlineStr">
        <is>
          <t>BFP-3</t>
        </is>
      </c>
      <c r="F794" s="12" t="inlineStr">
        <is>
          <t>BFP-3A/B: boiler feed pumps (13.8 kV DOL)</t>
        </is>
      </c>
      <c r="G794" s="12" t="inlineStr">
        <is>
          <t>JB-BFP-3-RTD02</t>
        </is>
      </c>
      <c r="H794" s="12" t="inlineStr">
        <is>
          <t>BFP-3A/B: boiler feed pumps (13.8 kV DOL)</t>
        </is>
      </c>
      <c r="I794" s="12" t="inlineStr">
        <is>
          <t>Instrumentation</t>
        </is>
      </c>
      <c r="J794" s="12" t="inlineStr">
        <is>
          <t>RTD cable, #18 shielded triads, PLTC</t>
        </is>
      </c>
      <c r="K794" s="12" t="inlineStr">
        <is>
          <t>RTD|1 tri|18</t>
        </is>
      </c>
      <c r="L794" s="12" t="inlineStr">
        <is>
          <t>1 tri</t>
        </is>
      </c>
      <c r="M794" s="12" t="inlineStr">
        <is>
          <t>18</t>
        </is>
      </c>
      <c r="N794" s="12" t="n">
        <v>10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A-I-0038</t>
        </is>
      </c>
      <c r="B795" s="12" t="inlineStr">
        <is>
          <t>A</t>
        </is>
      </c>
      <c r="C795" s="12" t="inlineStr">
        <is>
          <t>Power block</t>
        </is>
      </c>
      <c r="D795" s="12" t="inlineStr">
        <is>
          <t>Home run JB-BFP-3-RTD02 to the control / marshalling room</t>
        </is>
      </c>
      <c r="E795" s="12" t="inlineStr">
        <is>
          <t>R2C</t>
        </is>
      </c>
      <c r="F795" s="12" t="inlineStr">
        <is>
          <t>R2C: unit / HRSG electrical e-house (32 x 40 ft)</t>
        </is>
      </c>
      <c r="G795" s="12" t="inlineStr">
        <is>
          <t>JB-BFP-3-RTD02</t>
        </is>
      </c>
      <c r="H795" s="12" t="inlineStr">
        <is>
          <t>BFP-3A/B: boiler feed pumps (13.8 kV DOL)</t>
        </is>
      </c>
      <c r="I795" s="12" t="inlineStr">
        <is>
          <t>Instrumentation</t>
        </is>
      </c>
      <c r="J795" s="12" t="inlineStr">
        <is>
          <t>RTD cable, #18 shielded triads, PLTC</t>
        </is>
      </c>
      <c r="K795" s="12" t="inlineStr">
        <is>
          <t>RTD|12 tri|18</t>
        </is>
      </c>
      <c r="L795" s="12" t="inlineStr">
        <is>
          <t>12 tri</t>
        </is>
      </c>
      <c r="M795" s="12" t="inlineStr">
        <is>
          <t>18</t>
        </is>
      </c>
      <c r="N795" s="12" t="n">
        <v>1</v>
      </c>
      <c r="O795" s="12" t="n">
        <v>1</v>
      </c>
      <c r="P795" s="12" t="n"/>
      <c r="Q795" s="12" t="n"/>
      <c r="R795" s="12" t="n"/>
      <c r="S795" s="12" t="inlineStr">
        <is>
          <t>Tray</t>
        </is>
      </c>
      <c r="T795" s="16" t="n">
        <v>481</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A-I-0039</t>
        </is>
      </c>
      <c r="B796" s="12" t="inlineStr">
        <is>
          <t>A</t>
        </is>
      </c>
      <c r="C796" s="12" t="inlineStr">
        <is>
          <t>Power block</t>
        </is>
      </c>
      <c r="D796" s="12" t="inlineStr">
        <is>
          <t>RTD to JB JB-BFP-3-RTD03: 4 x 1 tri (field cables)</t>
        </is>
      </c>
      <c r="E796" s="12" t="inlineStr">
        <is>
          <t>BFP-3</t>
        </is>
      </c>
      <c r="F796" s="12" t="inlineStr">
        <is>
          <t>BFP-3A/B: boiler feed pumps (13.8 kV DOL)</t>
        </is>
      </c>
      <c r="G796" s="12" t="inlineStr">
        <is>
          <t>JB-BFP-3-RTD03</t>
        </is>
      </c>
      <c r="H796" s="12" t="inlineStr">
        <is>
          <t>BFP-3A/B: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4</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A-I-0040</t>
        </is>
      </c>
      <c r="B797" s="12" t="inlineStr">
        <is>
          <t>A</t>
        </is>
      </c>
      <c r="C797" s="12" t="inlineStr">
        <is>
          <t>Power block</t>
        </is>
      </c>
      <c r="D797" s="12" t="inlineStr">
        <is>
          <t>Home run JB-BFP-3-RTD03 to the control / marshalling room</t>
        </is>
      </c>
      <c r="E797" s="12" t="inlineStr">
        <is>
          <t>R2C</t>
        </is>
      </c>
      <c r="F797" s="12" t="inlineStr">
        <is>
          <t>R2C: unit / HRSG electrical e-house (32 x 40 ft)</t>
        </is>
      </c>
      <c r="G797" s="12" t="inlineStr">
        <is>
          <t>JB-BFP-3-RTD03</t>
        </is>
      </c>
      <c r="H797" s="12" t="inlineStr">
        <is>
          <t>BFP-3A/B: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481</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A-I-0041</t>
        </is>
      </c>
      <c r="B798" s="12" t="inlineStr">
        <is>
          <t>A</t>
        </is>
      </c>
      <c r="C798" s="12" t="inlineStr">
        <is>
          <t>Power block</t>
        </is>
      </c>
      <c r="D798" s="12" t="inlineStr">
        <is>
          <t>Analog instrument to JB JB-CEMS-1-AI01: 12 x 1 pr (field cables)</t>
        </is>
      </c>
      <c r="E798" s="12" t="inlineStr">
        <is>
          <t>CEMS-1</t>
        </is>
      </c>
      <c r="F798" s="12" t="inlineStr">
        <is>
          <t>CEMS shelter, HRSG 1</t>
        </is>
      </c>
      <c r="G798" s="12" t="inlineStr">
        <is>
          <t>JB-CEMS-1-AI01</t>
        </is>
      </c>
      <c r="H798" s="12" t="inlineStr">
        <is>
          <t>CEMS shelter, HRSG 1</t>
        </is>
      </c>
      <c r="I798" s="12" t="inlineStr">
        <is>
          <t>Instrumentation</t>
        </is>
      </c>
      <c r="J798" s="12" t="inlineStr">
        <is>
          <t>Instrumentation PLTC / TC-ER 300 V, #18 twisted shielded pairs, overall shield</t>
        </is>
      </c>
      <c r="K798" s="12" t="inlineStr">
        <is>
          <t>PLTC|1 pr|16</t>
        </is>
      </c>
      <c r="L798" s="12" t="inlineStr">
        <is>
          <t>1 pr</t>
        </is>
      </c>
      <c r="M798" s="12" t="inlineStr">
        <is>
          <t>16</t>
        </is>
      </c>
      <c r="N798" s="12" t="n">
        <v>12</v>
      </c>
      <c r="O798" s="12" t="n">
        <v>1</v>
      </c>
      <c r="P798" s="12" t="n"/>
      <c r="Q798" s="12" t="n"/>
      <c r="R798" s="12" t="n"/>
      <c r="S798" s="12" t="inlineStr">
        <is>
          <t>Tray / conduit</t>
        </is>
      </c>
      <c r="T798" s="16" t="n">
        <v>45</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A-I-0042</t>
        </is>
      </c>
      <c r="B799" s="12" t="inlineStr">
        <is>
          <t>A</t>
        </is>
      </c>
      <c r="C799" s="12" t="inlineStr">
        <is>
          <t>Power block</t>
        </is>
      </c>
      <c r="D799" s="12" t="inlineStr">
        <is>
          <t>Home run JB-CEMS-1-AI01 to the control / marshalling room</t>
        </is>
      </c>
      <c r="E799" s="12" t="inlineStr">
        <is>
          <t>R2A</t>
        </is>
      </c>
      <c r="F799" s="12" t="inlineStr">
        <is>
          <t>R2A: unit / HRSG electrical e-house (32 x 40 ft)</t>
        </is>
      </c>
      <c r="G799" s="12" t="inlineStr">
        <is>
          <t>JB-CEMS-1-AI01</t>
        </is>
      </c>
      <c r="H799" s="12" t="inlineStr">
        <is>
          <t>CEMS shelter, HRSG 1</t>
        </is>
      </c>
      <c r="I799" s="12" t="inlineStr">
        <is>
          <t>Instrumentation</t>
        </is>
      </c>
      <c r="J799" s="12" t="inlineStr">
        <is>
          <t>Instrumentation PLTC / TC-ER 300 V, #18 twisted shielded pairs, overall shield</t>
        </is>
      </c>
      <c r="K799" s="12" t="inlineStr">
        <is>
          <t>PLTC|24 pr|18</t>
        </is>
      </c>
      <c r="L799" s="12" t="inlineStr">
        <is>
          <t>24 pr</t>
        </is>
      </c>
      <c r="M799" s="12" t="inlineStr">
        <is>
          <t>18</t>
        </is>
      </c>
      <c r="N799" s="12" t="n">
        <v>1</v>
      </c>
      <c r="O799" s="12" t="n">
        <v>1</v>
      </c>
      <c r="P799" s="12" t="n"/>
      <c r="Q799" s="12" t="n"/>
      <c r="R799" s="12" t="n"/>
      <c r="S799" s="12" t="inlineStr">
        <is>
          <t>Tray</t>
        </is>
      </c>
      <c r="T799" s="16" t="n">
        <v>277</v>
      </c>
      <c r="U799" s="16" t="n">
        <v>97</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A-I-0043</t>
        </is>
      </c>
      <c r="B800" s="12" t="inlineStr">
        <is>
          <t>A</t>
        </is>
      </c>
      <c r="C800" s="12" t="inlineStr">
        <is>
          <t>Power block</t>
        </is>
      </c>
      <c r="D800" s="12" t="inlineStr">
        <is>
          <t>Discrete device to JB JB-CEMS-1-DI01: 10 x 1 pr (field cables)</t>
        </is>
      </c>
      <c r="E800" s="12" t="inlineStr">
        <is>
          <t>CEMS-1</t>
        </is>
      </c>
      <c r="F800" s="12" t="inlineStr">
        <is>
          <t>CEMS shelter, HRSG 1</t>
        </is>
      </c>
      <c r="G800" s="12" t="inlineStr">
        <is>
          <t>JB-CEMS-1-DI01</t>
        </is>
      </c>
      <c r="H800" s="12" t="inlineStr">
        <is>
          <t>CEMS shelter, HRSG 1</t>
        </is>
      </c>
      <c r="I800" s="12" t="inlineStr">
        <is>
          <t>Instrumentation</t>
        </is>
      </c>
      <c r="J800" s="12" t="inlineStr">
        <is>
          <t>Instrumentation PLTC / TC-ER 300 V, #18 twisted shielded pairs, overall shield</t>
        </is>
      </c>
      <c r="K800" s="12" t="inlineStr">
        <is>
          <t>PLTC|1 pr|16</t>
        </is>
      </c>
      <c r="L800" s="12" t="inlineStr">
        <is>
          <t>1 pr</t>
        </is>
      </c>
      <c r="M800" s="12" t="inlineStr">
        <is>
          <t>16</t>
        </is>
      </c>
      <c r="N800" s="12" t="n">
        <v>10</v>
      </c>
      <c r="O800" s="12" t="n">
        <v>1</v>
      </c>
      <c r="P800" s="12" t="n"/>
      <c r="Q800" s="12" t="n"/>
      <c r="R800" s="12" t="n"/>
      <c r="S800" s="12" t="inlineStr">
        <is>
          <t>Tray / conduit</t>
        </is>
      </c>
      <c r="T800" s="16" t="n">
        <v>45</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A-I-0044</t>
        </is>
      </c>
      <c r="B801" s="12" t="inlineStr">
        <is>
          <t>A</t>
        </is>
      </c>
      <c r="C801" s="12" t="inlineStr">
        <is>
          <t>Power block</t>
        </is>
      </c>
      <c r="D801" s="12" t="inlineStr">
        <is>
          <t>Home run JB-CEMS-1-DI01 to the control / marshalling room</t>
        </is>
      </c>
      <c r="E801" s="12" t="inlineStr">
        <is>
          <t>R2A</t>
        </is>
      </c>
      <c r="F801" s="12" t="inlineStr">
        <is>
          <t>R2A: unit / HRSG electrical e-house (32 x 40 ft)</t>
        </is>
      </c>
      <c r="G801" s="12" t="inlineStr">
        <is>
          <t>JB-CEMS-1-DI01</t>
        </is>
      </c>
      <c r="H801" s="12" t="inlineStr">
        <is>
          <t>CEMS shelter, HRSG 1</t>
        </is>
      </c>
      <c r="I801" s="12" t="inlineStr">
        <is>
          <t>Instrumentation</t>
        </is>
      </c>
      <c r="J801" s="12" t="inlineStr">
        <is>
          <t>Instrumentation PLTC / TC-ER 300 V, #18 twisted shielded pairs, overall shield</t>
        </is>
      </c>
      <c r="K801" s="12" t="inlineStr">
        <is>
          <t>PLTC|24 pr|18</t>
        </is>
      </c>
      <c r="L801" s="12" t="inlineStr">
        <is>
          <t>24 pr</t>
        </is>
      </c>
      <c r="M801" s="12" t="inlineStr">
        <is>
          <t>18</t>
        </is>
      </c>
      <c r="N801" s="12" t="n">
        <v>1</v>
      </c>
      <c r="O801" s="12" t="n">
        <v>1</v>
      </c>
      <c r="P801" s="12" t="n"/>
      <c r="Q801" s="12" t="n"/>
      <c r="R801" s="12" t="n"/>
      <c r="S801" s="12" t="inlineStr">
        <is>
          <t>Tray</t>
        </is>
      </c>
      <c r="T801" s="16" t="n">
        <v>277</v>
      </c>
      <c r="U801" s="16" t="n">
        <v>97</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A-I-0045</t>
        </is>
      </c>
      <c r="B802" s="12" t="inlineStr">
        <is>
          <t>A</t>
        </is>
      </c>
      <c r="C802" s="12" t="inlineStr">
        <is>
          <t>Power block</t>
        </is>
      </c>
      <c r="D802" s="12" t="inlineStr">
        <is>
          <t>Analog instrument to JB JB-CEMS-2-AI01: 12 x 1 pr (field cables)</t>
        </is>
      </c>
      <c r="E802" s="12" t="inlineStr">
        <is>
          <t>CEMS-2</t>
        </is>
      </c>
      <c r="F802" s="12" t="inlineStr">
        <is>
          <t>CEMS shelter, HRSG 2</t>
        </is>
      </c>
      <c r="G802" s="12" t="inlineStr">
        <is>
          <t>JB-CEMS-2-AI01</t>
        </is>
      </c>
      <c r="H802" s="12" t="inlineStr">
        <is>
          <t>CEMS shelter, HRSG 2</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12</v>
      </c>
      <c r="O802" s="12" t="n">
        <v>1</v>
      </c>
      <c r="P802" s="12" t="n"/>
      <c r="Q802" s="12" t="n"/>
      <c r="R802" s="12" t="n"/>
      <c r="S802" s="12" t="inlineStr">
        <is>
          <t>Tray / conduit</t>
        </is>
      </c>
      <c r="T802" s="16" t="n">
        <v>45</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A-I-0046</t>
        </is>
      </c>
      <c r="B803" s="12" t="inlineStr">
        <is>
          <t>A</t>
        </is>
      </c>
      <c r="C803" s="12" t="inlineStr">
        <is>
          <t>Power block</t>
        </is>
      </c>
      <c r="D803" s="12" t="inlineStr">
        <is>
          <t>Home run JB-CEMS-2-AI01 to the control / marshalling room</t>
        </is>
      </c>
      <c r="E803" s="12" t="inlineStr">
        <is>
          <t>R2B</t>
        </is>
      </c>
      <c r="F803" s="12" t="inlineStr">
        <is>
          <t>R2B: unit / HRSG electrical e-house (32 x 40 ft)</t>
        </is>
      </c>
      <c r="G803" s="12" t="inlineStr">
        <is>
          <t>JB-CEMS-2-AI01</t>
        </is>
      </c>
      <c r="H803" s="12" t="inlineStr">
        <is>
          <t>CEMS shelter, HRSG 2</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273</v>
      </c>
      <c r="U803" s="16" t="n">
        <v>93</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A-I-0047</t>
        </is>
      </c>
      <c r="B804" s="12" t="inlineStr">
        <is>
          <t>A</t>
        </is>
      </c>
      <c r="C804" s="12" t="inlineStr">
        <is>
          <t>Power block</t>
        </is>
      </c>
      <c r="D804" s="12" t="inlineStr">
        <is>
          <t>Discrete device to JB JB-CEMS-2-DI01: 10 x 1 pr (field cables)</t>
        </is>
      </c>
      <c r="E804" s="12" t="inlineStr">
        <is>
          <t>CEMS-2</t>
        </is>
      </c>
      <c r="F804" s="12" t="inlineStr">
        <is>
          <t>CEMS shelter, HRSG 2</t>
        </is>
      </c>
      <c r="G804" s="12" t="inlineStr">
        <is>
          <t>JB-CEMS-2-DI01</t>
        </is>
      </c>
      <c r="H804" s="12" t="inlineStr">
        <is>
          <t>CEMS shelter, HRSG 2</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45</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A-I-0048</t>
        </is>
      </c>
      <c r="B805" s="12" t="inlineStr">
        <is>
          <t>A</t>
        </is>
      </c>
      <c r="C805" s="12" t="inlineStr">
        <is>
          <t>Power block</t>
        </is>
      </c>
      <c r="D805" s="12" t="inlineStr">
        <is>
          <t>Home run JB-CEMS-2-DI01 to the control / marshalling room</t>
        </is>
      </c>
      <c r="E805" s="12" t="inlineStr">
        <is>
          <t>R2B</t>
        </is>
      </c>
      <c r="F805" s="12" t="inlineStr">
        <is>
          <t>R2B: unit / HRSG electrical e-house (32 x 40 ft)</t>
        </is>
      </c>
      <c r="G805" s="12" t="inlineStr">
        <is>
          <t>JB-CEMS-2-DI01</t>
        </is>
      </c>
      <c r="H805" s="12" t="inlineStr">
        <is>
          <t>CEMS shelter, HRSG 2</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273</v>
      </c>
      <c r="U805" s="16" t="n">
        <v>93</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A-I-0049</t>
        </is>
      </c>
      <c r="B806" s="12" t="inlineStr">
        <is>
          <t>A</t>
        </is>
      </c>
      <c r="C806" s="12" t="inlineStr">
        <is>
          <t>Power block</t>
        </is>
      </c>
      <c r="D806" s="12" t="inlineStr">
        <is>
          <t>Analog instrument to JB JB-CEMS-3-AI01: 12 x 1 pr (field cables)</t>
        </is>
      </c>
      <c r="E806" s="12" t="inlineStr">
        <is>
          <t>CEMS-3</t>
        </is>
      </c>
      <c r="F806" s="12" t="inlineStr">
        <is>
          <t>CEMS shelter, HRSG 3</t>
        </is>
      </c>
      <c r="G806" s="12" t="inlineStr">
        <is>
          <t>JB-CEMS-3-AI01</t>
        </is>
      </c>
      <c r="H806" s="12" t="inlineStr">
        <is>
          <t>CEMS shelter, HRSG 3</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12</v>
      </c>
      <c r="O806" s="12" t="n">
        <v>1</v>
      </c>
      <c r="P806" s="12" t="n"/>
      <c r="Q806" s="12" t="n"/>
      <c r="R806" s="12" t="n"/>
      <c r="S806" s="12" t="inlineStr">
        <is>
          <t>Tray / conduit</t>
        </is>
      </c>
      <c r="T806" s="16" t="n">
        <v>45</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A-I-0050</t>
        </is>
      </c>
      <c r="B807" s="12" t="inlineStr">
        <is>
          <t>A</t>
        </is>
      </c>
      <c r="C807" s="12" t="inlineStr">
        <is>
          <t>Power block</t>
        </is>
      </c>
      <c r="D807" s="12" t="inlineStr">
        <is>
          <t>Home run JB-CEMS-3-AI01 to the control / marshalling room</t>
        </is>
      </c>
      <c r="E807" s="12" t="inlineStr">
        <is>
          <t>R2C</t>
        </is>
      </c>
      <c r="F807" s="12" t="inlineStr">
        <is>
          <t>R2C: unit / HRSG electrical e-house (32 x 40 ft)</t>
        </is>
      </c>
      <c r="G807" s="12" t="inlineStr">
        <is>
          <t>JB-CEMS-3-AI01</t>
        </is>
      </c>
      <c r="H807" s="12" t="inlineStr">
        <is>
          <t>CEMS shelter, HRSG 3</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277</v>
      </c>
      <c r="U807" s="16" t="n">
        <v>97</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A-I-0051</t>
        </is>
      </c>
      <c r="B808" s="12" t="inlineStr">
        <is>
          <t>A</t>
        </is>
      </c>
      <c r="C808" s="12" t="inlineStr">
        <is>
          <t>Power block</t>
        </is>
      </c>
      <c r="D808" s="12" t="inlineStr">
        <is>
          <t>Discrete device to JB JB-CEMS-3-DI01: 10 x 1 pr (field cables)</t>
        </is>
      </c>
      <c r="E808" s="12" t="inlineStr">
        <is>
          <t>CEMS-3</t>
        </is>
      </c>
      <c r="F808" s="12" t="inlineStr">
        <is>
          <t>CEMS shelter, HRSG 3</t>
        </is>
      </c>
      <c r="G808" s="12" t="inlineStr">
        <is>
          <t>JB-CEMS-3-DI01</t>
        </is>
      </c>
      <c r="H808" s="12" t="inlineStr">
        <is>
          <t>CEMS shelter, HRSG 3</t>
        </is>
      </c>
      <c r="I808" s="12" t="inlineStr">
        <is>
          <t>Instrumentation</t>
        </is>
      </c>
      <c r="J808" s="12" t="inlineStr">
        <is>
          <t>Instrumentation PLTC / TC-ER 300 V, #18 twisted shielded pairs, overall shield</t>
        </is>
      </c>
      <c r="K808" s="12" t="inlineStr">
        <is>
          <t>PLTC|1 pr|16</t>
        </is>
      </c>
      <c r="L808" s="12" t="inlineStr">
        <is>
          <t>1 pr</t>
        </is>
      </c>
      <c r="M808" s="12" t="inlineStr">
        <is>
          <t>16</t>
        </is>
      </c>
      <c r="N808" s="12" t="n">
        <v>10</v>
      </c>
      <c r="O808" s="12" t="n">
        <v>1</v>
      </c>
      <c r="P808" s="12" t="n"/>
      <c r="Q808" s="12" t="n"/>
      <c r="R808" s="12" t="n"/>
      <c r="S808" s="12" t="inlineStr">
        <is>
          <t>Tray / conduit</t>
        </is>
      </c>
      <c r="T808" s="16" t="n">
        <v>45</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A-I-0052</t>
        </is>
      </c>
      <c r="B809" s="12" t="inlineStr">
        <is>
          <t>A</t>
        </is>
      </c>
      <c r="C809" s="12" t="inlineStr">
        <is>
          <t>Power block</t>
        </is>
      </c>
      <c r="D809" s="12" t="inlineStr">
        <is>
          <t>Home run JB-CEMS-3-DI01 to the control / marshalling room</t>
        </is>
      </c>
      <c r="E809" s="12" t="inlineStr">
        <is>
          <t>R2C</t>
        </is>
      </c>
      <c r="F809" s="12" t="inlineStr">
        <is>
          <t>R2C: unit / HRSG electrical e-house (32 x 40 ft)</t>
        </is>
      </c>
      <c r="G809" s="12" t="inlineStr">
        <is>
          <t>JB-CEMS-3-DI01</t>
        </is>
      </c>
      <c r="H809" s="12" t="inlineStr">
        <is>
          <t>CEMS shelter, HRSG 3</t>
        </is>
      </c>
      <c r="I809" s="12" t="inlineStr">
        <is>
          <t>Instrumentation</t>
        </is>
      </c>
      <c r="J809" s="12" t="inlineStr">
        <is>
          <t>Instrumentation PLTC / TC-ER 300 V, #18 twisted shielded pairs, overall shield</t>
        </is>
      </c>
      <c r="K809" s="12" t="inlineStr">
        <is>
          <t>PLTC|24 pr|18</t>
        </is>
      </c>
      <c r="L809" s="12" t="inlineStr">
        <is>
          <t>24 pr</t>
        </is>
      </c>
      <c r="M809" s="12" t="inlineStr">
        <is>
          <t>18</t>
        </is>
      </c>
      <c r="N809" s="12" t="n">
        <v>1</v>
      </c>
      <c r="O809" s="12" t="n">
        <v>1</v>
      </c>
      <c r="P809" s="12" t="n"/>
      <c r="Q809" s="12" t="n"/>
      <c r="R809" s="12" t="n"/>
      <c r="S809" s="12" t="inlineStr">
        <is>
          <t>Tray</t>
        </is>
      </c>
      <c r="T809" s="16" t="n">
        <v>277</v>
      </c>
      <c r="U809" s="16" t="n">
        <v>97</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A-I-0053</t>
        </is>
      </c>
      <c r="B810" s="12" t="inlineStr">
        <is>
          <t>A</t>
        </is>
      </c>
      <c r="C810" s="12" t="inlineStr">
        <is>
          <t>Power block</t>
        </is>
      </c>
      <c r="D810" s="12" t="inlineStr">
        <is>
          <t>Analog instrument to JB JB-Chem feed-AI01: 8 x 1 pr (field cables)</t>
        </is>
      </c>
      <c r="E810" s="12" t="inlineStr">
        <is>
          <t>Chem feed</t>
        </is>
      </c>
      <c r="F810" s="12" t="inlineStr">
        <is>
          <t>Chemical feed</t>
        </is>
      </c>
      <c r="G810" s="12" t="inlineStr">
        <is>
          <t>JB-Chem feed-AI01</t>
        </is>
      </c>
      <c r="H810" s="12" t="inlineStr">
        <is>
          <t>Chemical feed</t>
        </is>
      </c>
      <c r="I810" s="12" t="inlineStr">
        <is>
          <t>Instrumentation</t>
        </is>
      </c>
      <c r="J810" s="12" t="inlineStr">
        <is>
          <t>Instrumentation PLTC / TC-ER 300 V, #18 twisted shielded pairs, overall shield</t>
        </is>
      </c>
      <c r="K810" s="12" t="inlineStr">
        <is>
          <t>PLTC|1 pr|16</t>
        </is>
      </c>
      <c r="L810" s="12" t="inlineStr">
        <is>
          <t>1 pr</t>
        </is>
      </c>
      <c r="M810" s="12" t="inlineStr">
        <is>
          <t>16</t>
        </is>
      </c>
      <c r="N810" s="12" t="n">
        <v>8</v>
      </c>
      <c r="O810" s="12" t="n">
        <v>1</v>
      </c>
      <c r="P810" s="12" t="n"/>
      <c r="Q810" s="12" t="n"/>
      <c r="R810" s="12" t="n"/>
      <c r="S810" s="12" t="inlineStr">
        <is>
          <t>Tray / conduit</t>
        </is>
      </c>
      <c r="T810" s="16" t="n">
        <v>75</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A-I-0054</t>
        </is>
      </c>
      <c r="B811" s="12" t="inlineStr">
        <is>
          <t>A</t>
        </is>
      </c>
      <c r="C811" s="12" t="inlineStr">
        <is>
          <t>Power block</t>
        </is>
      </c>
      <c r="D811" s="12" t="inlineStr">
        <is>
          <t>Home run JB-Chem feed-AI01 to the control / marshalling room</t>
        </is>
      </c>
      <c r="E811" s="12" t="inlineStr">
        <is>
          <t>R3</t>
        </is>
      </c>
      <c r="F811" s="12" t="inlineStr">
        <is>
          <t>R3: ST auxiliary electrical e-house (40 x 65 ft)</t>
        </is>
      </c>
      <c r="G811" s="12" t="inlineStr">
        <is>
          <t>JB-Chem feed-AI01</t>
        </is>
      </c>
      <c r="H811" s="12" t="inlineStr">
        <is>
          <t>Chemical feed</t>
        </is>
      </c>
      <c r="I811" s="12" t="inlineStr">
        <is>
          <t>Instrumentation</t>
        </is>
      </c>
      <c r="J811" s="12" t="inlineStr">
        <is>
          <t>Instrumentation PLTC / TC-ER 300 V, #18 twisted shielded pairs, overall shield</t>
        </is>
      </c>
      <c r="K811" s="12" t="inlineStr">
        <is>
          <t>PLTC|24 pr|18</t>
        </is>
      </c>
      <c r="L811" s="12" t="inlineStr">
        <is>
          <t>24 pr</t>
        </is>
      </c>
      <c r="M811" s="12" t="inlineStr">
        <is>
          <t>18</t>
        </is>
      </c>
      <c r="N811" s="12" t="n">
        <v>1</v>
      </c>
      <c r="O811" s="12" t="n">
        <v>1</v>
      </c>
      <c r="P811" s="12" t="n"/>
      <c r="Q811" s="12" t="n"/>
      <c r="R811" s="12" t="n"/>
      <c r="S811" s="12" t="inlineStr">
        <is>
          <t>Duct bank</t>
        </is>
      </c>
      <c r="T811" s="16" t="n">
        <v>258</v>
      </c>
      <c r="U811" s="16" t="n">
        <v>35</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A-I-0055</t>
        </is>
      </c>
      <c r="B812" s="12" t="inlineStr">
        <is>
          <t>A</t>
        </is>
      </c>
      <c r="C812" s="12" t="inlineStr">
        <is>
          <t>Power block</t>
        </is>
      </c>
      <c r="D812" s="12" t="inlineStr">
        <is>
          <t>Discrete device to JB JB-Chem feed-DI01: 12 x 1 pr (field cables)</t>
        </is>
      </c>
      <c r="E812" s="12" t="inlineStr">
        <is>
          <t>Chem feed</t>
        </is>
      </c>
      <c r="F812" s="12" t="inlineStr">
        <is>
          <t>Chemical feed</t>
        </is>
      </c>
      <c r="G812" s="12" t="inlineStr">
        <is>
          <t>JB-Chem feed-DI01</t>
        </is>
      </c>
      <c r="H812" s="12" t="inlineStr">
        <is>
          <t>Chemical feed</t>
        </is>
      </c>
      <c r="I812" s="12" t="inlineStr">
        <is>
          <t>Instrumentation</t>
        </is>
      </c>
      <c r="J812" s="12" t="inlineStr">
        <is>
          <t>Instrumentation PLTC / TC-ER 300 V, #18 twisted shielded pairs, overall shield</t>
        </is>
      </c>
      <c r="K812" s="12" t="inlineStr">
        <is>
          <t>PLTC|1 pr|16</t>
        </is>
      </c>
      <c r="L812" s="12" t="inlineStr">
        <is>
          <t>1 pr</t>
        </is>
      </c>
      <c r="M812" s="12" t="inlineStr">
        <is>
          <t>16</t>
        </is>
      </c>
      <c r="N812" s="12" t="n">
        <v>12</v>
      </c>
      <c r="O812" s="12" t="n">
        <v>1</v>
      </c>
      <c r="P812" s="12" t="n"/>
      <c r="Q812" s="12" t="n"/>
      <c r="R812" s="12" t="n"/>
      <c r="S812" s="12" t="inlineStr">
        <is>
          <t>Tray / conduit</t>
        </is>
      </c>
      <c r="T812" s="16" t="n">
        <v>75</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A-I-0056</t>
        </is>
      </c>
      <c r="B813" s="12" t="inlineStr">
        <is>
          <t>A</t>
        </is>
      </c>
      <c r="C813" s="12" t="inlineStr">
        <is>
          <t>Power block</t>
        </is>
      </c>
      <c r="D813" s="12" t="inlineStr">
        <is>
          <t>Home run JB-Chem feed-DI01 to the control / marshalling room</t>
        </is>
      </c>
      <c r="E813" s="12" t="inlineStr">
        <is>
          <t>R3</t>
        </is>
      </c>
      <c r="F813" s="12" t="inlineStr">
        <is>
          <t>R3: ST auxiliary electrical e-house (40 x 65 ft)</t>
        </is>
      </c>
      <c r="G813" s="12" t="inlineStr">
        <is>
          <t>JB-Chem feed-DI01</t>
        </is>
      </c>
      <c r="H813" s="12" t="inlineStr">
        <is>
          <t>Chemical feed</t>
        </is>
      </c>
      <c r="I813" s="12" t="inlineStr">
        <is>
          <t>Instrumentation</t>
        </is>
      </c>
      <c r="J813" s="12" t="inlineStr">
        <is>
          <t>Instrumentation PLTC / TC-ER 300 V, #18 twisted shielded pairs, overall shield</t>
        </is>
      </c>
      <c r="K813" s="12" t="inlineStr">
        <is>
          <t>PLTC|24 pr|18</t>
        </is>
      </c>
      <c r="L813" s="12" t="inlineStr">
        <is>
          <t>24 pr</t>
        </is>
      </c>
      <c r="M813" s="12" t="inlineStr">
        <is>
          <t>18</t>
        </is>
      </c>
      <c r="N813" s="12" t="n">
        <v>1</v>
      </c>
      <c r="O813" s="12" t="n">
        <v>1</v>
      </c>
      <c r="P813" s="12" t="n"/>
      <c r="Q813" s="12" t="n"/>
      <c r="R813" s="12" t="n"/>
      <c r="S813" s="12" t="inlineStr">
        <is>
          <t>Duct bank</t>
        </is>
      </c>
      <c r="T813" s="16" t="n">
        <v>258</v>
      </c>
      <c r="U813" s="16" t="n">
        <v>35</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A-I-0057</t>
        </is>
      </c>
      <c r="B814" s="12" t="inlineStr">
        <is>
          <t>A</t>
        </is>
      </c>
      <c r="C814" s="12" t="inlineStr">
        <is>
          <t>Power block</t>
        </is>
      </c>
      <c r="D814" s="12" t="inlineStr">
        <is>
          <t>Analog instrument to JB JB-EHC-ST-AI01: 10 x 1 pr (field cables)</t>
        </is>
      </c>
      <c r="E814" s="12" t="inlineStr">
        <is>
          <t>EHC-ST</t>
        </is>
      </c>
      <c r="F814" s="12" t="inlineStr">
        <is>
          <t>EHC-ST: ST electro-hydraulic control power unit</t>
        </is>
      </c>
      <c r="G814" s="12" t="inlineStr">
        <is>
          <t>JB-EHC-ST-AI01</t>
        </is>
      </c>
      <c r="H814" s="12" t="inlineStr">
        <is>
          <t>EHC-ST: ST electro-hydraulic control power unit</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53</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A-I-0058</t>
        </is>
      </c>
      <c r="B815" s="12" t="inlineStr">
        <is>
          <t>A</t>
        </is>
      </c>
      <c r="C815" s="12" t="inlineStr">
        <is>
          <t>Power block</t>
        </is>
      </c>
      <c r="D815" s="12" t="inlineStr">
        <is>
          <t>Home run JB-EHC-ST-AI01 to the control / marshalling room</t>
        </is>
      </c>
      <c r="E815" s="12" t="inlineStr">
        <is>
          <t>R3</t>
        </is>
      </c>
      <c r="F815" s="12" t="inlineStr">
        <is>
          <t>R3: ST auxiliary electrical e-house (40 x 65 ft)</t>
        </is>
      </c>
      <c r="G815" s="12" t="inlineStr">
        <is>
          <t>JB-EHC-ST-AI01</t>
        </is>
      </c>
      <c r="H815" s="12" t="inlineStr">
        <is>
          <t>EHC-ST: ST electro-hydraulic control power unit</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67</v>
      </c>
      <c r="U815" s="16" t="n">
        <v>89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A-I-0059</t>
        </is>
      </c>
      <c r="B816" s="12" t="inlineStr">
        <is>
          <t>A</t>
        </is>
      </c>
      <c r="C816" s="12" t="inlineStr">
        <is>
          <t>Power block</t>
        </is>
      </c>
      <c r="D816" s="12" t="inlineStr">
        <is>
          <t>Discrete device to JB JB-EHC-ST-DI01: 10 x 1 pr (field cables)</t>
        </is>
      </c>
      <c r="E816" s="12" t="inlineStr">
        <is>
          <t>EHC-ST</t>
        </is>
      </c>
      <c r="F816" s="12" t="inlineStr">
        <is>
          <t>EHC-ST: ST electro-hydraulic control power unit</t>
        </is>
      </c>
      <c r="G816" s="12" t="inlineStr">
        <is>
          <t>JB-EHC-ST-DI01</t>
        </is>
      </c>
      <c r="H816" s="12" t="inlineStr">
        <is>
          <t>EHC-ST: ST electro-hydraulic control power unit</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53</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A-I-0060</t>
        </is>
      </c>
      <c r="B817" s="12" t="inlineStr">
        <is>
          <t>A</t>
        </is>
      </c>
      <c r="C817" s="12" t="inlineStr">
        <is>
          <t>Power block</t>
        </is>
      </c>
      <c r="D817" s="12" t="inlineStr">
        <is>
          <t>Home run JB-EHC-ST-DI01 to the control / marshalling room</t>
        </is>
      </c>
      <c r="E817" s="12" t="inlineStr">
        <is>
          <t>R3</t>
        </is>
      </c>
      <c r="F817" s="12" t="inlineStr">
        <is>
          <t>R3: ST auxiliary electrical e-house (40 x 65 ft)</t>
        </is>
      </c>
      <c r="G817" s="12" t="inlineStr">
        <is>
          <t>JB-EHC-ST-DI01</t>
        </is>
      </c>
      <c r="H817" s="12" t="inlineStr">
        <is>
          <t>EHC-ST: ST electro-hydraulic control power unit</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67</v>
      </c>
      <c r="U817" s="16" t="n">
        <v>89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A-I-0061</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PLTC|4 pr|18</t>
        </is>
      </c>
      <c r="L818" s="12" t="inlineStr">
        <is>
          <t>4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A-I-0062</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A-I-0063</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A-I-0064</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A-I-0065</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A-I-0066</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A-I-0067</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A-I-0068</t>
        </is>
      </c>
      <c r="B825" s="12" t="inlineStr">
        <is>
          <t>A</t>
        </is>
      </c>
      <c r="C825" s="12" t="inlineStr">
        <is>
          <t>Power block</t>
        </is>
      </c>
      <c r="D825" s="12" t="inlineStr">
        <is>
          <t>Instrumentation</t>
        </is>
      </c>
      <c r="E825" s="12" t="inlineStr">
        <is>
          <t>R2A</t>
        </is>
      </c>
      <c r="F825" s="12" t="inlineStr">
        <is>
          <t>R2A: unit / HRSG electrical e-house (32 x 40 ft)</t>
        </is>
      </c>
      <c r="G825" s="12" t="inlineStr">
        <is>
          <t>ET-1</t>
        </is>
      </c>
      <c r="H825" s="12" t="inlineStr">
        <is>
          <t>ET-1: excitation transformer (dry type, GTG-1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403</v>
      </c>
      <c r="U825" s="16" t="n">
        <v>119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A-I-0069</t>
        </is>
      </c>
      <c r="B826" s="12" t="inlineStr">
        <is>
          <t>A</t>
        </is>
      </c>
      <c r="C826" s="12" t="inlineStr">
        <is>
          <t>Power block</t>
        </is>
      </c>
      <c r="D826" s="12" t="inlineStr">
        <is>
          <t>Instrumentation</t>
        </is>
      </c>
      <c r="E826" s="12" t="inlineStr">
        <is>
          <t>R2A</t>
        </is>
      </c>
      <c r="F826" s="12" t="inlineStr">
        <is>
          <t>R2A: unit / HRSG electrical e-house (32 x 40 ft)</t>
        </is>
      </c>
      <c r="G826" s="12" t="inlineStr">
        <is>
          <t>ET-1</t>
        </is>
      </c>
      <c r="H826" s="12" t="inlineStr">
        <is>
          <t>ET-1: excitation transformer (dry type, GTG-1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403</v>
      </c>
      <c r="U826" s="16" t="n">
        <v>119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A-I-0070</t>
        </is>
      </c>
      <c r="B827" s="12" t="inlineStr">
        <is>
          <t>A</t>
        </is>
      </c>
      <c r="C827" s="12" t="inlineStr">
        <is>
          <t>Power block</t>
        </is>
      </c>
      <c r="D827" s="12" t="inlineStr">
        <is>
          <t>Instrumentation</t>
        </is>
      </c>
      <c r="E827" s="12" t="inlineStr">
        <is>
          <t>R2A</t>
        </is>
      </c>
      <c r="F827" s="12" t="inlineStr">
        <is>
          <t>R2A: unit / HRSG electrical e-house (32 x 40 ft)</t>
        </is>
      </c>
      <c r="G827" s="12" t="inlineStr">
        <is>
          <t>ET-1</t>
        </is>
      </c>
      <c r="H827" s="12" t="inlineStr">
        <is>
          <t>ET-1: excitation transformer (dry type, GTG-1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403</v>
      </c>
      <c r="U827" s="16" t="n">
        <v>119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A-I-0071</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PLTC|4 pr|18</t>
        </is>
      </c>
      <c r="L828" s="12" t="inlineStr">
        <is>
          <t>4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A-I-0072</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A-I-0073</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A-I-0074</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A-I-0075</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A-I-0076</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A-I-0077</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A-I-0078</t>
        </is>
      </c>
      <c r="B835" s="12" t="inlineStr">
        <is>
          <t>A</t>
        </is>
      </c>
      <c r="C835" s="12" t="inlineStr">
        <is>
          <t>Power block</t>
        </is>
      </c>
      <c r="D835" s="12" t="inlineStr">
        <is>
          <t>Instrumentation</t>
        </is>
      </c>
      <c r="E835" s="12" t="inlineStr">
        <is>
          <t>R2B</t>
        </is>
      </c>
      <c r="F835" s="12" t="inlineStr">
        <is>
          <t>R2B: unit / HRSG electrical e-house (32 x 40 ft)</t>
        </is>
      </c>
      <c r="G835" s="12" t="inlineStr">
        <is>
          <t>ET-2</t>
        </is>
      </c>
      <c r="H835" s="12" t="inlineStr">
        <is>
          <t>ET-2: excitation transformer (dry type, GTG-2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Tray</t>
        </is>
      </c>
      <c r="T835" s="16" t="n">
        <v>1277</v>
      </c>
      <c r="U835" s="16" t="n">
        <v>209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A-I-0079</t>
        </is>
      </c>
      <c r="B836" s="12" t="inlineStr">
        <is>
          <t>A</t>
        </is>
      </c>
      <c r="C836" s="12" t="inlineStr">
        <is>
          <t>Power block</t>
        </is>
      </c>
      <c r="D836" s="12" t="inlineStr">
        <is>
          <t>Instrumentation</t>
        </is>
      </c>
      <c r="E836" s="12" t="inlineStr">
        <is>
          <t>R2B</t>
        </is>
      </c>
      <c r="F836" s="12" t="inlineStr">
        <is>
          <t>R2B: unit / HRSG electrical e-house (32 x 40 ft)</t>
        </is>
      </c>
      <c r="G836" s="12" t="inlineStr">
        <is>
          <t>ET-2</t>
        </is>
      </c>
      <c r="H836" s="12" t="inlineStr">
        <is>
          <t>ET-2: excitation transformer (dry type, GTG-2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1277</v>
      </c>
      <c r="U836" s="16" t="n">
        <v>209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A-I-0080</t>
        </is>
      </c>
      <c r="B837" s="12" t="inlineStr">
        <is>
          <t>A</t>
        </is>
      </c>
      <c r="C837" s="12" t="inlineStr">
        <is>
          <t>Power block</t>
        </is>
      </c>
      <c r="D837" s="12" t="inlineStr">
        <is>
          <t>Instrumentation</t>
        </is>
      </c>
      <c r="E837" s="12" t="inlineStr">
        <is>
          <t>R2B</t>
        </is>
      </c>
      <c r="F837" s="12" t="inlineStr">
        <is>
          <t>R2B: unit / HRSG electrical e-house (32 x 40 ft)</t>
        </is>
      </c>
      <c r="G837" s="12" t="inlineStr">
        <is>
          <t>ET-2</t>
        </is>
      </c>
      <c r="H837" s="12" t="inlineStr">
        <is>
          <t>ET-2: excitation transformer (dry type, GTG-2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1277</v>
      </c>
      <c r="U837" s="16" t="n">
        <v>209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A-I-0081</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PLTC|4 pr|18</t>
        </is>
      </c>
      <c r="L838" s="12" t="inlineStr">
        <is>
          <t>4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A-I-0082</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PLTC|4 pr|18</t>
        </is>
      </c>
      <c r="L839" s="12" t="inlineStr">
        <is>
          <t>4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A-I-0083</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A-I-0084</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A-I-0085</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A-I-0086</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A-I-0087</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A-I-0088</t>
        </is>
      </c>
      <c r="B845" s="12" t="inlineStr">
        <is>
          <t>A</t>
        </is>
      </c>
      <c r="C845" s="12" t="inlineStr">
        <is>
          <t>Power block</t>
        </is>
      </c>
      <c r="D845" s="12" t="inlineStr">
        <is>
          <t>Instrumentation</t>
        </is>
      </c>
      <c r="E845" s="12" t="inlineStr">
        <is>
          <t>R2C</t>
        </is>
      </c>
      <c r="F845" s="12" t="inlineStr">
        <is>
          <t>R2C: unit / HRSG electrical e-house (32 x 40 ft)</t>
        </is>
      </c>
      <c r="G845" s="12" t="inlineStr">
        <is>
          <t>ET-3</t>
        </is>
      </c>
      <c r="H845" s="12" t="inlineStr">
        <is>
          <t>ET-3: excitation transformer (dry type, GTG-3 terminals)</t>
        </is>
      </c>
      <c r="I845" s="12" t="inlineStr">
        <is>
          <t>Instrumentation</t>
        </is>
      </c>
      <c r="J845" s="12" t="inlineStr">
        <is>
          <t>Instrumentation PLTC / TC-ER 300 V, #18 twisted shielded pairs, overall shield</t>
        </is>
      </c>
      <c r="K845" s="12" t="inlineStr">
        <is>
          <t>PLTC|12 pr|18</t>
        </is>
      </c>
      <c r="L845" s="12" t="inlineStr">
        <is>
          <t>12 pr</t>
        </is>
      </c>
      <c r="M845" s="12" t="inlineStr">
        <is>
          <t>18</t>
        </is>
      </c>
      <c r="N845" s="12" t="n">
        <v>1</v>
      </c>
      <c r="O845" s="12" t="n">
        <v>1</v>
      </c>
      <c r="P845" s="12" t="n"/>
      <c r="Q845" s="12" t="n"/>
      <c r="R845" s="12" t="n"/>
      <c r="S845" s="12" t="inlineStr">
        <is>
          <t>Duct bank</t>
        </is>
      </c>
      <c r="T845" s="16" t="n">
        <v>1214</v>
      </c>
      <c r="U845" s="16" t="n">
        <v>102</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A-I-0089</t>
        </is>
      </c>
      <c r="B846" s="12" t="inlineStr">
        <is>
          <t>A</t>
        </is>
      </c>
      <c r="C846" s="12" t="inlineStr">
        <is>
          <t>Power block</t>
        </is>
      </c>
      <c r="D846" s="12" t="inlineStr">
        <is>
          <t>Instrumentation</t>
        </is>
      </c>
      <c r="E846" s="12" t="inlineStr">
        <is>
          <t>R2C</t>
        </is>
      </c>
      <c r="F846" s="12" t="inlineStr">
        <is>
          <t>R2C: unit / HRSG electrical e-house (32 x 40 ft)</t>
        </is>
      </c>
      <c r="G846" s="12" t="inlineStr">
        <is>
          <t>ET-3</t>
        </is>
      </c>
      <c r="H846" s="12" t="inlineStr">
        <is>
          <t>ET-3: excitation transformer (dry type, GTG-3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Duct bank</t>
        </is>
      </c>
      <c r="T846" s="16" t="n">
        <v>1214</v>
      </c>
      <c r="U846" s="16" t="n">
        <v>102</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A-I-0090</t>
        </is>
      </c>
      <c r="B847" s="12" t="inlineStr">
        <is>
          <t>A</t>
        </is>
      </c>
      <c r="C847" s="12" t="inlineStr">
        <is>
          <t>Power block</t>
        </is>
      </c>
      <c r="D847" s="12" t="inlineStr">
        <is>
          <t>Instrumentation</t>
        </is>
      </c>
      <c r="E847" s="12" t="inlineStr">
        <is>
          <t>R2C</t>
        </is>
      </c>
      <c r="F847" s="12" t="inlineStr">
        <is>
          <t>R2C: unit / HRSG electrical e-house (32 x 40 ft)</t>
        </is>
      </c>
      <c r="G847" s="12" t="inlineStr">
        <is>
          <t>ET-3</t>
        </is>
      </c>
      <c r="H847" s="12" t="inlineStr">
        <is>
          <t>ET-3: excitation transformer (dry type, GTG-3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Duct bank</t>
        </is>
      </c>
      <c r="T847" s="16" t="n">
        <v>1214</v>
      </c>
      <c r="U847" s="16" t="n">
        <v>102</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A-I-0091</t>
        </is>
      </c>
      <c r="B848" s="12" t="inlineStr">
        <is>
          <t>A</t>
        </is>
      </c>
      <c r="C848" s="12" t="inlineStr">
        <is>
          <t>Power block</t>
        </is>
      </c>
      <c r="D848" s="12" t="inlineStr">
        <is>
          <t>Analog instrument to JB JB-EXC-1-AI01: 10 x 1 pr (field cables)</t>
        </is>
      </c>
      <c r="E848" s="12" t="inlineStr">
        <is>
          <t>EXC-1</t>
        </is>
      </c>
      <c r="F848" s="12" t="inlineStr">
        <is>
          <t>EXC-1: static excitation cubicles (GTG-1)</t>
        </is>
      </c>
      <c r="G848" s="12" t="inlineStr">
        <is>
          <t>JB-EXC-1-AI01</t>
        </is>
      </c>
      <c r="H848" s="12" t="inlineStr">
        <is>
          <t>EXC-1: static excitation cubicles (GTG-1)</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10</v>
      </c>
      <c r="O848" s="12" t="n">
        <v>1</v>
      </c>
      <c r="P848" s="12" t="n"/>
      <c r="Q848" s="12" t="n"/>
      <c r="R848" s="12" t="n"/>
      <c r="S848" s="12" t="inlineStr">
        <is>
          <t>Tray / conduit</t>
        </is>
      </c>
      <c r="T848" s="16" t="n">
        <v>41</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A-I-0092</t>
        </is>
      </c>
      <c r="B849" s="12" t="inlineStr">
        <is>
          <t>A</t>
        </is>
      </c>
      <c r="C849" s="12" t="inlineStr">
        <is>
          <t>Power block</t>
        </is>
      </c>
      <c r="D849" s="12" t="inlineStr">
        <is>
          <t>Home run JB-EXC-1-AI01 to the control / marshalling room</t>
        </is>
      </c>
      <c r="E849" s="12" t="inlineStr">
        <is>
          <t>R2A</t>
        </is>
      </c>
      <c r="F849" s="12" t="inlineStr">
        <is>
          <t>R2A: unit / HRSG electrical e-house (32 x 40 ft)</t>
        </is>
      </c>
      <c r="G849" s="12" t="inlineStr">
        <is>
          <t>JB-EXC-1-AI01</t>
        </is>
      </c>
      <c r="H849" s="12" t="inlineStr">
        <is>
          <t>EXC-1: static excitation cubicles (GTG-1)</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366</v>
      </c>
      <c r="U849" s="16" t="n">
        <v>106</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A-I-0093</t>
        </is>
      </c>
      <c r="B850" s="12" t="inlineStr">
        <is>
          <t>A</t>
        </is>
      </c>
      <c r="C850" s="12" t="inlineStr">
        <is>
          <t>Power block</t>
        </is>
      </c>
      <c r="D850" s="12" t="inlineStr">
        <is>
          <t>Discrete device to JB JB-EXC-1-DI01: 20 x 1 pr (field cables)</t>
        </is>
      </c>
      <c r="E850" s="12" t="inlineStr">
        <is>
          <t>EXC-1</t>
        </is>
      </c>
      <c r="F850" s="12" t="inlineStr">
        <is>
          <t>EXC-1: static excitation cubicles (GTG-1)</t>
        </is>
      </c>
      <c r="G850" s="12" t="inlineStr">
        <is>
          <t>JB-EXC-1-DI01</t>
        </is>
      </c>
      <c r="H850" s="12" t="inlineStr">
        <is>
          <t>EXC-1: static excitation cubicles (GTG-1)</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41</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A-I-0094</t>
        </is>
      </c>
      <c r="B851" s="12" t="inlineStr">
        <is>
          <t>A</t>
        </is>
      </c>
      <c r="C851" s="12" t="inlineStr">
        <is>
          <t>Power block</t>
        </is>
      </c>
      <c r="D851" s="12" t="inlineStr">
        <is>
          <t>Home run JB-EXC-1-DI01 to the control / marshalling room</t>
        </is>
      </c>
      <c r="E851" s="12" t="inlineStr">
        <is>
          <t>R2A</t>
        </is>
      </c>
      <c r="F851" s="12" t="inlineStr">
        <is>
          <t>R2A: unit / HRSG electrical e-house (32 x 40 ft)</t>
        </is>
      </c>
      <c r="G851" s="12" t="inlineStr">
        <is>
          <t>JB-EXC-1-DI01</t>
        </is>
      </c>
      <c r="H851" s="12" t="inlineStr">
        <is>
          <t>EXC-1: static excitation cubicles (GTG-1)</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366</v>
      </c>
      <c r="U851" s="16" t="n">
        <v>106</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A-I-0095</t>
        </is>
      </c>
      <c r="B852" s="12" t="inlineStr">
        <is>
          <t>A</t>
        </is>
      </c>
      <c r="C852" s="12" t="inlineStr">
        <is>
          <t>Power block</t>
        </is>
      </c>
      <c r="D852" s="12" t="inlineStr">
        <is>
          <t>Analog instrument to JB JB-EXC-2-AI01: 10 x 1 pr (field cables)</t>
        </is>
      </c>
      <c r="E852" s="12" t="inlineStr">
        <is>
          <t>EXC-2</t>
        </is>
      </c>
      <c r="F852" s="12" t="inlineStr">
        <is>
          <t>EXC-2: static excitation cubicles (GTG-2)</t>
        </is>
      </c>
      <c r="G852" s="12" t="inlineStr">
        <is>
          <t>JB-EXC-2-AI01</t>
        </is>
      </c>
      <c r="H852" s="12" t="inlineStr">
        <is>
          <t>EXC-2: static excitation cubicles (GTG-2)</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10</v>
      </c>
      <c r="O852" s="12" t="n">
        <v>1</v>
      </c>
      <c r="P852" s="12" t="n"/>
      <c r="Q852" s="12" t="n"/>
      <c r="R852" s="12" t="n"/>
      <c r="S852" s="12" t="inlineStr">
        <is>
          <t>Tray / conduit</t>
        </is>
      </c>
      <c r="T852" s="16" t="n">
        <v>41</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A-I-0096</t>
        </is>
      </c>
      <c r="B853" s="12" t="inlineStr">
        <is>
          <t>A</t>
        </is>
      </c>
      <c r="C853" s="12" t="inlineStr">
        <is>
          <t>Power block</t>
        </is>
      </c>
      <c r="D853" s="12" t="inlineStr">
        <is>
          <t>Home run JB-EXC-2-AI01 to the control / marshalling room</t>
        </is>
      </c>
      <c r="E853" s="12" t="inlineStr">
        <is>
          <t>R2B</t>
        </is>
      </c>
      <c r="F853" s="12" t="inlineStr">
        <is>
          <t>R2B: unit / HRSG electrical e-house (32 x 40 ft)</t>
        </is>
      </c>
      <c r="G853" s="12" t="inlineStr">
        <is>
          <t>JB-EXC-2-AI01</t>
        </is>
      </c>
      <c r="H853" s="12" t="inlineStr">
        <is>
          <t>EXC-2: static excitation cubicles (GTG-2)</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1240</v>
      </c>
      <c r="U853" s="16" t="n">
        <v>196</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A-I-0097</t>
        </is>
      </c>
      <c r="B854" s="12" t="inlineStr">
        <is>
          <t>A</t>
        </is>
      </c>
      <c r="C854" s="12" t="inlineStr">
        <is>
          <t>Power block</t>
        </is>
      </c>
      <c r="D854" s="12" t="inlineStr">
        <is>
          <t>Discrete device to JB JB-EXC-2-DI01: 20 x 1 pr (field cables)</t>
        </is>
      </c>
      <c r="E854" s="12" t="inlineStr">
        <is>
          <t>EXC-2</t>
        </is>
      </c>
      <c r="F854" s="12" t="inlineStr">
        <is>
          <t>EXC-2: static excitation cubicles (GTG-2)</t>
        </is>
      </c>
      <c r="G854" s="12" t="inlineStr">
        <is>
          <t>JB-EXC-2-DI01</t>
        </is>
      </c>
      <c r="H854" s="12" t="inlineStr">
        <is>
          <t>EXC-2: static excitation cubicles (GTG-2)</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41</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A-I-0098</t>
        </is>
      </c>
      <c r="B855" s="12" t="inlineStr">
        <is>
          <t>A</t>
        </is>
      </c>
      <c r="C855" s="12" t="inlineStr">
        <is>
          <t>Power block</t>
        </is>
      </c>
      <c r="D855" s="12" t="inlineStr">
        <is>
          <t>Home run JB-EXC-2-DI01 to the control / marshalling room</t>
        </is>
      </c>
      <c r="E855" s="12" t="inlineStr">
        <is>
          <t>R2B</t>
        </is>
      </c>
      <c r="F855" s="12" t="inlineStr">
        <is>
          <t>R2B: unit / HRSG electrical e-house (32 x 40 ft)</t>
        </is>
      </c>
      <c r="G855" s="12" t="inlineStr">
        <is>
          <t>JB-EXC-2-DI01</t>
        </is>
      </c>
      <c r="H855" s="12" t="inlineStr">
        <is>
          <t>EXC-2: static excitation cubicles (GTG-2)</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1240</v>
      </c>
      <c r="U855" s="16" t="n">
        <v>196</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A-I-0099</t>
        </is>
      </c>
      <c r="B856" s="12" t="inlineStr">
        <is>
          <t>A</t>
        </is>
      </c>
      <c r="C856" s="12" t="inlineStr">
        <is>
          <t>Power block</t>
        </is>
      </c>
      <c r="D856" s="12" t="inlineStr">
        <is>
          <t>Analog instrument to JB JB-EXC-3-AI01: 10 x 1 pr (field cables)</t>
        </is>
      </c>
      <c r="E856" s="12" t="inlineStr">
        <is>
          <t>EXC-3</t>
        </is>
      </c>
      <c r="F856" s="12" t="inlineStr">
        <is>
          <t>EXC-3: static excitation cubicles (GTG-3)</t>
        </is>
      </c>
      <c r="G856" s="12" t="inlineStr">
        <is>
          <t>JB-EXC-3-AI01</t>
        </is>
      </c>
      <c r="H856" s="12" t="inlineStr">
        <is>
          <t>EXC-3: static excitation cubicles (GTG-3)</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10</v>
      </c>
      <c r="O856" s="12" t="n">
        <v>1</v>
      </c>
      <c r="P856" s="12" t="n"/>
      <c r="Q856" s="12" t="n"/>
      <c r="R856" s="12" t="n"/>
      <c r="S856" s="12" t="inlineStr">
        <is>
          <t>Tray / conduit</t>
        </is>
      </c>
      <c r="T856" s="16" t="n">
        <v>41</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A-I-0100</t>
        </is>
      </c>
      <c r="B857" s="12" t="inlineStr">
        <is>
          <t>A</t>
        </is>
      </c>
      <c r="C857" s="12" t="inlineStr">
        <is>
          <t>Power block</t>
        </is>
      </c>
      <c r="D857" s="12" t="inlineStr">
        <is>
          <t>Home run JB-EXC-3-AI01 to the control / marshalling room</t>
        </is>
      </c>
      <c r="E857" s="12" t="inlineStr">
        <is>
          <t>R2C</t>
        </is>
      </c>
      <c r="F857" s="12" t="inlineStr">
        <is>
          <t>R2C: unit / HRSG electrical e-house (32 x 40 ft)</t>
        </is>
      </c>
      <c r="G857" s="12" t="inlineStr">
        <is>
          <t>JB-EXC-3-AI01</t>
        </is>
      </c>
      <c r="H857" s="12" t="inlineStr">
        <is>
          <t>EXC-3: static excitation cubicles (GTG-3)</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Duct bank</t>
        </is>
      </c>
      <c r="T857" s="16" t="n">
        <v>1260</v>
      </c>
      <c r="U857" s="16" t="n">
        <v>148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A-I-0101</t>
        </is>
      </c>
      <c r="B858" s="12" t="inlineStr">
        <is>
          <t>A</t>
        </is>
      </c>
      <c r="C858" s="12" t="inlineStr">
        <is>
          <t>Power block</t>
        </is>
      </c>
      <c r="D858" s="12" t="inlineStr">
        <is>
          <t>Discrete device to JB JB-EXC-3-DI01: 20 x 1 pr (field cables)</t>
        </is>
      </c>
      <c r="E858" s="12" t="inlineStr">
        <is>
          <t>EXC-3</t>
        </is>
      </c>
      <c r="F858" s="12" t="inlineStr">
        <is>
          <t>EXC-3: static excitation cubicles (GTG-3)</t>
        </is>
      </c>
      <c r="G858" s="12" t="inlineStr">
        <is>
          <t>JB-EXC-3-DI01</t>
        </is>
      </c>
      <c r="H858" s="12" t="inlineStr">
        <is>
          <t>EXC-3: static excitation cubicles (GTG-3)</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41</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A-I-0102</t>
        </is>
      </c>
      <c r="B859" s="12" t="inlineStr">
        <is>
          <t>A</t>
        </is>
      </c>
      <c r="C859" s="12" t="inlineStr">
        <is>
          <t>Power block</t>
        </is>
      </c>
      <c r="D859" s="12" t="inlineStr">
        <is>
          <t>Home run JB-EXC-3-DI01 to the control / marshalling room</t>
        </is>
      </c>
      <c r="E859" s="12" t="inlineStr">
        <is>
          <t>R2C</t>
        </is>
      </c>
      <c r="F859" s="12" t="inlineStr">
        <is>
          <t>R2C: unit / HRSG electrical e-house (32 x 40 ft)</t>
        </is>
      </c>
      <c r="G859" s="12" t="inlineStr">
        <is>
          <t>JB-EXC-3-DI01</t>
        </is>
      </c>
      <c r="H859" s="12" t="inlineStr">
        <is>
          <t>EXC-3: static excitation cubicles (GTG-3)</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Duct bank</t>
        </is>
      </c>
      <c r="T859" s="16" t="n">
        <v>1260</v>
      </c>
      <c r="U859" s="16" t="n">
        <v>148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A-I-0103</t>
        </is>
      </c>
      <c r="B860" s="12" t="inlineStr">
        <is>
          <t>A</t>
        </is>
      </c>
      <c r="C860" s="12" t="inlineStr">
        <is>
          <t>Power block</t>
        </is>
      </c>
      <c r="D860" s="12" t="inlineStr">
        <is>
          <t>Analog instrument to JB JB-EXC-ST-AI01: 10 x 1 pr (field cables)</t>
        </is>
      </c>
      <c r="E860" s="12" t="inlineStr">
        <is>
          <t>EXC-ST</t>
        </is>
      </c>
      <c r="F860" s="12" t="inlineStr">
        <is>
          <t>EXC-ST: static excitation cubicles (STG)</t>
        </is>
      </c>
      <c r="G860" s="12" t="inlineStr">
        <is>
          <t>JB-EXC-ST-AI01</t>
        </is>
      </c>
      <c r="H860" s="12" t="inlineStr">
        <is>
          <t>EXC-ST: static excitation cubicles (STG)</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10</v>
      </c>
      <c r="O860" s="12" t="n">
        <v>1</v>
      </c>
      <c r="P860" s="12" t="n"/>
      <c r="Q860" s="12" t="n"/>
      <c r="R860" s="12" t="n"/>
      <c r="S860" s="12" t="inlineStr">
        <is>
          <t>Tray / conduit</t>
        </is>
      </c>
      <c r="T860" s="16" t="n">
        <v>41</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A-I-0104</t>
        </is>
      </c>
      <c r="B861" s="12" t="inlineStr">
        <is>
          <t>A</t>
        </is>
      </c>
      <c r="C861" s="12" t="inlineStr">
        <is>
          <t>Power block</t>
        </is>
      </c>
      <c r="D861" s="12" t="inlineStr">
        <is>
          <t>Home run JB-EXC-ST-AI01 to the control / marshalling room</t>
        </is>
      </c>
      <c r="E861" s="12" t="inlineStr">
        <is>
          <t>R3</t>
        </is>
      </c>
      <c r="F861" s="12" t="inlineStr">
        <is>
          <t>R3: ST auxiliary electrical e-house (40 x 65 ft)</t>
        </is>
      </c>
      <c r="G861" s="12" t="inlineStr">
        <is>
          <t>JB-EXC-ST-AI01</t>
        </is>
      </c>
      <c r="H861" s="12" t="inlineStr">
        <is>
          <t>EXC-ST: static excitation cubicles (STG)</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392</v>
      </c>
      <c r="U861" s="16" t="n">
        <v>96</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A-I-0105</t>
        </is>
      </c>
      <c r="B862" s="12" t="inlineStr">
        <is>
          <t>A</t>
        </is>
      </c>
      <c r="C862" s="12" t="inlineStr">
        <is>
          <t>Power block</t>
        </is>
      </c>
      <c r="D862" s="12" t="inlineStr">
        <is>
          <t>Discrete device to JB JB-EXC-ST-DI01: 20 x 1 pr (field cables)</t>
        </is>
      </c>
      <c r="E862" s="12" t="inlineStr">
        <is>
          <t>EXC-ST</t>
        </is>
      </c>
      <c r="F862" s="12" t="inlineStr">
        <is>
          <t>EXC-ST: static excitation cubicles (STG)</t>
        </is>
      </c>
      <c r="G862" s="12" t="inlineStr">
        <is>
          <t>JB-EXC-ST-DI01</t>
        </is>
      </c>
      <c r="H862" s="12" t="inlineStr">
        <is>
          <t>EXC-ST: static excitation cubicles (STG)</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41</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A-I-0106</t>
        </is>
      </c>
      <c r="B863" s="12" t="inlineStr">
        <is>
          <t>A</t>
        </is>
      </c>
      <c r="C863" s="12" t="inlineStr">
        <is>
          <t>Power block</t>
        </is>
      </c>
      <c r="D863" s="12" t="inlineStr">
        <is>
          <t>Home run JB-EXC-ST-DI01 to the control / marshalling room</t>
        </is>
      </c>
      <c r="E863" s="12" t="inlineStr">
        <is>
          <t>R3</t>
        </is>
      </c>
      <c r="F863" s="12" t="inlineStr">
        <is>
          <t>R3: ST auxiliary electrical e-house (40 x 65 ft)</t>
        </is>
      </c>
      <c r="G863" s="12" t="inlineStr">
        <is>
          <t>JB-EXC-ST-DI01</t>
        </is>
      </c>
      <c r="H863" s="12" t="inlineStr">
        <is>
          <t>EXC-ST: static excitation cubicles (STG)</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392</v>
      </c>
      <c r="U863" s="16" t="n">
        <v>96</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A-I-0107</t>
        </is>
      </c>
      <c r="B864" s="12" t="inlineStr">
        <is>
          <t>A</t>
        </is>
      </c>
      <c r="C864" s="12" t="inlineStr">
        <is>
          <t>Power block</t>
        </is>
      </c>
      <c r="D864" s="12" t="inlineStr">
        <is>
          <t>Analog instrument to JB JB-FH-1-AI01: 10 x 1 pr (field cables)</t>
        </is>
      </c>
      <c r="E864" s="12" t="inlineStr">
        <is>
          <t>FH-1</t>
        </is>
      </c>
      <c r="F864" s="12" t="inlineStr">
        <is>
          <t>FH-1: GT inlet filter house on its own frame</t>
        </is>
      </c>
      <c r="G864" s="12" t="inlineStr">
        <is>
          <t>JB-FH-1-AI01</t>
        </is>
      </c>
      <c r="H864" s="12" t="inlineStr">
        <is>
          <t>FH-1: GT inlet filter house on its own frame</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140</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A-I-0108</t>
        </is>
      </c>
      <c r="B865" s="12" t="inlineStr">
        <is>
          <t>A</t>
        </is>
      </c>
      <c r="C865" s="12" t="inlineStr">
        <is>
          <t>Power block</t>
        </is>
      </c>
      <c r="D865" s="12" t="inlineStr">
        <is>
          <t>Home run JB-FH-1-AI01 to the control / marshalling room</t>
        </is>
      </c>
      <c r="E865" s="12" t="inlineStr">
        <is>
          <t>R2A</t>
        </is>
      </c>
      <c r="F865" s="12" t="inlineStr">
        <is>
          <t>R2A: unit / HRSG electrical e-house (32 x 40 ft)</t>
        </is>
      </c>
      <c r="G865" s="12" t="inlineStr">
        <is>
          <t>JB-FH-1-AI01</t>
        </is>
      </c>
      <c r="H865" s="12" t="inlineStr">
        <is>
          <t>FH-1: GT inlet filter house on its own frame</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373</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A-I-0109</t>
        </is>
      </c>
      <c r="B866" s="12" t="inlineStr">
        <is>
          <t>A</t>
        </is>
      </c>
      <c r="C866" s="12" t="inlineStr">
        <is>
          <t>Power block</t>
        </is>
      </c>
      <c r="D866" s="12" t="inlineStr">
        <is>
          <t>Discrete device to JB JB-FH-1-DI01: 20 x 1 pr (field cables)</t>
        </is>
      </c>
      <c r="E866" s="12" t="inlineStr">
        <is>
          <t>FH-1</t>
        </is>
      </c>
      <c r="F866" s="12" t="inlineStr">
        <is>
          <t>FH-1: GT inlet filter house on its own frame</t>
        </is>
      </c>
      <c r="G866" s="12" t="inlineStr">
        <is>
          <t>JB-FH-1-DI01</t>
        </is>
      </c>
      <c r="H866" s="12" t="inlineStr">
        <is>
          <t>FH-1: GT inlet filter house on its own frame</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140</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A-I-0110</t>
        </is>
      </c>
      <c r="B867" s="12" t="inlineStr">
        <is>
          <t>A</t>
        </is>
      </c>
      <c r="C867" s="12" t="inlineStr">
        <is>
          <t>Power block</t>
        </is>
      </c>
      <c r="D867" s="12" t="inlineStr">
        <is>
          <t>Home run JB-FH-1-DI01 to the control / marshalling room</t>
        </is>
      </c>
      <c r="E867" s="12" t="inlineStr">
        <is>
          <t>R2A</t>
        </is>
      </c>
      <c r="F867" s="12" t="inlineStr">
        <is>
          <t>R2A: unit / HRSG electrical e-house (32 x 40 ft)</t>
        </is>
      </c>
      <c r="G867" s="12" t="inlineStr">
        <is>
          <t>JB-FH-1-DI01</t>
        </is>
      </c>
      <c r="H867" s="12" t="inlineStr">
        <is>
          <t>FH-1: GT inlet filter house on its own frame</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373</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A-I-0111</t>
        </is>
      </c>
      <c r="B868" s="12" t="inlineStr">
        <is>
          <t>A</t>
        </is>
      </c>
      <c r="C868" s="12" t="inlineStr">
        <is>
          <t>Power block</t>
        </is>
      </c>
      <c r="D868" s="12" t="inlineStr">
        <is>
          <t>Discrete device to JB JB-FH-1-DI02: 10 x 1 pr (field cables)</t>
        </is>
      </c>
      <c r="E868" s="12" t="inlineStr">
        <is>
          <t>FH-1</t>
        </is>
      </c>
      <c r="F868" s="12" t="inlineStr">
        <is>
          <t>FH-1: GT inlet filter house on its own frame</t>
        </is>
      </c>
      <c r="G868" s="12" t="inlineStr">
        <is>
          <t>JB-FH-1-DI02</t>
        </is>
      </c>
      <c r="H868" s="12" t="inlineStr">
        <is>
          <t>FH-1: GT inlet filter house on its own frame</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140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A-I-0112</t>
        </is>
      </c>
      <c r="B869" s="12" t="inlineStr">
        <is>
          <t>A</t>
        </is>
      </c>
      <c r="C869" s="12" t="inlineStr">
        <is>
          <t>Power block</t>
        </is>
      </c>
      <c r="D869" s="12" t="inlineStr">
        <is>
          <t>Home run JB-FH-1-DI02 to the control / marshalling room</t>
        </is>
      </c>
      <c r="E869" s="12" t="inlineStr">
        <is>
          <t>R2A</t>
        </is>
      </c>
      <c r="F869" s="12" t="inlineStr">
        <is>
          <t>R2A: unit / HRSG electrical e-house (32 x 40 ft)</t>
        </is>
      </c>
      <c r="G869" s="12" t="inlineStr">
        <is>
          <t>JB-FH-1-DI02</t>
        </is>
      </c>
      <c r="H869" s="12" t="inlineStr">
        <is>
          <t>FH-1: GT inlet filter house on its own frame</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373</v>
      </c>
      <c r="U869" s="16" t="n">
        <v>106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A-I-0113</t>
        </is>
      </c>
      <c r="B870" s="12" t="inlineStr">
        <is>
          <t>A</t>
        </is>
      </c>
      <c r="C870" s="12" t="inlineStr">
        <is>
          <t>Power block</t>
        </is>
      </c>
      <c r="D870" s="12" t="inlineStr">
        <is>
          <t>Analog instrument to JB JB-FH-2-AI01: 10 x 1 pr (field cables)</t>
        </is>
      </c>
      <c r="E870" s="12" t="inlineStr">
        <is>
          <t>FH-2</t>
        </is>
      </c>
      <c r="F870" s="12" t="inlineStr">
        <is>
          <t>FH-2: GT inlet filter house on its own frame</t>
        </is>
      </c>
      <c r="G870" s="12" t="inlineStr">
        <is>
          <t>JB-FH-2-AI01</t>
        </is>
      </c>
      <c r="H870" s="12" t="inlineStr">
        <is>
          <t>FH-2: GT inlet filter house on its own frame</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10</v>
      </c>
      <c r="O870" s="12" t="n">
        <v>1</v>
      </c>
      <c r="P870" s="12" t="n"/>
      <c r="Q870" s="12" t="n"/>
      <c r="R870" s="12" t="n"/>
      <c r="S870" s="12" t="inlineStr">
        <is>
          <t>Tray / conduit</t>
        </is>
      </c>
      <c r="T870" s="16" t="n">
        <v>140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A-I-0114</t>
        </is>
      </c>
      <c r="B871" s="12" t="inlineStr">
        <is>
          <t>A</t>
        </is>
      </c>
      <c r="C871" s="12" t="inlineStr">
        <is>
          <t>Power block</t>
        </is>
      </c>
      <c r="D871" s="12" t="inlineStr">
        <is>
          <t>Home run JB-FH-2-AI01 to the control / marshalling room</t>
        </is>
      </c>
      <c r="E871" s="12" t="inlineStr">
        <is>
          <t>R2B</t>
        </is>
      </c>
      <c r="F871" s="12" t="inlineStr">
        <is>
          <t>R2B: unit / HRSG electrical e-house (32 x 40 ft)</t>
        </is>
      </c>
      <c r="G871" s="12" t="inlineStr">
        <is>
          <t>JB-FH-2-AI01</t>
        </is>
      </c>
      <c r="H871" s="12" t="inlineStr">
        <is>
          <t>FH-2: GT inlet filter house on its own frame</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1247</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A-I-0115</t>
        </is>
      </c>
      <c r="B872" s="12" t="inlineStr">
        <is>
          <t>A</t>
        </is>
      </c>
      <c r="C872" s="12" t="inlineStr">
        <is>
          <t>Power block</t>
        </is>
      </c>
      <c r="D872" s="12" t="inlineStr">
        <is>
          <t>Discrete device to JB JB-FH-2-DI01: 20 x 1 pr (field cables)</t>
        </is>
      </c>
      <c r="E872" s="12" t="inlineStr">
        <is>
          <t>FH-2</t>
        </is>
      </c>
      <c r="F872" s="12" t="inlineStr">
        <is>
          <t>FH-2: GT inlet filter house on its own frame</t>
        </is>
      </c>
      <c r="G872" s="12" t="inlineStr">
        <is>
          <t>JB-FH-2-DI01</t>
        </is>
      </c>
      <c r="H872" s="12" t="inlineStr">
        <is>
          <t>FH-2: GT inlet filter house on its own frame</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20</v>
      </c>
      <c r="O872" s="12" t="n">
        <v>1</v>
      </c>
      <c r="P872" s="12" t="n"/>
      <c r="Q872" s="12" t="n"/>
      <c r="R872" s="12" t="n"/>
      <c r="S872" s="12" t="inlineStr">
        <is>
          <t>Tray / conduit</t>
        </is>
      </c>
      <c r="T872" s="16" t="n">
        <v>140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A-I-0116</t>
        </is>
      </c>
      <c r="B873" s="12" t="inlineStr">
        <is>
          <t>A</t>
        </is>
      </c>
      <c r="C873" s="12" t="inlineStr">
        <is>
          <t>Power block</t>
        </is>
      </c>
      <c r="D873" s="12" t="inlineStr">
        <is>
          <t>Home run JB-FH-2-DI01 to the control / marshalling room</t>
        </is>
      </c>
      <c r="E873" s="12" t="inlineStr">
        <is>
          <t>R2B</t>
        </is>
      </c>
      <c r="F873" s="12" t="inlineStr">
        <is>
          <t>R2B: unit / HRSG electrical e-house (32 x 40 ft)</t>
        </is>
      </c>
      <c r="G873" s="12" t="inlineStr">
        <is>
          <t>JB-FH-2-DI01</t>
        </is>
      </c>
      <c r="H873" s="12" t="inlineStr">
        <is>
          <t>FH-2: GT inlet filter house on its own frame</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Tray</t>
        </is>
      </c>
      <c r="T873" s="16" t="n">
        <v>1247</v>
      </c>
      <c r="U873" s="16" t="n">
        <v>196</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A-I-0117</t>
        </is>
      </c>
      <c r="B874" s="12" t="inlineStr">
        <is>
          <t>A</t>
        </is>
      </c>
      <c r="C874" s="12" t="inlineStr">
        <is>
          <t>Power block</t>
        </is>
      </c>
      <c r="D874" s="12" t="inlineStr">
        <is>
          <t>Discrete device to JB JB-FH-2-DI02: 10 x 1 pr (field cables)</t>
        </is>
      </c>
      <c r="E874" s="12" t="inlineStr">
        <is>
          <t>FH-2</t>
        </is>
      </c>
      <c r="F874" s="12" t="inlineStr">
        <is>
          <t>FH-2: GT inlet filter house on its own frame</t>
        </is>
      </c>
      <c r="G874" s="12" t="inlineStr">
        <is>
          <t>JB-FH-2-DI02</t>
        </is>
      </c>
      <c r="H874" s="12" t="inlineStr">
        <is>
          <t>FH-2: GT inlet filter house on its own frame</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10</v>
      </c>
      <c r="O874" s="12" t="n">
        <v>1</v>
      </c>
      <c r="P874" s="12" t="n"/>
      <c r="Q874" s="12" t="n"/>
      <c r="R874" s="12" t="n"/>
      <c r="S874" s="12" t="inlineStr">
        <is>
          <t>Tray / conduit</t>
        </is>
      </c>
      <c r="T874" s="16" t="n">
        <v>140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A-I-0118</t>
        </is>
      </c>
      <c r="B875" s="12" t="inlineStr">
        <is>
          <t>A</t>
        </is>
      </c>
      <c r="C875" s="12" t="inlineStr">
        <is>
          <t>Power block</t>
        </is>
      </c>
      <c r="D875" s="12" t="inlineStr">
        <is>
          <t>Home run JB-FH-2-DI02 to the control / marshalling room</t>
        </is>
      </c>
      <c r="E875" s="12" t="inlineStr">
        <is>
          <t>R2B</t>
        </is>
      </c>
      <c r="F875" s="12" t="inlineStr">
        <is>
          <t>R2B: unit / HRSG electrical e-house (32 x 40 ft)</t>
        </is>
      </c>
      <c r="G875" s="12" t="inlineStr">
        <is>
          <t>JB-FH-2-DI02</t>
        </is>
      </c>
      <c r="H875" s="12" t="inlineStr">
        <is>
          <t>FH-2: GT inlet filter house on its own frame</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Tray</t>
        </is>
      </c>
      <c r="T875" s="16" t="n">
        <v>1247</v>
      </c>
      <c r="U875" s="16" t="n">
        <v>196</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A-I-0119</t>
        </is>
      </c>
      <c r="B876" s="12" t="inlineStr">
        <is>
          <t>A</t>
        </is>
      </c>
      <c r="C876" s="12" t="inlineStr">
        <is>
          <t>Power block</t>
        </is>
      </c>
      <c r="D876" s="12" t="inlineStr">
        <is>
          <t>Analog instrument to JB JB-FH-3-AI01: 10 x 1 pr (field cables)</t>
        </is>
      </c>
      <c r="E876" s="12" t="inlineStr">
        <is>
          <t>FH-3</t>
        </is>
      </c>
      <c r="F876" s="12" t="inlineStr">
        <is>
          <t>FH-3: GT inlet filter house on its own frame</t>
        </is>
      </c>
      <c r="G876" s="12" t="inlineStr">
        <is>
          <t>JB-FH-3-AI01</t>
        </is>
      </c>
      <c r="H876" s="12" t="inlineStr">
        <is>
          <t>FH-3: GT inlet filter house on its own frame</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140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A-I-0120</t>
        </is>
      </c>
      <c r="B877" s="12" t="inlineStr">
        <is>
          <t>A</t>
        </is>
      </c>
      <c r="C877" s="12" t="inlineStr">
        <is>
          <t>Power block</t>
        </is>
      </c>
      <c r="D877" s="12" t="inlineStr">
        <is>
          <t>Home run JB-FH-3-AI01 to the control / marshalling room</t>
        </is>
      </c>
      <c r="E877" s="12" t="inlineStr">
        <is>
          <t>R2C</t>
        </is>
      </c>
      <c r="F877" s="12" t="inlineStr">
        <is>
          <t>R2C: unit / HRSG electrical e-house (32 x 40 ft)</t>
        </is>
      </c>
      <c r="G877" s="12" t="inlineStr">
        <is>
          <t>JB-FH-3-AI01</t>
        </is>
      </c>
      <c r="H877" s="12" t="inlineStr">
        <is>
          <t>FH-3: GT inlet filter house on its own frame</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Duct bank</t>
        </is>
      </c>
      <c r="T877" s="16" t="n">
        <v>1193</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A-I-0121</t>
        </is>
      </c>
      <c r="B878" s="12" t="inlineStr">
        <is>
          <t>A</t>
        </is>
      </c>
      <c r="C878" s="12" t="inlineStr">
        <is>
          <t>Power block</t>
        </is>
      </c>
      <c r="D878" s="12" t="inlineStr">
        <is>
          <t>Discrete device to JB JB-FH-3-DI01: 20 x 1 pr (field cables)</t>
        </is>
      </c>
      <c r="E878" s="12" t="inlineStr">
        <is>
          <t>FH-3</t>
        </is>
      </c>
      <c r="F878" s="12" t="inlineStr">
        <is>
          <t>FH-3: GT inlet filter house on its own frame</t>
        </is>
      </c>
      <c r="G878" s="12" t="inlineStr">
        <is>
          <t>JB-FH-3-DI01</t>
        </is>
      </c>
      <c r="H878" s="12" t="inlineStr">
        <is>
          <t>FH-3: GT inlet filter house on its own frame</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140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A-I-0122</t>
        </is>
      </c>
      <c r="B879" s="12" t="inlineStr">
        <is>
          <t>A</t>
        </is>
      </c>
      <c r="C879" s="12" t="inlineStr">
        <is>
          <t>Power block</t>
        </is>
      </c>
      <c r="D879" s="12" t="inlineStr">
        <is>
          <t>Home run JB-FH-3-DI01 to the control / marshalling room</t>
        </is>
      </c>
      <c r="E879" s="12" t="inlineStr">
        <is>
          <t>R2C</t>
        </is>
      </c>
      <c r="F879" s="12" t="inlineStr">
        <is>
          <t>R2C: unit / HRSG electrical e-house (32 x 40 ft)</t>
        </is>
      </c>
      <c r="G879" s="12" t="inlineStr">
        <is>
          <t>JB-FH-3-DI01</t>
        </is>
      </c>
      <c r="H879" s="12" t="inlineStr">
        <is>
          <t>FH-3: GT inlet filter house on its own frame</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Duct bank</t>
        </is>
      </c>
      <c r="T879" s="16" t="n">
        <v>1193</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A-I-0123</t>
        </is>
      </c>
      <c r="B880" s="12" t="inlineStr">
        <is>
          <t>A</t>
        </is>
      </c>
      <c r="C880" s="12" t="inlineStr">
        <is>
          <t>Power block</t>
        </is>
      </c>
      <c r="D880" s="12" t="inlineStr">
        <is>
          <t>Discrete device to JB JB-FH-3-DI02: 10 x 1 pr (field cables)</t>
        </is>
      </c>
      <c r="E880" s="12" t="inlineStr">
        <is>
          <t>FH-3</t>
        </is>
      </c>
      <c r="F880" s="12" t="inlineStr">
        <is>
          <t>FH-3: GT inlet filter house on its own frame</t>
        </is>
      </c>
      <c r="G880" s="12" t="inlineStr">
        <is>
          <t>JB-FH-3-DI02</t>
        </is>
      </c>
      <c r="H880" s="12" t="inlineStr">
        <is>
          <t>FH-3: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A-I-0124</t>
        </is>
      </c>
      <c r="B881" s="12" t="inlineStr">
        <is>
          <t>A</t>
        </is>
      </c>
      <c r="C881" s="12" t="inlineStr">
        <is>
          <t>Power block</t>
        </is>
      </c>
      <c r="D881" s="12" t="inlineStr">
        <is>
          <t>Home run JB-FH-3-DI02 to the control / marshalling room</t>
        </is>
      </c>
      <c r="E881" s="12" t="inlineStr">
        <is>
          <t>R2C</t>
        </is>
      </c>
      <c r="F881" s="12" t="inlineStr">
        <is>
          <t>R2C: unit / HRSG electrical e-house (32 x 40 ft)</t>
        </is>
      </c>
      <c r="G881" s="12" t="inlineStr">
        <is>
          <t>JB-FH-3-DI02</t>
        </is>
      </c>
      <c r="H881" s="12" t="inlineStr">
        <is>
          <t>FH-3: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Duct bank</t>
        </is>
      </c>
      <c r="T881" s="16" t="n">
        <v>1193</v>
      </c>
      <c r="U881" s="16" t="n">
        <v>96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A-I-0125</t>
        </is>
      </c>
      <c r="B882" s="12" t="inlineStr">
        <is>
          <t>A</t>
        </is>
      </c>
      <c r="C882" s="12" t="inlineStr">
        <is>
          <t>Power block</t>
        </is>
      </c>
      <c r="D882" s="12" t="inlineStr">
        <is>
          <t>Analog instrument to JB JB-FS-GT1-AI01: 4 x 1 pr (field cables)</t>
        </is>
      </c>
      <c r="E882" s="12" t="inlineStr">
        <is>
          <t>FS-GT1</t>
        </is>
      </c>
      <c r="F882" s="12" t="inlineStr">
        <is>
          <t>FS-GT1: CO2 fire-suppression skid</t>
        </is>
      </c>
      <c r="G882" s="12" t="inlineStr">
        <is>
          <t>JB-FS-GT1-AI01</t>
        </is>
      </c>
      <c r="H882" s="12" t="inlineStr">
        <is>
          <t>FS-GT1: CO2 fire-suppression skid</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4</v>
      </c>
      <c r="O882" s="12" t="n">
        <v>1</v>
      </c>
      <c r="P882" s="12" t="n"/>
      <c r="Q882" s="12" t="n"/>
      <c r="R882" s="12" t="n"/>
      <c r="S882" s="12" t="inlineStr">
        <is>
          <t>Tray / conduit</t>
        </is>
      </c>
      <c r="T882" s="16" t="n">
        <v>54</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A-I-0126</t>
        </is>
      </c>
      <c r="B883" s="12" t="inlineStr">
        <is>
          <t>A</t>
        </is>
      </c>
      <c r="C883" s="12" t="inlineStr">
        <is>
          <t>Power block</t>
        </is>
      </c>
      <c r="D883" s="12" t="inlineStr">
        <is>
          <t>Home run JB-FS-GT1-AI01 to the control / marshalling room</t>
        </is>
      </c>
      <c r="E883" s="12" t="inlineStr">
        <is>
          <t>R2A</t>
        </is>
      </c>
      <c r="F883" s="12" t="inlineStr">
        <is>
          <t>R2A: unit / HRSG electrical e-house (32 x 40 ft)</t>
        </is>
      </c>
      <c r="G883" s="12" t="inlineStr">
        <is>
          <t>JB-FS-GT1-AI01</t>
        </is>
      </c>
      <c r="H883" s="12" t="inlineStr">
        <is>
          <t>FS-GT1: CO2 fire-suppression skid</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210</v>
      </c>
      <c r="U883" s="16" t="n">
        <v>104</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A-I-0127</t>
        </is>
      </c>
      <c r="B884" s="12" t="inlineStr">
        <is>
          <t>A</t>
        </is>
      </c>
      <c r="C884" s="12" t="inlineStr">
        <is>
          <t>Power block</t>
        </is>
      </c>
      <c r="D884" s="12" t="inlineStr">
        <is>
          <t>Discrete device to JB JB-FS-GT1-DI01: 20 x 1 pr (field cables)</t>
        </is>
      </c>
      <c r="E884" s="12" t="inlineStr">
        <is>
          <t>FS-GT1</t>
        </is>
      </c>
      <c r="F884" s="12" t="inlineStr">
        <is>
          <t>FS-GT1: CO2 fire-suppression skid</t>
        </is>
      </c>
      <c r="G884" s="12" t="inlineStr">
        <is>
          <t>JB-FS-GT1-DI01</t>
        </is>
      </c>
      <c r="H884" s="12" t="inlineStr">
        <is>
          <t>FS-GT1: CO2 fire-suppression skid</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20</v>
      </c>
      <c r="O884" s="12" t="n">
        <v>1</v>
      </c>
      <c r="P884" s="12" t="n"/>
      <c r="Q884" s="12" t="n"/>
      <c r="R884" s="12" t="n"/>
      <c r="S884" s="12" t="inlineStr">
        <is>
          <t>Tray / conduit</t>
        </is>
      </c>
      <c r="T884" s="16" t="n">
        <v>54</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A-I-0128</t>
        </is>
      </c>
      <c r="B885" s="12" t="inlineStr">
        <is>
          <t>A</t>
        </is>
      </c>
      <c r="C885" s="12" t="inlineStr">
        <is>
          <t>Power block</t>
        </is>
      </c>
      <c r="D885" s="12" t="inlineStr">
        <is>
          <t>Home run JB-FS-GT1-DI01 to the control / marshalling room</t>
        </is>
      </c>
      <c r="E885" s="12" t="inlineStr">
        <is>
          <t>R2A</t>
        </is>
      </c>
      <c r="F885" s="12" t="inlineStr">
        <is>
          <t>R2A: unit / HRSG electrical e-house (32 x 40 ft)</t>
        </is>
      </c>
      <c r="G885" s="12" t="inlineStr">
        <is>
          <t>JB-FS-GT1-DI01</t>
        </is>
      </c>
      <c r="H885" s="12" t="inlineStr">
        <is>
          <t>FS-GT1: CO2 fire-suppression skid</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210</v>
      </c>
      <c r="U885" s="16" t="n">
        <v>104</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A-I-0129</t>
        </is>
      </c>
      <c r="B886" s="12" t="inlineStr">
        <is>
          <t>A</t>
        </is>
      </c>
      <c r="C886" s="12" t="inlineStr">
        <is>
          <t>Power block</t>
        </is>
      </c>
      <c r="D886" s="12" t="inlineStr">
        <is>
          <t>Analog instrument to JB JB-FS-GT2-AI01: 4 x 1 pr (field cables)</t>
        </is>
      </c>
      <c r="E886" s="12" t="inlineStr">
        <is>
          <t>FS-GT2</t>
        </is>
      </c>
      <c r="F886" s="12" t="inlineStr">
        <is>
          <t>FS-GT2: CO2 fire-suppression skid</t>
        </is>
      </c>
      <c r="G886" s="12" t="inlineStr">
        <is>
          <t>JB-FS-GT2-AI01</t>
        </is>
      </c>
      <c r="H886" s="12" t="inlineStr">
        <is>
          <t>FS-GT2: CO2 fire-suppression skid</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4</v>
      </c>
      <c r="O886" s="12" t="n">
        <v>1</v>
      </c>
      <c r="P886" s="12" t="n"/>
      <c r="Q886" s="12" t="n"/>
      <c r="R886" s="12" t="n"/>
      <c r="S886" s="12" t="inlineStr">
        <is>
          <t>Tray / conduit</t>
        </is>
      </c>
      <c r="T886" s="16" t="n">
        <v>54</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A-I-0130</t>
        </is>
      </c>
      <c r="B887" s="12" t="inlineStr">
        <is>
          <t>A</t>
        </is>
      </c>
      <c r="C887" s="12" t="inlineStr">
        <is>
          <t>Power block</t>
        </is>
      </c>
      <c r="D887" s="12" t="inlineStr">
        <is>
          <t>Home run JB-FS-GT2-AI01 to the control / marshalling room</t>
        </is>
      </c>
      <c r="E887" s="12" t="inlineStr">
        <is>
          <t>R2B</t>
        </is>
      </c>
      <c r="F887" s="12" t="inlineStr">
        <is>
          <t>R2B: unit / HRSG electrical e-house (32 x 40 ft)</t>
        </is>
      </c>
      <c r="G887" s="12" t="inlineStr">
        <is>
          <t>JB-FS-GT2-AI01</t>
        </is>
      </c>
      <c r="H887" s="12" t="inlineStr">
        <is>
          <t>FS-GT2: CO2 fire-suppression skid</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1102</v>
      </c>
      <c r="U887" s="16" t="n">
        <v>198</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A-I-0131</t>
        </is>
      </c>
      <c r="B888" s="12" t="inlineStr">
        <is>
          <t>A</t>
        </is>
      </c>
      <c r="C888" s="12" t="inlineStr">
        <is>
          <t>Power block</t>
        </is>
      </c>
      <c r="D888" s="12" t="inlineStr">
        <is>
          <t>Discrete device to JB JB-FS-GT2-DI01: 20 x 1 pr (field cables)</t>
        </is>
      </c>
      <c r="E888" s="12" t="inlineStr">
        <is>
          <t>FS-GT2</t>
        </is>
      </c>
      <c r="F888" s="12" t="inlineStr">
        <is>
          <t>FS-GT2: CO2 fire-suppression skid</t>
        </is>
      </c>
      <c r="G888" s="12" t="inlineStr">
        <is>
          <t>JB-FS-GT2-DI01</t>
        </is>
      </c>
      <c r="H888" s="12" t="inlineStr">
        <is>
          <t>FS-GT2: CO2 fire-suppression skid</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54</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A-I-0132</t>
        </is>
      </c>
      <c r="B889" s="12" t="inlineStr">
        <is>
          <t>A</t>
        </is>
      </c>
      <c r="C889" s="12" t="inlineStr">
        <is>
          <t>Power block</t>
        </is>
      </c>
      <c r="D889" s="12" t="inlineStr">
        <is>
          <t>Home run JB-FS-GT2-DI01 to the control / marshalling room</t>
        </is>
      </c>
      <c r="E889" s="12" t="inlineStr">
        <is>
          <t>R2B</t>
        </is>
      </c>
      <c r="F889" s="12" t="inlineStr">
        <is>
          <t>R2B: unit / HRSG electrical e-house (32 x 40 ft)</t>
        </is>
      </c>
      <c r="G889" s="12" t="inlineStr">
        <is>
          <t>JB-FS-GT2-DI01</t>
        </is>
      </c>
      <c r="H889" s="12" t="inlineStr">
        <is>
          <t>FS-GT2: CO2 fire-suppression skid</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1102</v>
      </c>
      <c r="U889" s="16" t="n">
        <v>198</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A-I-0133</t>
        </is>
      </c>
      <c r="B890" s="12" t="inlineStr">
        <is>
          <t>A</t>
        </is>
      </c>
      <c r="C890" s="12" t="inlineStr">
        <is>
          <t>Power block</t>
        </is>
      </c>
      <c r="D890" s="12" t="inlineStr">
        <is>
          <t>Analog instrument to JB JB-FS-GT3-AI01: 4 x 1 pr (field cables)</t>
        </is>
      </c>
      <c r="E890" s="12" t="inlineStr">
        <is>
          <t>FS-GT3</t>
        </is>
      </c>
      <c r="F890" s="12" t="inlineStr">
        <is>
          <t>FS-GT3: CO2 fire-suppression skid</t>
        </is>
      </c>
      <c r="G890" s="12" t="inlineStr">
        <is>
          <t>JB-FS-GT3-AI01</t>
        </is>
      </c>
      <c r="H890" s="12" t="inlineStr">
        <is>
          <t>FS-GT3: CO2 fire-suppression skid</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4</v>
      </c>
      <c r="O890" s="12" t="n">
        <v>1</v>
      </c>
      <c r="P890" s="12" t="n"/>
      <c r="Q890" s="12" t="n"/>
      <c r="R890" s="12" t="n"/>
      <c r="S890" s="12" t="inlineStr">
        <is>
          <t>Tray / conduit</t>
        </is>
      </c>
      <c r="T890" s="16" t="n">
        <v>54</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A-I-0134</t>
        </is>
      </c>
      <c r="B891" s="12" t="inlineStr">
        <is>
          <t>A</t>
        </is>
      </c>
      <c r="C891" s="12" t="inlineStr">
        <is>
          <t>Power block</t>
        </is>
      </c>
      <c r="D891" s="12" t="inlineStr">
        <is>
          <t>Home run JB-FS-GT3-AI01 to the control / marshalling room</t>
        </is>
      </c>
      <c r="E891" s="12" t="inlineStr">
        <is>
          <t>R2C</t>
        </is>
      </c>
      <c r="F891" s="12" t="inlineStr">
        <is>
          <t>R2C: unit / HRSG electrical e-house (32 x 40 ft)</t>
        </is>
      </c>
      <c r="G891" s="12" t="inlineStr">
        <is>
          <t>JB-FS-GT3-AI01</t>
        </is>
      </c>
      <c r="H891" s="12" t="inlineStr">
        <is>
          <t>FS-GT3: CO2 fire-suppression skid</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908</v>
      </c>
      <c r="U891" s="16" t="n">
        <v>238</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A-I-0135</t>
        </is>
      </c>
      <c r="B892" s="12" t="inlineStr">
        <is>
          <t>A</t>
        </is>
      </c>
      <c r="C892" s="12" t="inlineStr">
        <is>
          <t>Power block</t>
        </is>
      </c>
      <c r="D892" s="12" t="inlineStr">
        <is>
          <t>Discrete device to JB JB-FS-GT3-DI01: 20 x 1 pr (field cables)</t>
        </is>
      </c>
      <c r="E892" s="12" t="inlineStr">
        <is>
          <t>FS-GT3</t>
        </is>
      </c>
      <c r="F892" s="12" t="inlineStr">
        <is>
          <t>FS-GT3: CO2 fire-suppression skid</t>
        </is>
      </c>
      <c r="G892" s="12" t="inlineStr">
        <is>
          <t>JB-FS-GT3-DI01</t>
        </is>
      </c>
      <c r="H892" s="12" t="inlineStr">
        <is>
          <t>FS-GT3: CO2 fire-suppression skid</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20</v>
      </c>
      <c r="O892" s="12" t="n">
        <v>1</v>
      </c>
      <c r="P892" s="12" t="n"/>
      <c r="Q892" s="12" t="n"/>
      <c r="R892" s="12" t="n"/>
      <c r="S892" s="12" t="inlineStr">
        <is>
          <t>Tray / conduit</t>
        </is>
      </c>
      <c r="T892" s="16" t="n">
        <v>54</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A-I-0136</t>
        </is>
      </c>
      <c r="B893" s="12" t="inlineStr">
        <is>
          <t>A</t>
        </is>
      </c>
      <c r="C893" s="12" t="inlineStr">
        <is>
          <t>Power block</t>
        </is>
      </c>
      <c r="D893" s="12" t="inlineStr">
        <is>
          <t>Home run JB-FS-GT3-DI01 to the control / marshalling room</t>
        </is>
      </c>
      <c r="E893" s="12" t="inlineStr">
        <is>
          <t>R2C</t>
        </is>
      </c>
      <c r="F893" s="12" t="inlineStr">
        <is>
          <t>R2C: unit / HRSG electrical e-house (32 x 40 ft)</t>
        </is>
      </c>
      <c r="G893" s="12" t="inlineStr">
        <is>
          <t>JB-FS-GT3-DI01</t>
        </is>
      </c>
      <c r="H893" s="12" t="inlineStr">
        <is>
          <t>FS-GT3: CO2 fire-suppression skid</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908</v>
      </c>
      <c r="U893" s="16" t="n">
        <v>238</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A-I-0137</t>
        </is>
      </c>
      <c r="B894" s="12" t="inlineStr">
        <is>
          <t>A</t>
        </is>
      </c>
      <c r="C894" s="12" t="inlineStr">
        <is>
          <t>Power block</t>
        </is>
      </c>
      <c r="D894" s="12" t="inlineStr">
        <is>
          <t>Discrete device to JB JB-GCB-1-DI01: 20 x 1 pr (field cables)</t>
        </is>
      </c>
      <c r="E894" s="12" t="inlineStr">
        <is>
          <t>GCB-1</t>
        </is>
      </c>
      <c r="F894" s="12" t="inlineStr">
        <is>
          <t>GCB-1: generator circuit breaker</t>
        </is>
      </c>
      <c r="G894" s="12" t="inlineStr">
        <is>
          <t>JB-GCB-1-DI01</t>
        </is>
      </c>
      <c r="H894" s="12" t="inlineStr">
        <is>
          <t>GCB-1: generator circuit breaker</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47</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A-I-0138</t>
        </is>
      </c>
      <c r="B895" s="12" t="inlineStr">
        <is>
          <t>A</t>
        </is>
      </c>
      <c r="C895" s="12" t="inlineStr">
        <is>
          <t>Power block</t>
        </is>
      </c>
      <c r="D895" s="12" t="inlineStr">
        <is>
          <t>Home run JB-GCB-1-DI01 to the control / marshalling room</t>
        </is>
      </c>
      <c r="E895" s="12" t="inlineStr">
        <is>
          <t>R2A</t>
        </is>
      </c>
      <c r="F895" s="12" t="inlineStr">
        <is>
          <t>R2A: unit / HRSG electrical e-house (32 x 40 ft)</t>
        </is>
      </c>
      <c r="G895" s="12" t="inlineStr">
        <is>
          <t>JB-GCB-1-DI01</t>
        </is>
      </c>
      <c r="H895" s="12" t="inlineStr">
        <is>
          <t>GCB-1: generator circuit breaker</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373</v>
      </c>
      <c r="U895" s="16" t="n">
        <v>118</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A-I-0139</t>
        </is>
      </c>
      <c r="B896" s="12" t="inlineStr">
        <is>
          <t>A</t>
        </is>
      </c>
      <c r="C896" s="12" t="inlineStr">
        <is>
          <t>Power block</t>
        </is>
      </c>
      <c r="D896" s="12" t="inlineStr">
        <is>
          <t>Discrete device to JB JB-GCB-2-DI01: 20 x 1 pr (field cables)</t>
        </is>
      </c>
      <c r="E896" s="12" t="inlineStr">
        <is>
          <t>GCB-2</t>
        </is>
      </c>
      <c r="F896" s="12" t="inlineStr">
        <is>
          <t>GCB-2: generator circuit breaker</t>
        </is>
      </c>
      <c r="G896" s="12" t="inlineStr">
        <is>
          <t>JB-GCB-2-DI01</t>
        </is>
      </c>
      <c r="H896" s="12" t="inlineStr">
        <is>
          <t>GCB-2: generator circuit breaker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20</v>
      </c>
      <c r="O896" s="12" t="n">
        <v>1</v>
      </c>
      <c r="P896" s="12" t="n"/>
      <c r="Q896" s="12" t="n"/>
      <c r="R896" s="12" t="n"/>
      <c r="S896" s="12" t="inlineStr">
        <is>
          <t>Tray / conduit</t>
        </is>
      </c>
      <c r="T896" s="16" t="n">
        <v>47</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A-I-0140</t>
        </is>
      </c>
      <c r="B897" s="12" t="inlineStr">
        <is>
          <t>A</t>
        </is>
      </c>
      <c r="C897" s="12" t="inlineStr">
        <is>
          <t>Power block</t>
        </is>
      </c>
      <c r="D897" s="12" t="inlineStr">
        <is>
          <t>Home run JB-GCB-2-DI01 to the control / marshalling room</t>
        </is>
      </c>
      <c r="E897" s="12" t="inlineStr">
        <is>
          <t>R2B</t>
        </is>
      </c>
      <c r="F897" s="12" t="inlineStr">
        <is>
          <t>R2B: unit / HRSG electrical e-house (32 x 40 ft)</t>
        </is>
      </c>
      <c r="G897" s="12" t="inlineStr">
        <is>
          <t>JB-GCB-2-DI01</t>
        </is>
      </c>
      <c r="H897" s="12" t="inlineStr">
        <is>
          <t>GCB-2: generator circuit breaker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Tray</t>
        </is>
      </c>
      <c r="T897" s="16" t="n">
        <v>1247</v>
      </c>
      <c r="U897" s="16" t="n">
        <v>208</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A-I-0141</t>
        </is>
      </c>
      <c r="B898" s="12" t="inlineStr">
        <is>
          <t>A</t>
        </is>
      </c>
      <c r="C898" s="12" t="inlineStr">
        <is>
          <t>Power block</t>
        </is>
      </c>
      <c r="D898" s="12" t="inlineStr">
        <is>
          <t>Discrete device to JB JB-GCB-3-DI01: 20 x 1 pr (field cables)</t>
        </is>
      </c>
      <c r="E898" s="12" t="inlineStr">
        <is>
          <t>GCB-3</t>
        </is>
      </c>
      <c r="F898" s="12" t="inlineStr">
        <is>
          <t>GCB-3: generator circuit breaker</t>
        </is>
      </c>
      <c r="G898" s="12" t="inlineStr">
        <is>
          <t>JB-GCB-3-DI01</t>
        </is>
      </c>
      <c r="H898" s="12" t="inlineStr">
        <is>
          <t>GCB-3: generator circuit breaker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20</v>
      </c>
      <c r="O898" s="12" t="n">
        <v>1</v>
      </c>
      <c r="P898" s="12" t="n"/>
      <c r="Q898" s="12" t="n"/>
      <c r="R898" s="12" t="n"/>
      <c r="S898" s="12" t="inlineStr">
        <is>
          <t>Tray / conduit</t>
        </is>
      </c>
      <c r="T898" s="16" t="n">
        <v>47</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A-I-0142</t>
        </is>
      </c>
      <c r="B899" s="12" t="inlineStr">
        <is>
          <t>A</t>
        </is>
      </c>
      <c r="C899" s="12" t="inlineStr">
        <is>
          <t>Power block</t>
        </is>
      </c>
      <c r="D899" s="12" t="inlineStr">
        <is>
          <t>Home run JB-GCB-3-DI01 to the control / marshalling room</t>
        </is>
      </c>
      <c r="E899" s="12" t="inlineStr">
        <is>
          <t>R2C</t>
        </is>
      </c>
      <c r="F899" s="12" t="inlineStr">
        <is>
          <t>R2C: unit / HRSG electrical e-house (32 x 40 ft)</t>
        </is>
      </c>
      <c r="G899" s="12" t="inlineStr">
        <is>
          <t>JB-GCB-3-DI01</t>
        </is>
      </c>
      <c r="H899" s="12" t="inlineStr">
        <is>
          <t>GCB-3: generator circuit breaker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1193</v>
      </c>
      <c r="U899" s="16" t="n">
        <v>97</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A-I-0143</t>
        </is>
      </c>
      <c r="B900" s="12" t="inlineStr">
        <is>
          <t>A</t>
        </is>
      </c>
      <c r="C900" s="12" t="inlineStr">
        <is>
          <t>Power block</t>
        </is>
      </c>
      <c r="D900" s="12" t="inlineStr">
        <is>
          <t>Discrete device to JB JB-GCB-ST-DI01: 20 x 1 pr (field cables)</t>
        </is>
      </c>
      <c r="E900" s="12" t="inlineStr">
        <is>
          <t>GCB-ST</t>
        </is>
      </c>
      <c r="F900" s="12" t="inlineStr">
        <is>
          <t>GCB-ST</t>
        </is>
      </c>
      <c r="G900" s="12" t="inlineStr">
        <is>
          <t>JB-GCB-ST-DI01</t>
        </is>
      </c>
      <c r="H900" s="12" t="inlineStr">
        <is>
          <t>GCB-ST</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47</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A-I-0144</t>
        </is>
      </c>
      <c r="B901" s="12" t="inlineStr">
        <is>
          <t>A</t>
        </is>
      </c>
      <c r="C901" s="12" t="inlineStr">
        <is>
          <t>Power block</t>
        </is>
      </c>
      <c r="D901" s="12" t="inlineStr">
        <is>
          <t>Home run JB-GCB-ST-DI01 to the control / marshalling room</t>
        </is>
      </c>
      <c r="E901" s="12" t="inlineStr">
        <is>
          <t>R3</t>
        </is>
      </c>
      <c r="F901" s="12" t="inlineStr">
        <is>
          <t>R3: ST auxiliary electrical e-house (40 x 65 ft)</t>
        </is>
      </c>
      <c r="G901" s="12" t="inlineStr">
        <is>
          <t>JB-GCB-ST-DI01</t>
        </is>
      </c>
      <c r="H901" s="12" t="inlineStr">
        <is>
          <t>GCB-ST</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366</v>
      </c>
      <c r="U901" s="16" t="n">
        <v>111</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A-I-0145</t>
        </is>
      </c>
      <c r="B902" s="12" t="inlineStr">
        <is>
          <t>A</t>
        </is>
      </c>
      <c r="C902" s="12" t="inlineStr">
        <is>
          <t>Power block</t>
        </is>
      </c>
      <c r="D902" s="12" t="inlineStr">
        <is>
          <t>Analog instrument to JB JB-GFM-1-AI01: 15 x 1 pr (field cables)</t>
        </is>
      </c>
      <c r="E902" s="12" t="inlineStr">
        <is>
          <t>GFM-1</t>
        </is>
      </c>
      <c r="F902" s="12" t="inlineStr">
        <is>
          <t>GFM-1: GT1 gas fuel module (stop / control valves, final strainer)</t>
        </is>
      </c>
      <c r="G902" s="12" t="inlineStr">
        <is>
          <t>JB-GFM-1-AI01</t>
        </is>
      </c>
      <c r="H902" s="12" t="inlineStr">
        <is>
          <t>GFM-1: GT1 gas fuel module (stop / control valves, final strainer)</t>
        </is>
      </c>
      <c r="I902" s="12" t="inlineStr">
        <is>
          <t>Instrumentation</t>
        </is>
      </c>
      <c r="J902" s="12" t="inlineStr">
        <is>
          <t>Instrumentation ITC / PLTC, IS, #18 shielded pairs, blue jacket</t>
        </is>
      </c>
      <c r="K902" s="12" t="inlineStr">
        <is>
          <t>ITC|1 pr|16</t>
        </is>
      </c>
      <c r="L902" s="12" t="inlineStr">
        <is>
          <t>1 pr</t>
        </is>
      </c>
      <c r="M902" s="12" t="inlineStr">
        <is>
          <t>16</t>
        </is>
      </c>
      <c r="N902" s="12" t="n">
        <v>15</v>
      </c>
      <c r="O902" s="12" t="n">
        <v>1</v>
      </c>
      <c r="P902" s="12" t="n"/>
      <c r="Q902" s="12" t="n"/>
      <c r="R902" s="12" t="n"/>
      <c r="S902" s="12" t="inlineStr">
        <is>
          <t>Tray / conduit</t>
        </is>
      </c>
      <c r="T902" s="16" t="n">
        <v>70</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A-I-0146</t>
        </is>
      </c>
      <c r="B903" s="12" t="inlineStr">
        <is>
          <t>A</t>
        </is>
      </c>
      <c r="C903" s="12" t="inlineStr">
        <is>
          <t>Power block</t>
        </is>
      </c>
      <c r="D903" s="12" t="inlineStr">
        <is>
          <t>Home run JB-GFM-1-AI01 to the control / marshalling room</t>
        </is>
      </c>
      <c r="E903" s="12" t="inlineStr">
        <is>
          <t>R2A</t>
        </is>
      </c>
      <c r="F903" s="12" t="inlineStr">
        <is>
          <t>R2A: unit / HRSG electrical e-house (32 x 40 ft)</t>
        </is>
      </c>
      <c r="G903" s="12" t="inlineStr">
        <is>
          <t>JB-GFM-1-AI01</t>
        </is>
      </c>
      <c r="H903" s="12" t="inlineStr">
        <is>
          <t>GFM-1: GT1 gas fuel module (stop / control valves, final strainer)</t>
        </is>
      </c>
      <c r="I903" s="12" t="inlineStr">
        <is>
          <t>Instrumentation</t>
        </is>
      </c>
      <c r="J903" s="12" t="inlineStr">
        <is>
          <t>Instrumentation ITC / PLTC, IS, #18 shielded pairs, blue jacket</t>
        </is>
      </c>
      <c r="K903" s="12" t="inlineStr">
        <is>
          <t>ITC|24 pr|18</t>
        </is>
      </c>
      <c r="L903" s="12" t="inlineStr">
        <is>
          <t>24 pr</t>
        </is>
      </c>
      <c r="M903" s="12" t="inlineStr">
        <is>
          <t>18</t>
        </is>
      </c>
      <c r="N903" s="12" t="n">
        <v>1</v>
      </c>
      <c r="O903" s="12" t="n">
        <v>1</v>
      </c>
      <c r="P903" s="12" t="n"/>
      <c r="Q903" s="12" t="n"/>
      <c r="R903" s="12" t="n"/>
      <c r="S903" s="12" t="inlineStr">
        <is>
          <t>Tray</t>
        </is>
      </c>
      <c r="T903" s="16" t="n">
        <v>220</v>
      </c>
      <c r="U903" s="16" t="n">
        <v>94</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A-I-0147</t>
        </is>
      </c>
      <c r="B904" s="12" t="inlineStr">
        <is>
          <t>A</t>
        </is>
      </c>
      <c r="C904" s="12" t="inlineStr">
        <is>
          <t>Power block</t>
        </is>
      </c>
      <c r="D904" s="12" t="inlineStr">
        <is>
          <t>Discrete device to JB JB-GFM-1-DI01: 15 x 1 pr (field cables)</t>
        </is>
      </c>
      <c r="E904" s="12" t="inlineStr">
        <is>
          <t>GFM-1</t>
        </is>
      </c>
      <c r="F904" s="12" t="inlineStr">
        <is>
          <t>GFM-1: GT1 gas fuel module (stop / control valves, final strainer)</t>
        </is>
      </c>
      <c r="G904" s="12" t="inlineStr">
        <is>
          <t>JB-GFM-1-DI01</t>
        </is>
      </c>
      <c r="H904" s="12" t="inlineStr">
        <is>
          <t>GFM-1: GT1 gas fuel module (stop / control valves, final strainer)</t>
        </is>
      </c>
      <c r="I904" s="12" t="inlineStr">
        <is>
          <t>Instrumentation</t>
        </is>
      </c>
      <c r="J904" s="12" t="inlineStr">
        <is>
          <t>Instrumentation ITC / PLTC, IS, #18 shielded pairs, blue jacket</t>
        </is>
      </c>
      <c r="K904" s="12" t="inlineStr">
        <is>
          <t>ITC|1 pr|16</t>
        </is>
      </c>
      <c r="L904" s="12" t="inlineStr">
        <is>
          <t>1 pr</t>
        </is>
      </c>
      <c r="M904" s="12" t="inlineStr">
        <is>
          <t>16</t>
        </is>
      </c>
      <c r="N904" s="12" t="n">
        <v>15</v>
      </c>
      <c r="O904" s="12" t="n">
        <v>1</v>
      </c>
      <c r="P904" s="12" t="n"/>
      <c r="Q904" s="12" t="n"/>
      <c r="R904" s="12" t="n"/>
      <c r="S904" s="12" t="inlineStr">
        <is>
          <t>Tray / conduit</t>
        </is>
      </c>
      <c r="T904" s="16" t="n">
        <v>70</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A-I-0148</t>
        </is>
      </c>
      <c r="B905" s="12" t="inlineStr">
        <is>
          <t>A</t>
        </is>
      </c>
      <c r="C905" s="12" t="inlineStr">
        <is>
          <t>Power block</t>
        </is>
      </c>
      <c r="D905" s="12" t="inlineStr">
        <is>
          <t>Home run JB-GFM-1-DI01 to the control / marshalling room</t>
        </is>
      </c>
      <c r="E905" s="12" t="inlineStr">
        <is>
          <t>R2A</t>
        </is>
      </c>
      <c r="F905" s="12" t="inlineStr">
        <is>
          <t>R2A: unit / HRSG electrical e-house (32 x 40 ft)</t>
        </is>
      </c>
      <c r="G905" s="12" t="inlineStr">
        <is>
          <t>JB-GFM-1-DI01</t>
        </is>
      </c>
      <c r="H905" s="12" t="inlineStr">
        <is>
          <t>GFM-1: GT1 gas fuel module (stop / control valves, final strainer)</t>
        </is>
      </c>
      <c r="I905" s="12" t="inlineStr">
        <is>
          <t>Instrumentation</t>
        </is>
      </c>
      <c r="J905" s="12" t="inlineStr">
        <is>
          <t>Instrumentation ITC / PLTC, IS, #18 shielded pairs, blue jacket</t>
        </is>
      </c>
      <c r="K905" s="12" t="inlineStr">
        <is>
          <t>ITC|24 pr|18</t>
        </is>
      </c>
      <c r="L905" s="12" t="inlineStr">
        <is>
          <t>24 pr</t>
        </is>
      </c>
      <c r="M905" s="12" t="inlineStr">
        <is>
          <t>18</t>
        </is>
      </c>
      <c r="N905" s="12" t="n">
        <v>1</v>
      </c>
      <c r="O905" s="12" t="n">
        <v>1</v>
      </c>
      <c r="P905" s="12" t="n"/>
      <c r="Q905" s="12" t="n"/>
      <c r="R905" s="12" t="n"/>
      <c r="S905" s="12" t="inlineStr">
        <is>
          <t>Tray</t>
        </is>
      </c>
      <c r="T905" s="16" t="n">
        <v>220</v>
      </c>
      <c r="U905" s="16" t="n">
        <v>94</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A-I-0149</t>
        </is>
      </c>
      <c r="B906" s="12" t="inlineStr">
        <is>
          <t>A</t>
        </is>
      </c>
      <c r="C906" s="12" t="inlineStr">
        <is>
          <t>Power block</t>
        </is>
      </c>
      <c r="D906" s="12" t="inlineStr">
        <is>
          <t>Analog instrument to JB JB-GFM-2-AI01: 15 x 1 pr (field cables)</t>
        </is>
      </c>
      <c r="E906" s="12" t="inlineStr">
        <is>
          <t>GFM-2</t>
        </is>
      </c>
      <c r="F906" s="12" t="inlineStr">
        <is>
          <t>GFM-2: GT2 gas fuel module (stop / control valves, final strainer)</t>
        </is>
      </c>
      <c r="G906" s="12" t="inlineStr">
        <is>
          <t>JB-GFM-2-AI01</t>
        </is>
      </c>
      <c r="H906" s="12" t="inlineStr">
        <is>
          <t>GFM-2: GT2 gas fuel module (stop / control valves, final strainer)</t>
        </is>
      </c>
      <c r="I906" s="12" t="inlineStr">
        <is>
          <t>Instrumentation</t>
        </is>
      </c>
      <c r="J906" s="12" t="inlineStr">
        <is>
          <t>Instrumentation ITC / PLTC, IS, #18 shielded pairs, blue jacket</t>
        </is>
      </c>
      <c r="K906" s="12" t="inlineStr">
        <is>
          <t>ITC|1 pr|16</t>
        </is>
      </c>
      <c r="L906" s="12" t="inlineStr">
        <is>
          <t>1 pr</t>
        </is>
      </c>
      <c r="M906" s="12" t="inlineStr">
        <is>
          <t>16</t>
        </is>
      </c>
      <c r="N906" s="12" t="n">
        <v>15</v>
      </c>
      <c r="O906" s="12" t="n">
        <v>1</v>
      </c>
      <c r="P906" s="12" t="n"/>
      <c r="Q906" s="12" t="n"/>
      <c r="R906" s="12" t="n"/>
      <c r="S906" s="12" t="inlineStr">
        <is>
          <t>Tray / conduit</t>
        </is>
      </c>
      <c r="T906" s="16" t="n">
        <v>70</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A-I-0150</t>
        </is>
      </c>
      <c r="B907" s="12" t="inlineStr">
        <is>
          <t>A</t>
        </is>
      </c>
      <c r="C907" s="12" t="inlineStr">
        <is>
          <t>Power block</t>
        </is>
      </c>
      <c r="D907" s="12" t="inlineStr">
        <is>
          <t>Home run JB-GFM-2-AI01 to the control / marshalling room</t>
        </is>
      </c>
      <c r="E907" s="12" t="inlineStr">
        <is>
          <t>R2B</t>
        </is>
      </c>
      <c r="F907" s="12" t="inlineStr">
        <is>
          <t>R2B: unit / HRSG electrical e-house (32 x 40 ft)</t>
        </is>
      </c>
      <c r="G907" s="12" t="inlineStr">
        <is>
          <t>JB-GFM-2-AI01</t>
        </is>
      </c>
      <c r="H907" s="12" t="inlineStr">
        <is>
          <t>GFM-2: GT2 gas fuel module (stop / control valves, final strainer)</t>
        </is>
      </c>
      <c r="I907" s="12" t="inlineStr">
        <is>
          <t>Instrumentation</t>
        </is>
      </c>
      <c r="J907" s="12" t="inlineStr">
        <is>
          <t>Instrumentation ITC / PLTC, IS, #18 shielded pairs, blue jacket</t>
        </is>
      </c>
      <c r="K907" s="12" t="inlineStr">
        <is>
          <t>ITC|24 pr|18</t>
        </is>
      </c>
      <c r="L907" s="12" t="inlineStr">
        <is>
          <t>24 pr</t>
        </is>
      </c>
      <c r="M907" s="12" t="inlineStr">
        <is>
          <t>18</t>
        </is>
      </c>
      <c r="N907" s="12" t="n">
        <v>1</v>
      </c>
      <c r="O907" s="12" t="n">
        <v>1</v>
      </c>
      <c r="P907" s="12" t="n"/>
      <c r="Q907" s="12" t="n"/>
      <c r="R907" s="12" t="n"/>
      <c r="S907" s="12" t="inlineStr">
        <is>
          <t>Tray</t>
        </is>
      </c>
      <c r="T907" s="16" t="n">
        <v>1124</v>
      </c>
      <c r="U907" s="16" t="n">
        <v>188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A-I-0151</t>
        </is>
      </c>
      <c r="B908" s="12" t="inlineStr">
        <is>
          <t>A</t>
        </is>
      </c>
      <c r="C908" s="12" t="inlineStr">
        <is>
          <t>Power block</t>
        </is>
      </c>
      <c r="D908" s="12" t="inlineStr">
        <is>
          <t>Discrete device to JB JB-GFM-2-DI01: 15 x 1 pr (field cables)</t>
        </is>
      </c>
      <c r="E908" s="12" t="inlineStr">
        <is>
          <t>GFM-2</t>
        </is>
      </c>
      <c r="F908" s="12" t="inlineStr">
        <is>
          <t>GFM-2: GT2 gas fuel module (stop / control valves, final strainer)</t>
        </is>
      </c>
      <c r="G908" s="12" t="inlineStr">
        <is>
          <t>JB-GFM-2-DI01</t>
        </is>
      </c>
      <c r="H908" s="12" t="inlineStr">
        <is>
          <t>GFM-2: GT2 gas fuel module (stop / control valves, final strainer)</t>
        </is>
      </c>
      <c r="I908" s="12" t="inlineStr">
        <is>
          <t>Instrumentation</t>
        </is>
      </c>
      <c r="J908" s="12" t="inlineStr">
        <is>
          <t>Instrumentation ITC / PLTC, IS, #18 shielded pairs, blue jacket</t>
        </is>
      </c>
      <c r="K908" s="12" t="inlineStr">
        <is>
          <t>ITC|1 pr|16</t>
        </is>
      </c>
      <c r="L908" s="12" t="inlineStr">
        <is>
          <t>1 pr</t>
        </is>
      </c>
      <c r="M908" s="12" t="inlineStr">
        <is>
          <t>16</t>
        </is>
      </c>
      <c r="N908" s="12" t="n">
        <v>15</v>
      </c>
      <c r="O908" s="12" t="n">
        <v>1</v>
      </c>
      <c r="P908" s="12" t="n"/>
      <c r="Q908" s="12" t="n"/>
      <c r="R908" s="12" t="n"/>
      <c r="S908" s="12" t="inlineStr">
        <is>
          <t>Tray / conduit</t>
        </is>
      </c>
      <c r="T908" s="16" t="n">
        <v>70</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A-I-0152</t>
        </is>
      </c>
      <c r="B909" s="12" t="inlineStr">
        <is>
          <t>A</t>
        </is>
      </c>
      <c r="C909" s="12" t="inlineStr">
        <is>
          <t>Power block</t>
        </is>
      </c>
      <c r="D909" s="12" t="inlineStr">
        <is>
          <t>Home run JB-GFM-2-DI01 to the control / marshalling room</t>
        </is>
      </c>
      <c r="E909" s="12" t="inlineStr">
        <is>
          <t>R2B</t>
        </is>
      </c>
      <c r="F909" s="12" t="inlineStr">
        <is>
          <t>R2B: unit / HRSG electrical e-house (32 x 40 ft)</t>
        </is>
      </c>
      <c r="G909" s="12" t="inlineStr">
        <is>
          <t>JB-GFM-2-DI01</t>
        </is>
      </c>
      <c r="H909" s="12" t="inlineStr">
        <is>
          <t>GFM-2: GT2 gas fuel module (stop / control valves, final strainer)</t>
        </is>
      </c>
      <c r="I909" s="12" t="inlineStr">
        <is>
          <t>Instrumentation</t>
        </is>
      </c>
      <c r="J909" s="12" t="inlineStr">
        <is>
          <t>Instrumentation ITC / PLTC, IS, #18 shielded pairs, blue jacket</t>
        </is>
      </c>
      <c r="K909" s="12" t="inlineStr">
        <is>
          <t>ITC|24 pr|18</t>
        </is>
      </c>
      <c r="L909" s="12" t="inlineStr">
        <is>
          <t>24 pr</t>
        </is>
      </c>
      <c r="M909" s="12" t="inlineStr">
        <is>
          <t>18</t>
        </is>
      </c>
      <c r="N909" s="12" t="n">
        <v>1</v>
      </c>
      <c r="O909" s="12" t="n">
        <v>1</v>
      </c>
      <c r="P909" s="12" t="n"/>
      <c r="Q909" s="12" t="n"/>
      <c r="R909" s="12" t="n"/>
      <c r="S909" s="12" t="inlineStr">
        <is>
          <t>Tray</t>
        </is>
      </c>
      <c r="T909" s="16" t="n">
        <v>1124</v>
      </c>
      <c r="U909" s="16" t="n">
        <v>188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A-I-0153</t>
        </is>
      </c>
      <c r="B910" s="12" t="inlineStr">
        <is>
          <t>A</t>
        </is>
      </c>
      <c r="C910" s="12" t="inlineStr">
        <is>
          <t>Power block</t>
        </is>
      </c>
      <c r="D910" s="12" t="inlineStr">
        <is>
          <t>Analog instrument to JB JB-GFM-3-AI01: 15 x 1 pr (field cables)</t>
        </is>
      </c>
      <c r="E910" s="12" t="inlineStr">
        <is>
          <t>GFM-3</t>
        </is>
      </c>
      <c r="F910" s="12" t="inlineStr">
        <is>
          <t>GFM-3: GT3 gas fuel module (stop / control valves, final strainer)</t>
        </is>
      </c>
      <c r="G910" s="12" t="inlineStr">
        <is>
          <t>JB-GFM-3-AI01</t>
        </is>
      </c>
      <c r="H910" s="12" t="inlineStr">
        <is>
          <t>GFM-3: GT3 gas fuel module (stop / control valves, final strainer)</t>
        </is>
      </c>
      <c r="I910" s="12" t="inlineStr">
        <is>
          <t>Instrumentation</t>
        </is>
      </c>
      <c r="J910" s="12" t="inlineStr">
        <is>
          <t>Instrumentation ITC / PLTC, IS, #18 shielded pairs, blue jacket</t>
        </is>
      </c>
      <c r="K910" s="12" t="inlineStr">
        <is>
          <t>ITC|1 pr|16</t>
        </is>
      </c>
      <c r="L910" s="12" t="inlineStr">
        <is>
          <t>1 pr</t>
        </is>
      </c>
      <c r="M910" s="12" t="inlineStr">
        <is>
          <t>16</t>
        </is>
      </c>
      <c r="N910" s="12" t="n">
        <v>15</v>
      </c>
      <c r="O910" s="12" t="n">
        <v>1</v>
      </c>
      <c r="P910" s="12" t="n"/>
      <c r="Q910" s="12" t="n"/>
      <c r="R910" s="12" t="n"/>
      <c r="S910" s="12" t="inlineStr">
        <is>
          <t>Tray / conduit</t>
        </is>
      </c>
      <c r="T910" s="16" t="n">
        <v>70</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A-I-0154</t>
        </is>
      </c>
      <c r="B911" s="12" t="inlineStr">
        <is>
          <t>A</t>
        </is>
      </c>
      <c r="C911" s="12" t="inlineStr">
        <is>
          <t>Power block</t>
        </is>
      </c>
      <c r="D911" s="12" t="inlineStr">
        <is>
          <t>Home run JB-GFM-3-AI01 to the control / marshalling room</t>
        </is>
      </c>
      <c r="E911" s="12" t="inlineStr">
        <is>
          <t>R2C</t>
        </is>
      </c>
      <c r="F911" s="12" t="inlineStr">
        <is>
          <t>R2C: unit / HRSG electrical e-house (32 x 40 ft)</t>
        </is>
      </c>
      <c r="G911" s="12" t="inlineStr">
        <is>
          <t>JB-GFM-3-AI01</t>
        </is>
      </c>
      <c r="H911" s="12" t="inlineStr">
        <is>
          <t>GFM-3: GT3 gas fuel module (stop / control valves, final strainer)</t>
        </is>
      </c>
      <c r="I911" s="12" t="inlineStr">
        <is>
          <t>Instrumentation</t>
        </is>
      </c>
      <c r="J911" s="12" t="inlineStr">
        <is>
          <t>Instrumentation ITC / PLTC, IS, #18 shielded pairs, blue jacket</t>
        </is>
      </c>
      <c r="K911" s="12" t="inlineStr">
        <is>
          <t>ITC|24 pr|18</t>
        </is>
      </c>
      <c r="L911" s="12" t="inlineStr">
        <is>
          <t>24 pr</t>
        </is>
      </c>
      <c r="M911" s="12" t="inlineStr">
        <is>
          <t>18</t>
        </is>
      </c>
      <c r="N911" s="12" t="n">
        <v>1</v>
      </c>
      <c r="O911" s="12" t="n">
        <v>1</v>
      </c>
      <c r="P911" s="12" t="n"/>
      <c r="Q911" s="12" t="n"/>
      <c r="R911" s="12" t="n"/>
      <c r="S911" s="12" t="inlineStr">
        <is>
          <t>Tray</t>
        </is>
      </c>
      <c r="T911" s="16" t="n">
        <v>896</v>
      </c>
      <c r="U911" s="16" t="n">
        <v>212</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A-I-0155</t>
        </is>
      </c>
      <c r="B912" s="12" t="inlineStr">
        <is>
          <t>A</t>
        </is>
      </c>
      <c r="C912" s="12" t="inlineStr">
        <is>
          <t>Power block</t>
        </is>
      </c>
      <c r="D912" s="12" t="inlineStr">
        <is>
          <t>Discrete device to JB JB-GFM-3-DI01: 15 x 1 pr (field cables)</t>
        </is>
      </c>
      <c r="E912" s="12" t="inlineStr">
        <is>
          <t>GFM-3</t>
        </is>
      </c>
      <c r="F912" s="12" t="inlineStr">
        <is>
          <t>GFM-3: GT3 gas fuel module (stop / control valves, final strainer)</t>
        </is>
      </c>
      <c r="G912" s="12" t="inlineStr">
        <is>
          <t>JB-GFM-3-DI01</t>
        </is>
      </c>
      <c r="H912" s="12" t="inlineStr">
        <is>
          <t>GFM-3: GT3 gas fuel module (stop / control valves, final strainer)</t>
        </is>
      </c>
      <c r="I912" s="12" t="inlineStr">
        <is>
          <t>Instrumentation</t>
        </is>
      </c>
      <c r="J912" s="12" t="inlineStr">
        <is>
          <t>Instrumentation ITC / PLTC, IS, #18 shielded pairs, blue jacket</t>
        </is>
      </c>
      <c r="K912" s="12" t="inlineStr">
        <is>
          <t>ITC|1 pr|16</t>
        </is>
      </c>
      <c r="L912" s="12" t="inlineStr">
        <is>
          <t>1 pr</t>
        </is>
      </c>
      <c r="M912" s="12" t="inlineStr">
        <is>
          <t>16</t>
        </is>
      </c>
      <c r="N912" s="12" t="n">
        <v>15</v>
      </c>
      <c r="O912" s="12" t="n">
        <v>1</v>
      </c>
      <c r="P912" s="12" t="n"/>
      <c r="Q912" s="12" t="n"/>
      <c r="R912" s="12" t="n"/>
      <c r="S912" s="12" t="inlineStr">
        <is>
          <t>Tray / conduit</t>
        </is>
      </c>
      <c r="T912" s="16" t="n">
        <v>70</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A-I-0156</t>
        </is>
      </c>
      <c r="B913" s="12" t="inlineStr">
        <is>
          <t>A</t>
        </is>
      </c>
      <c r="C913" s="12" t="inlineStr">
        <is>
          <t>Power block</t>
        </is>
      </c>
      <c r="D913" s="12" t="inlineStr">
        <is>
          <t>Home run JB-GFM-3-DI01 to the control / marshalling room</t>
        </is>
      </c>
      <c r="E913" s="12" t="inlineStr">
        <is>
          <t>R2C</t>
        </is>
      </c>
      <c r="F913" s="12" t="inlineStr">
        <is>
          <t>R2C: unit / HRSG electrical e-house (32 x 40 ft)</t>
        </is>
      </c>
      <c r="G913" s="12" t="inlineStr">
        <is>
          <t>JB-GFM-3-DI01</t>
        </is>
      </c>
      <c r="H913" s="12" t="inlineStr">
        <is>
          <t>GFM-3: GT3 gas fuel module (stop / control valves, final strainer)</t>
        </is>
      </c>
      <c r="I913" s="12" t="inlineStr">
        <is>
          <t>Instrumentation</t>
        </is>
      </c>
      <c r="J913" s="12" t="inlineStr">
        <is>
          <t>Instrumentation ITC / PLTC, IS, #18 shielded pairs, blue jacket</t>
        </is>
      </c>
      <c r="K913" s="12" t="inlineStr">
        <is>
          <t>ITC|24 pr|18</t>
        </is>
      </c>
      <c r="L913" s="12" t="inlineStr">
        <is>
          <t>24 pr</t>
        </is>
      </c>
      <c r="M913" s="12" t="inlineStr">
        <is>
          <t>18</t>
        </is>
      </c>
      <c r="N913" s="12" t="n">
        <v>1</v>
      </c>
      <c r="O913" s="12" t="n">
        <v>1</v>
      </c>
      <c r="P913" s="12" t="n"/>
      <c r="Q913" s="12" t="n"/>
      <c r="R913" s="12" t="n"/>
      <c r="S913" s="12" t="inlineStr">
        <is>
          <t>Tray</t>
        </is>
      </c>
      <c r="T913" s="16" t="n">
        <v>896</v>
      </c>
      <c r="U913" s="16" t="n">
        <v>212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A-I-0157</t>
        </is>
      </c>
      <c r="B914" s="12" t="inlineStr">
        <is>
          <t>A</t>
        </is>
      </c>
      <c r="C914" s="12" t="inlineStr">
        <is>
          <t>Power block</t>
        </is>
      </c>
      <c r="D914" s="12" t="inlineStr">
        <is>
          <t>Analog instrument to JB JB-GSC-ST-AI01: 6 x 1 pr (field cables)</t>
        </is>
      </c>
      <c r="E914" s="12" t="inlineStr">
        <is>
          <t>GSC-ST</t>
        </is>
      </c>
      <c r="F914" s="12" t="inlineStr">
        <is>
          <t>GSC-ST: gland-steam condenser and exhausters</t>
        </is>
      </c>
      <c r="G914" s="12" t="inlineStr">
        <is>
          <t>JB-GSC-ST-AI01</t>
        </is>
      </c>
      <c r="H914" s="12" t="inlineStr">
        <is>
          <t>GSC-ST: gland-steam condenser and exhausters</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6</v>
      </c>
      <c r="O914" s="12" t="n">
        <v>1</v>
      </c>
      <c r="P914" s="12" t="n"/>
      <c r="Q914" s="12" t="n"/>
      <c r="R914" s="12" t="n"/>
      <c r="S914" s="12" t="inlineStr">
        <is>
          <t>Tray / conduit</t>
        </is>
      </c>
      <c r="T914" s="16" t="n">
        <v>55</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A-I-0158</t>
        </is>
      </c>
      <c r="B915" s="12" t="inlineStr">
        <is>
          <t>A</t>
        </is>
      </c>
      <c r="C915" s="12" t="inlineStr">
        <is>
          <t>Power block</t>
        </is>
      </c>
      <c r="D915" s="12" t="inlineStr">
        <is>
          <t>Home run JB-GSC-ST-AI01 to the control / marshalling room</t>
        </is>
      </c>
      <c r="E915" s="12" t="inlineStr">
        <is>
          <t>R3</t>
        </is>
      </c>
      <c r="F915" s="12" t="inlineStr">
        <is>
          <t>R3: ST auxiliary electrical e-house (40 x 65 ft)</t>
        </is>
      </c>
      <c r="G915" s="12" t="inlineStr">
        <is>
          <t>JB-GSC-ST-AI01</t>
        </is>
      </c>
      <c r="H915" s="12" t="inlineStr">
        <is>
          <t>GSC-ST: gland-steam condenser and exhausters</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Tray</t>
        </is>
      </c>
      <c r="T915" s="16" t="n">
        <v>72</v>
      </c>
      <c r="U915" s="16" t="n">
        <v>139</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A-I-0159</t>
        </is>
      </c>
      <c r="B916" s="12" t="inlineStr">
        <is>
          <t>A</t>
        </is>
      </c>
      <c r="C916" s="12" t="inlineStr">
        <is>
          <t>Power block</t>
        </is>
      </c>
      <c r="D916" s="12" t="inlineStr">
        <is>
          <t>Discrete device to JB JB-GSC-ST-DI01: 6 x 1 pr (field cables)</t>
        </is>
      </c>
      <c r="E916" s="12" t="inlineStr">
        <is>
          <t>GSC-ST</t>
        </is>
      </c>
      <c r="F916" s="12" t="inlineStr">
        <is>
          <t>GSC-ST: gland-steam condenser and exhausters</t>
        </is>
      </c>
      <c r="G916" s="12" t="inlineStr">
        <is>
          <t>JB-GSC-ST-DI01</t>
        </is>
      </c>
      <c r="H916" s="12" t="inlineStr">
        <is>
          <t>GSC-ST: gland-steam condenser and exhausters</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6</v>
      </c>
      <c r="O916" s="12" t="n">
        <v>1</v>
      </c>
      <c r="P916" s="12" t="n"/>
      <c r="Q916" s="12" t="n"/>
      <c r="R916" s="12" t="n"/>
      <c r="S916" s="12" t="inlineStr">
        <is>
          <t>Tray / conduit</t>
        </is>
      </c>
      <c r="T916" s="16" t="n">
        <v>55</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A-I-0160</t>
        </is>
      </c>
      <c r="B917" s="12" t="inlineStr">
        <is>
          <t>A</t>
        </is>
      </c>
      <c r="C917" s="12" t="inlineStr">
        <is>
          <t>Power block</t>
        </is>
      </c>
      <c r="D917" s="12" t="inlineStr">
        <is>
          <t>Home run JB-GSC-ST-DI01 to the control / marshalling room</t>
        </is>
      </c>
      <c r="E917" s="12" t="inlineStr">
        <is>
          <t>R3</t>
        </is>
      </c>
      <c r="F917" s="12" t="inlineStr">
        <is>
          <t>R3: ST auxiliary electrical e-house (40 x 65 ft)</t>
        </is>
      </c>
      <c r="G917" s="12" t="inlineStr">
        <is>
          <t>JB-GSC-ST-DI01</t>
        </is>
      </c>
      <c r="H917" s="12" t="inlineStr">
        <is>
          <t>GSC-ST: gland-steam condenser and exhausters</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72</v>
      </c>
      <c r="U917" s="16" t="n">
        <v>139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A-I-0161</t>
        </is>
      </c>
      <c r="B918" s="12" t="inlineStr">
        <is>
          <t>A</t>
        </is>
      </c>
      <c r="C918" s="12" t="inlineStr">
        <is>
          <t>Power block</t>
        </is>
      </c>
      <c r="D918" s="12" t="inlineStr">
        <is>
          <t>Analog instrument to JB JB-GSU-1 firewall-AI01: 8 x 1 pr (field cables)</t>
        </is>
      </c>
      <c r="E918" s="12" t="inlineStr"/>
      <c r="F918" s="12" t="inlineStr">
        <is>
          <t>GSU-1 firewall</t>
        </is>
      </c>
      <c r="G918" s="12" t="inlineStr">
        <is>
          <t>JB-GSU-1 firewall-AI01</t>
        </is>
      </c>
      <c r="H918" s="12" t="inlineStr">
        <is>
          <t>GSU-1 firewall</t>
        </is>
      </c>
      <c r="I918" s="12" t="inlineStr">
        <is>
          <t>Instrumentation</t>
        </is>
      </c>
      <c r="J918" s="12" t="inlineStr">
        <is>
          <t>Instrumentation PLTC / TC-ER 300 V, #18 twisted shielded pairs, overall shield</t>
        </is>
      </c>
      <c r="K918" s="12" t="inlineStr">
        <is>
          <t>PLTC|1 pr|16</t>
        </is>
      </c>
      <c r="L918" s="12" t="inlineStr">
        <is>
          <t>1 pr</t>
        </is>
      </c>
      <c r="M918" s="12" t="inlineStr">
        <is>
          <t>16</t>
        </is>
      </c>
      <c r="N918" s="12" t="n">
        <v>8</v>
      </c>
      <c r="O918" s="12" t="n">
        <v>1</v>
      </c>
      <c r="P918" s="12" t="n"/>
      <c r="Q918" s="12" t="n"/>
      <c r="R918" s="12" t="n"/>
      <c r="S918" s="12" t="inlineStr">
        <is>
          <t>Tray / conduit</t>
        </is>
      </c>
      <c r="T918" s="16" t="n">
        <v>63</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A-I-0162</t>
        </is>
      </c>
      <c r="B919" s="12" t="inlineStr">
        <is>
          <t>A</t>
        </is>
      </c>
      <c r="C919" s="12" t="inlineStr">
        <is>
          <t>Power block</t>
        </is>
      </c>
      <c r="D919" s="12" t="inlineStr">
        <is>
          <t>Home run JB-GSU-1 firewall-AI01 to the control / marshalling room</t>
        </is>
      </c>
      <c r="E919" s="12" t="inlineStr">
        <is>
          <t>R2A</t>
        </is>
      </c>
      <c r="F919" s="12" t="inlineStr">
        <is>
          <t>R2A: unit / HRSG electrical e-house (32 x 40 ft)</t>
        </is>
      </c>
      <c r="G919" s="12" t="inlineStr">
        <is>
          <t>JB-GSU-1 firewall-AI01</t>
        </is>
      </c>
      <c r="H919" s="12" t="inlineStr">
        <is>
          <t>GSU-1 firewall</t>
        </is>
      </c>
      <c r="I919" s="12" t="inlineStr">
        <is>
          <t>Instrumentation</t>
        </is>
      </c>
      <c r="J919" s="12" t="inlineStr">
        <is>
          <t>Instrumentation PLTC / TC-ER 300 V, #18 twisted shielded pairs, overall shield</t>
        </is>
      </c>
      <c r="K919" s="12" t="inlineStr">
        <is>
          <t>PLTC|24 pr|18</t>
        </is>
      </c>
      <c r="L919" s="12" t="inlineStr">
        <is>
          <t>24 pr</t>
        </is>
      </c>
      <c r="M919" s="12" t="inlineStr">
        <is>
          <t>18</t>
        </is>
      </c>
      <c r="N919" s="12" t="n">
        <v>1</v>
      </c>
      <c r="O919" s="12" t="n">
        <v>1</v>
      </c>
      <c r="P919" s="12" t="n"/>
      <c r="Q919" s="12" t="n"/>
      <c r="R919" s="12" t="n"/>
      <c r="S919" s="12" t="inlineStr">
        <is>
          <t>Tray</t>
        </is>
      </c>
      <c r="T919" s="16" t="n">
        <v>416</v>
      </c>
      <c r="U919" s="16" t="n">
        <v>181</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A-I-0163</t>
        </is>
      </c>
      <c r="B920" s="12" t="inlineStr">
        <is>
          <t>A</t>
        </is>
      </c>
      <c r="C920" s="12" t="inlineStr">
        <is>
          <t>Power block</t>
        </is>
      </c>
      <c r="D920" s="12" t="inlineStr">
        <is>
          <t>Discrete device to JB JB-GSU-1 firewall-DI01: 16 x 1 pr (field cables)</t>
        </is>
      </c>
      <c r="E920" s="12" t="inlineStr"/>
      <c r="F920" s="12" t="inlineStr">
        <is>
          <t>GSU-1 firewall</t>
        </is>
      </c>
      <c r="G920" s="12" t="inlineStr">
        <is>
          <t>JB-GSU-1 firewall-DI01</t>
        </is>
      </c>
      <c r="H920" s="12" t="inlineStr">
        <is>
          <t>GSU-1 firewall</t>
        </is>
      </c>
      <c r="I920" s="12" t="inlineStr">
        <is>
          <t>Instrumentation</t>
        </is>
      </c>
      <c r="J920" s="12" t="inlineStr">
        <is>
          <t>Instrumentation PLTC / TC-ER 300 V, #18 twisted shielded pairs, overall shield</t>
        </is>
      </c>
      <c r="K920" s="12" t="inlineStr">
        <is>
          <t>PLTC|1 pr|16</t>
        </is>
      </c>
      <c r="L920" s="12" t="inlineStr">
        <is>
          <t>1 pr</t>
        </is>
      </c>
      <c r="M920" s="12" t="inlineStr">
        <is>
          <t>16</t>
        </is>
      </c>
      <c r="N920" s="12" t="n">
        <v>16</v>
      </c>
      <c r="O920" s="12" t="n">
        <v>1</v>
      </c>
      <c r="P920" s="12" t="n"/>
      <c r="Q920" s="12" t="n"/>
      <c r="R920" s="12" t="n"/>
      <c r="S920" s="12" t="inlineStr">
        <is>
          <t>Tray / conduit</t>
        </is>
      </c>
      <c r="T920" s="16" t="n">
        <v>63</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A-I-0164</t>
        </is>
      </c>
      <c r="B921" s="12" t="inlineStr">
        <is>
          <t>A</t>
        </is>
      </c>
      <c r="C921" s="12" t="inlineStr">
        <is>
          <t>Power block</t>
        </is>
      </c>
      <c r="D921" s="12" t="inlineStr">
        <is>
          <t>Home run JB-GSU-1 firewall-DI01 to the control / marshalling room</t>
        </is>
      </c>
      <c r="E921" s="12" t="inlineStr">
        <is>
          <t>R2A</t>
        </is>
      </c>
      <c r="F921" s="12" t="inlineStr">
        <is>
          <t>R2A: unit / HRSG electrical e-house (32 x 40 ft)</t>
        </is>
      </c>
      <c r="G921" s="12" t="inlineStr">
        <is>
          <t>JB-GSU-1 firewall-DI01</t>
        </is>
      </c>
      <c r="H921" s="12" t="inlineStr">
        <is>
          <t>GSU-1 firewall</t>
        </is>
      </c>
      <c r="I921" s="12" t="inlineStr">
        <is>
          <t>Instrumentation</t>
        </is>
      </c>
      <c r="J921" s="12" t="inlineStr">
        <is>
          <t>Instrumentation PLTC / TC-ER 300 V, #18 twisted shielded pairs, overall shield</t>
        </is>
      </c>
      <c r="K921" s="12" t="inlineStr">
        <is>
          <t>PLTC|24 pr|18</t>
        </is>
      </c>
      <c r="L921" s="12" t="inlineStr">
        <is>
          <t>24 pr</t>
        </is>
      </c>
      <c r="M921" s="12" t="inlineStr">
        <is>
          <t>18</t>
        </is>
      </c>
      <c r="N921" s="12" t="n">
        <v>1</v>
      </c>
      <c r="O921" s="12" t="n">
        <v>1</v>
      </c>
      <c r="P921" s="12" t="n"/>
      <c r="Q921" s="12" t="n"/>
      <c r="R921" s="12" t="n"/>
      <c r="S921" s="12" t="inlineStr">
        <is>
          <t>Tray</t>
        </is>
      </c>
      <c r="T921" s="16" t="n">
        <v>416</v>
      </c>
      <c r="U921" s="16" t="n">
        <v>181</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A-I-0165</t>
        </is>
      </c>
      <c r="B922" s="12" t="inlineStr">
        <is>
          <t>A</t>
        </is>
      </c>
      <c r="C922" s="12" t="inlineStr">
        <is>
          <t>Power block</t>
        </is>
      </c>
      <c r="D922" s="12" t="inlineStr">
        <is>
          <t>Analog instrument to JB JB-GSU-1-AI01: 8 x 1 pr (field cables)</t>
        </is>
      </c>
      <c r="E922" s="12" t="inlineStr">
        <is>
          <t>GSU-1</t>
        </is>
      </c>
      <c r="F922" s="12" t="inlineStr">
        <is>
          <t>GSU-1: 21/230 kV generator step-up transformer</t>
        </is>
      </c>
      <c r="G922" s="12" t="inlineStr">
        <is>
          <t>JB-GSU-1-AI01</t>
        </is>
      </c>
      <c r="H922" s="12" t="inlineStr">
        <is>
          <t>GSU-1: 21/230 kV generator step-up transformer</t>
        </is>
      </c>
      <c r="I922" s="12" t="inlineStr">
        <is>
          <t>Instrumentation</t>
        </is>
      </c>
      <c r="J922" s="12" t="inlineStr">
        <is>
          <t>Instrumentation PLTC / TC-ER 300 V, #18 twisted shielded pairs, overall shield</t>
        </is>
      </c>
      <c r="K922" s="12" t="inlineStr">
        <is>
          <t>PLTC|1 pr|16</t>
        </is>
      </c>
      <c r="L922" s="12" t="inlineStr">
        <is>
          <t>1 pr</t>
        </is>
      </c>
      <c r="M922" s="12" t="inlineStr">
        <is>
          <t>16</t>
        </is>
      </c>
      <c r="N922" s="12" t="n">
        <v>8</v>
      </c>
      <c r="O922" s="12" t="n">
        <v>1</v>
      </c>
      <c r="P922" s="12" t="n"/>
      <c r="Q922" s="12" t="n"/>
      <c r="R922" s="12" t="n"/>
      <c r="S922" s="12" t="inlineStr">
        <is>
          <t>Tray / conduit</t>
        </is>
      </c>
      <c r="T922" s="16" t="n">
        <v>83</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A-I-0166</t>
        </is>
      </c>
      <c r="B923" s="12" t="inlineStr">
        <is>
          <t>A</t>
        </is>
      </c>
      <c r="C923" s="12" t="inlineStr">
        <is>
          <t>Power block</t>
        </is>
      </c>
      <c r="D923" s="12" t="inlineStr">
        <is>
          <t>Home run JB-GSU-1-AI01 to the control / marshalling room</t>
        </is>
      </c>
      <c r="E923" s="12" t="inlineStr">
        <is>
          <t>R2A</t>
        </is>
      </c>
      <c r="F923" s="12" t="inlineStr">
        <is>
          <t>R2A: unit / HRSG electrical e-house (32 x 40 ft)</t>
        </is>
      </c>
      <c r="G923" s="12" t="inlineStr">
        <is>
          <t>JB-GSU-1-AI01</t>
        </is>
      </c>
      <c r="H923" s="12" t="inlineStr">
        <is>
          <t>GSU-1: 21/230 kV generator step-up transformer</t>
        </is>
      </c>
      <c r="I923" s="12" t="inlineStr">
        <is>
          <t>Instrumentation</t>
        </is>
      </c>
      <c r="J923" s="12" t="inlineStr">
        <is>
          <t>Instrumentation PLTC / TC-ER 300 V, #18 twisted shielded pairs, overall shield</t>
        </is>
      </c>
      <c r="K923" s="12" t="inlineStr">
        <is>
          <t>PLTC|24 pr|18</t>
        </is>
      </c>
      <c r="L923" s="12" t="inlineStr">
        <is>
          <t>24 pr</t>
        </is>
      </c>
      <c r="M923" s="12" t="inlineStr">
        <is>
          <t>18</t>
        </is>
      </c>
      <c r="N923" s="12" t="n">
        <v>1</v>
      </c>
      <c r="O923" s="12" t="n">
        <v>1</v>
      </c>
      <c r="P923" s="12" t="n"/>
      <c r="Q923" s="12" t="n"/>
      <c r="R923" s="12" t="n"/>
      <c r="S923" s="12" t="inlineStr">
        <is>
          <t>Tray</t>
        </is>
      </c>
      <c r="T923" s="16" t="n">
        <v>419</v>
      </c>
      <c r="U923" s="16" t="n">
        <v>179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A-I-0167</t>
        </is>
      </c>
      <c r="B924" s="12" t="inlineStr">
        <is>
          <t>A</t>
        </is>
      </c>
      <c r="C924" s="12" t="inlineStr">
        <is>
          <t>Power block</t>
        </is>
      </c>
      <c r="D924" s="12" t="inlineStr">
        <is>
          <t>Discrete device to JB JB-GSU-1-DI01: 16 x 1 pr (field cables)</t>
        </is>
      </c>
      <c r="E924" s="12" t="inlineStr">
        <is>
          <t>GSU-1</t>
        </is>
      </c>
      <c r="F924" s="12" t="inlineStr">
        <is>
          <t>GSU-1: 21/230 kV generator step-up transformer</t>
        </is>
      </c>
      <c r="G924" s="12" t="inlineStr">
        <is>
          <t>JB-GSU-1-DI01</t>
        </is>
      </c>
      <c r="H924" s="12" t="inlineStr">
        <is>
          <t>GSU-1: 21/230 kV generator step-up transformer</t>
        </is>
      </c>
      <c r="I924" s="12" t="inlineStr">
        <is>
          <t>Instrumentation</t>
        </is>
      </c>
      <c r="J924" s="12" t="inlineStr">
        <is>
          <t>Instrumentation PLTC / TC-ER 300 V, #18 twisted shielded pairs, overall shield</t>
        </is>
      </c>
      <c r="K924" s="12" t="inlineStr">
        <is>
          <t>PLTC|1 pr|16</t>
        </is>
      </c>
      <c r="L924" s="12" t="inlineStr">
        <is>
          <t>1 pr</t>
        </is>
      </c>
      <c r="M924" s="12" t="inlineStr">
        <is>
          <t>16</t>
        </is>
      </c>
      <c r="N924" s="12" t="n">
        <v>16</v>
      </c>
      <c r="O924" s="12" t="n">
        <v>1</v>
      </c>
      <c r="P924" s="12" t="n"/>
      <c r="Q924" s="12" t="n"/>
      <c r="R924" s="12" t="n"/>
      <c r="S924" s="12" t="inlineStr">
        <is>
          <t>Tray / conduit</t>
        </is>
      </c>
      <c r="T924" s="16" t="n">
        <v>83</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A-I-0168</t>
        </is>
      </c>
      <c r="B925" s="12" t="inlineStr">
        <is>
          <t>A</t>
        </is>
      </c>
      <c r="C925" s="12" t="inlineStr">
        <is>
          <t>Power block</t>
        </is>
      </c>
      <c r="D925" s="12" t="inlineStr">
        <is>
          <t>Home run JB-GSU-1-DI01 to the control / marshalling room</t>
        </is>
      </c>
      <c r="E925" s="12" t="inlineStr">
        <is>
          <t>R2A</t>
        </is>
      </c>
      <c r="F925" s="12" t="inlineStr">
        <is>
          <t>R2A: unit / HRSG electrical e-house (32 x 40 ft)</t>
        </is>
      </c>
      <c r="G925" s="12" t="inlineStr">
        <is>
          <t>JB-GSU-1-DI01</t>
        </is>
      </c>
      <c r="H925" s="12" t="inlineStr">
        <is>
          <t>GSU-1: 21/230 kV generator step-up transformer</t>
        </is>
      </c>
      <c r="I925" s="12" t="inlineStr">
        <is>
          <t>Instrumentation</t>
        </is>
      </c>
      <c r="J925" s="12" t="inlineStr">
        <is>
          <t>Instrumentation PLTC / TC-ER 300 V, #18 twisted shielded pairs, overall shield</t>
        </is>
      </c>
      <c r="K925" s="12" t="inlineStr">
        <is>
          <t>PLTC|24 pr|18</t>
        </is>
      </c>
      <c r="L925" s="12" t="inlineStr">
        <is>
          <t>24 pr</t>
        </is>
      </c>
      <c r="M925" s="12" t="inlineStr">
        <is>
          <t>18</t>
        </is>
      </c>
      <c r="N925" s="12" t="n">
        <v>1</v>
      </c>
      <c r="O925" s="12" t="n">
        <v>1</v>
      </c>
      <c r="P925" s="12" t="n"/>
      <c r="Q925" s="12" t="n"/>
      <c r="R925" s="12" t="n"/>
      <c r="S925" s="12" t="inlineStr">
        <is>
          <t>Tray</t>
        </is>
      </c>
      <c r="T925" s="16" t="n">
        <v>419</v>
      </c>
      <c r="U925" s="16" t="n">
        <v>179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A-I-0169</t>
        </is>
      </c>
      <c r="B926" s="12" t="inlineStr">
        <is>
          <t>A</t>
        </is>
      </c>
      <c r="C926" s="12" t="inlineStr">
        <is>
          <t>Power block</t>
        </is>
      </c>
      <c r="D926" s="12" t="inlineStr">
        <is>
          <t>Analog instrument to JB JB-GSU-2 firewall-AI01: 8 x 1 pr (field cables)</t>
        </is>
      </c>
      <c r="E926" s="12" t="inlineStr"/>
      <c r="F926" s="12" t="inlineStr">
        <is>
          <t>GSU-2 firewall</t>
        </is>
      </c>
      <c r="G926" s="12" t="inlineStr">
        <is>
          <t>JB-GSU-2 firewall-AI01</t>
        </is>
      </c>
      <c r="H926" s="12" t="inlineStr">
        <is>
          <t>GSU-2 firewall</t>
        </is>
      </c>
      <c r="I926" s="12" t="inlineStr">
        <is>
          <t>Instrumentation</t>
        </is>
      </c>
      <c r="J926" s="12" t="inlineStr">
        <is>
          <t>Instrumentation PLTC / TC-ER 300 V, #18 twisted shielded pairs, overall shield</t>
        </is>
      </c>
      <c r="K926" s="12" t="inlineStr">
        <is>
          <t>PLTC|1 pr|16</t>
        </is>
      </c>
      <c r="L926" s="12" t="inlineStr">
        <is>
          <t>1 pr</t>
        </is>
      </c>
      <c r="M926" s="12" t="inlineStr">
        <is>
          <t>16</t>
        </is>
      </c>
      <c r="N926" s="12" t="n">
        <v>8</v>
      </c>
      <c r="O926" s="12" t="n">
        <v>1</v>
      </c>
      <c r="P926" s="12" t="n"/>
      <c r="Q926" s="12" t="n"/>
      <c r="R926" s="12" t="n"/>
      <c r="S926" s="12" t="inlineStr">
        <is>
          <t>Tray / conduit</t>
        </is>
      </c>
      <c r="T926" s="16" t="n">
        <v>63</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A-I-0170</t>
        </is>
      </c>
      <c r="B927" s="12" t="inlineStr">
        <is>
          <t>A</t>
        </is>
      </c>
      <c r="C927" s="12" t="inlineStr">
        <is>
          <t>Power block</t>
        </is>
      </c>
      <c r="D927" s="12" t="inlineStr">
        <is>
          <t>Home run JB-GSU-2 firewall-AI01 to the control / marshalling room</t>
        </is>
      </c>
      <c r="E927" s="12" t="inlineStr">
        <is>
          <t>R2B</t>
        </is>
      </c>
      <c r="F927" s="12" t="inlineStr">
        <is>
          <t>R2B: unit / HRSG electrical e-house (32 x 40 ft)</t>
        </is>
      </c>
      <c r="G927" s="12" t="inlineStr">
        <is>
          <t>JB-GSU-2 firewall-AI01</t>
        </is>
      </c>
      <c r="H927" s="12" t="inlineStr">
        <is>
          <t>GSU-2 firewall</t>
        </is>
      </c>
      <c r="I927" s="12" t="inlineStr">
        <is>
          <t>Instrumentation</t>
        </is>
      </c>
      <c r="J927" s="12" t="inlineStr">
        <is>
          <t>Instrumentation PLTC / TC-ER 300 V, #18 twisted shielded pairs, overall shield</t>
        </is>
      </c>
      <c r="K927" s="12" t="inlineStr">
        <is>
          <t>PLTC|24 pr|18</t>
        </is>
      </c>
      <c r="L927" s="12" t="inlineStr">
        <is>
          <t>24 pr</t>
        </is>
      </c>
      <c r="M927" s="12" t="inlineStr">
        <is>
          <t>18</t>
        </is>
      </c>
      <c r="N927" s="12" t="n">
        <v>1</v>
      </c>
      <c r="O927" s="12" t="n">
        <v>1</v>
      </c>
      <c r="P927" s="12" t="n"/>
      <c r="Q927" s="12" t="n"/>
      <c r="R927" s="12" t="n"/>
      <c r="S927" s="12" t="inlineStr">
        <is>
          <t>Tray</t>
        </is>
      </c>
      <c r="T927" s="16" t="n">
        <v>1290</v>
      </c>
      <c r="U927" s="16" t="n">
        <v>271</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A-I-0171</t>
        </is>
      </c>
      <c r="B928" s="12" t="inlineStr">
        <is>
          <t>A</t>
        </is>
      </c>
      <c r="C928" s="12" t="inlineStr">
        <is>
          <t>Power block</t>
        </is>
      </c>
      <c r="D928" s="12" t="inlineStr">
        <is>
          <t>Discrete device to JB JB-GSU-2 firewall-DI01: 16 x 1 pr (field cables)</t>
        </is>
      </c>
      <c r="E928" s="12" t="inlineStr"/>
      <c r="F928" s="12" t="inlineStr">
        <is>
          <t>GSU-2 firewall</t>
        </is>
      </c>
      <c r="G928" s="12" t="inlineStr">
        <is>
          <t>JB-GSU-2 firewall-DI01</t>
        </is>
      </c>
      <c r="H928" s="12" t="inlineStr">
        <is>
          <t>GSU-2 firewall</t>
        </is>
      </c>
      <c r="I928" s="12" t="inlineStr">
        <is>
          <t>Instrumentation</t>
        </is>
      </c>
      <c r="J928" s="12" t="inlineStr">
        <is>
          <t>Instrumentation PLTC / TC-ER 300 V, #18 twisted shielded pairs, overall shield</t>
        </is>
      </c>
      <c r="K928" s="12" t="inlineStr">
        <is>
          <t>PLTC|1 pr|16</t>
        </is>
      </c>
      <c r="L928" s="12" t="inlineStr">
        <is>
          <t>1 pr</t>
        </is>
      </c>
      <c r="M928" s="12" t="inlineStr">
        <is>
          <t>16</t>
        </is>
      </c>
      <c r="N928" s="12" t="n">
        <v>16</v>
      </c>
      <c r="O928" s="12" t="n">
        <v>1</v>
      </c>
      <c r="P928" s="12" t="n"/>
      <c r="Q928" s="12" t="n"/>
      <c r="R928" s="12" t="n"/>
      <c r="S928" s="12" t="inlineStr">
        <is>
          <t>Tray / conduit</t>
        </is>
      </c>
      <c r="T928" s="16" t="n">
        <v>63</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A-I-0172</t>
        </is>
      </c>
      <c r="B929" s="12" t="inlineStr">
        <is>
          <t>A</t>
        </is>
      </c>
      <c r="C929" s="12" t="inlineStr">
        <is>
          <t>Power block</t>
        </is>
      </c>
      <c r="D929" s="12" t="inlineStr">
        <is>
          <t>Home run JB-GSU-2 firewall-DI01 to the control / marshalling room</t>
        </is>
      </c>
      <c r="E929" s="12" t="inlineStr">
        <is>
          <t>R2B</t>
        </is>
      </c>
      <c r="F929" s="12" t="inlineStr">
        <is>
          <t>R2B: unit / HRSG electrical e-house (32 x 40 ft)</t>
        </is>
      </c>
      <c r="G929" s="12" t="inlineStr">
        <is>
          <t>JB-GSU-2 firewall-DI01</t>
        </is>
      </c>
      <c r="H929" s="12" t="inlineStr">
        <is>
          <t>GSU-2 firewall</t>
        </is>
      </c>
      <c r="I929" s="12" t="inlineStr">
        <is>
          <t>Instrumentation</t>
        </is>
      </c>
      <c r="J929" s="12" t="inlineStr">
        <is>
          <t>Instrumentation PLTC / TC-ER 300 V, #18 twisted shielded pairs, overall shield</t>
        </is>
      </c>
      <c r="K929" s="12" t="inlineStr">
        <is>
          <t>PLTC|24 pr|18</t>
        </is>
      </c>
      <c r="L929" s="12" t="inlineStr">
        <is>
          <t>24 pr</t>
        </is>
      </c>
      <c r="M929" s="12" t="inlineStr">
        <is>
          <t>18</t>
        </is>
      </c>
      <c r="N929" s="12" t="n">
        <v>1</v>
      </c>
      <c r="O929" s="12" t="n">
        <v>1</v>
      </c>
      <c r="P929" s="12" t="n"/>
      <c r="Q929" s="12" t="n"/>
      <c r="R929" s="12" t="n"/>
      <c r="S929" s="12" t="inlineStr">
        <is>
          <t>Tray</t>
        </is>
      </c>
      <c r="T929" s="16" t="n">
        <v>1290</v>
      </c>
      <c r="U929" s="16" t="n">
        <v>271</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A-I-0173</t>
        </is>
      </c>
      <c r="B930" s="12" t="inlineStr">
        <is>
          <t>A</t>
        </is>
      </c>
      <c r="C930" s="12" t="inlineStr">
        <is>
          <t>Power block</t>
        </is>
      </c>
      <c r="D930" s="12" t="inlineStr">
        <is>
          <t>Analog instrument to JB JB-GSU-2-AI01: 8 x 1 pr (field cables)</t>
        </is>
      </c>
      <c r="E930" s="12" t="inlineStr">
        <is>
          <t>GSU-2</t>
        </is>
      </c>
      <c r="F930" s="12" t="inlineStr">
        <is>
          <t>GSU-2: 21/230 kV generator step-up transformer</t>
        </is>
      </c>
      <c r="G930" s="12" t="inlineStr">
        <is>
          <t>JB-GSU-2-AI01</t>
        </is>
      </c>
      <c r="H930" s="12" t="inlineStr">
        <is>
          <t>GSU-2: 21/230 kV generator step-up transformer</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8</v>
      </c>
      <c r="O930" s="12" t="n">
        <v>1</v>
      </c>
      <c r="P930" s="12" t="n"/>
      <c r="Q930" s="12" t="n"/>
      <c r="R930" s="12" t="n"/>
      <c r="S930" s="12" t="inlineStr">
        <is>
          <t>Tray / conduit</t>
        </is>
      </c>
      <c r="T930" s="16" t="n">
        <v>83</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A-I-0174</t>
        </is>
      </c>
      <c r="B931" s="12" t="inlineStr">
        <is>
          <t>A</t>
        </is>
      </c>
      <c r="C931" s="12" t="inlineStr">
        <is>
          <t>Power block</t>
        </is>
      </c>
      <c r="D931" s="12" t="inlineStr">
        <is>
          <t>Home run JB-GSU-2-AI01 to the control / marshalling room</t>
        </is>
      </c>
      <c r="E931" s="12" t="inlineStr">
        <is>
          <t>R2B</t>
        </is>
      </c>
      <c r="F931" s="12" t="inlineStr">
        <is>
          <t>R2B: unit / HRSG electrical e-house (32 x 40 ft)</t>
        </is>
      </c>
      <c r="G931" s="12" t="inlineStr">
        <is>
          <t>JB-GSU-2-AI01</t>
        </is>
      </c>
      <c r="H931" s="12" t="inlineStr">
        <is>
          <t>GSU-2: 21/230 kV generator step-up transformer</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Duct bank</t>
        </is>
      </c>
      <c r="T931" s="16" t="n">
        <v>1423</v>
      </c>
      <c r="U931" s="16" t="n">
        <v>113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A-I-0175</t>
        </is>
      </c>
      <c r="B932" s="12" t="inlineStr">
        <is>
          <t>A</t>
        </is>
      </c>
      <c r="C932" s="12" t="inlineStr">
        <is>
          <t>Power block</t>
        </is>
      </c>
      <c r="D932" s="12" t="inlineStr">
        <is>
          <t>Discrete device to JB JB-GSU-2-DI01: 16 x 1 pr (field cables)</t>
        </is>
      </c>
      <c r="E932" s="12" t="inlineStr">
        <is>
          <t>GSU-2</t>
        </is>
      </c>
      <c r="F932" s="12" t="inlineStr">
        <is>
          <t>GSU-2: 21/230 kV generator step-up transformer</t>
        </is>
      </c>
      <c r="G932" s="12" t="inlineStr">
        <is>
          <t>JB-GSU-2-DI01</t>
        </is>
      </c>
      <c r="H932" s="12" t="inlineStr">
        <is>
          <t>GSU-2: 21/230 kV generator step-up transformer</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16</v>
      </c>
      <c r="O932" s="12" t="n">
        <v>1</v>
      </c>
      <c r="P932" s="12" t="n"/>
      <c r="Q932" s="12" t="n"/>
      <c r="R932" s="12" t="n"/>
      <c r="S932" s="12" t="inlineStr">
        <is>
          <t>Tray / conduit</t>
        </is>
      </c>
      <c r="T932" s="16" t="n">
        <v>83</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A-I-0176</t>
        </is>
      </c>
      <c r="B933" s="12" t="inlineStr">
        <is>
          <t>A</t>
        </is>
      </c>
      <c r="C933" s="12" t="inlineStr">
        <is>
          <t>Power block</t>
        </is>
      </c>
      <c r="D933" s="12" t="inlineStr">
        <is>
          <t>Home run JB-GSU-2-DI01 to the control / marshalling room</t>
        </is>
      </c>
      <c r="E933" s="12" t="inlineStr">
        <is>
          <t>R2B</t>
        </is>
      </c>
      <c r="F933" s="12" t="inlineStr">
        <is>
          <t>R2B: unit / HRSG electrical e-house (32 x 40 ft)</t>
        </is>
      </c>
      <c r="G933" s="12" t="inlineStr">
        <is>
          <t>JB-GSU-2-DI01</t>
        </is>
      </c>
      <c r="H933" s="12" t="inlineStr">
        <is>
          <t>GSU-2: 21/230 kV generator step-up transformer</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Duct bank</t>
        </is>
      </c>
      <c r="T933" s="16" t="n">
        <v>1423</v>
      </c>
      <c r="U933" s="16" t="n">
        <v>113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A-I-0177</t>
        </is>
      </c>
      <c r="B934" s="12" t="inlineStr">
        <is>
          <t>A</t>
        </is>
      </c>
      <c r="C934" s="12" t="inlineStr">
        <is>
          <t>Power block</t>
        </is>
      </c>
      <c r="D934" s="12" t="inlineStr">
        <is>
          <t>Analog instrument to JB JB-GSU-3 firewall-AI01: 8 x 1 pr (field cables)</t>
        </is>
      </c>
      <c r="E934" s="12" t="inlineStr"/>
      <c r="F934" s="12" t="inlineStr">
        <is>
          <t>GSU-3 firewall</t>
        </is>
      </c>
      <c r="G934" s="12" t="inlineStr">
        <is>
          <t>JB-GSU-3 firewall-AI01</t>
        </is>
      </c>
      <c r="H934" s="12" t="inlineStr">
        <is>
          <t>GSU-3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A-I-0178</t>
        </is>
      </c>
      <c r="B935" s="12" t="inlineStr">
        <is>
          <t>A</t>
        </is>
      </c>
      <c r="C935" s="12" t="inlineStr">
        <is>
          <t>Power block</t>
        </is>
      </c>
      <c r="D935" s="12" t="inlineStr">
        <is>
          <t>Home run JB-GSU-3 firewall-AI01 to the control / marshalling room</t>
        </is>
      </c>
      <c r="E935" s="12" t="inlineStr">
        <is>
          <t>R2C</t>
        </is>
      </c>
      <c r="F935" s="12" t="inlineStr">
        <is>
          <t>R2C: unit / HRSG electrical e-house (32 x 40 ft)</t>
        </is>
      </c>
      <c r="G935" s="12" t="inlineStr">
        <is>
          <t>JB-GSU-3 firewall-AI01</t>
        </is>
      </c>
      <c r="H935" s="12" t="inlineStr">
        <is>
          <t>GSU-3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Duct bank</t>
        </is>
      </c>
      <c r="T935" s="16" t="n">
        <v>1140</v>
      </c>
      <c r="U935" s="16" t="n">
        <v>110</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A-I-0179</t>
        </is>
      </c>
      <c r="B936" s="12" t="inlineStr">
        <is>
          <t>A</t>
        </is>
      </c>
      <c r="C936" s="12" t="inlineStr">
        <is>
          <t>Power block</t>
        </is>
      </c>
      <c r="D936" s="12" t="inlineStr">
        <is>
          <t>Discrete device to JB JB-GSU-3 firewall-DI01: 16 x 1 pr (field cables)</t>
        </is>
      </c>
      <c r="E936" s="12" t="inlineStr"/>
      <c r="F936" s="12" t="inlineStr">
        <is>
          <t>GSU-3 firewall</t>
        </is>
      </c>
      <c r="G936" s="12" t="inlineStr">
        <is>
          <t>JB-GSU-3 firewall-DI01</t>
        </is>
      </c>
      <c r="H936" s="12" t="inlineStr">
        <is>
          <t>GSU-3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A-I-0180</t>
        </is>
      </c>
      <c r="B937" s="12" t="inlineStr">
        <is>
          <t>A</t>
        </is>
      </c>
      <c r="C937" s="12" t="inlineStr">
        <is>
          <t>Power block</t>
        </is>
      </c>
      <c r="D937" s="12" t="inlineStr">
        <is>
          <t>Home run JB-GSU-3 firewall-DI01 to the control / marshalling room</t>
        </is>
      </c>
      <c r="E937" s="12" t="inlineStr">
        <is>
          <t>R2C</t>
        </is>
      </c>
      <c r="F937" s="12" t="inlineStr">
        <is>
          <t>R2C: unit / HRSG electrical e-house (32 x 40 ft)</t>
        </is>
      </c>
      <c r="G937" s="12" t="inlineStr">
        <is>
          <t>JB-GSU-3 firewall-DI01</t>
        </is>
      </c>
      <c r="H937" s="12" t="inlineStr">
        <is>
          <t>GSU-3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Duct bank</t>
        </is>
      </c>
      <c r="T937" s="16" t="n">
        <v>1140</v>
      </c>
      <c r="U937" s="16" t="n">
        <v>110</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A-I-0181</t>
        </is>
      </c>
      <c r="B938" s="12" t="inlineStr">
        <is>
          <t>A</t>
        </is>
      </c>
      <c r="C938" s="12" t="inlineStr">
        <is>
          <t>Power block</t>
        </is>
      </c>
      <c r="D938" s="12" t="inlineStr">
        <is>
          <t>Analog instrument to JB JB-GSU-3-AI01: 8 x 1 pr (field cables)</t>
        </is>
      </c>
      <c r="E938" s="12" t="inlineStr">
        <is>
          <t>GSU-3</t>
        </is>
      </c>
      <c r="F938" s="12" t="inlineStr">
        <is>
          <t>GSU-3: 21/230 kV generator step-up transformer</t>
        </is>
      </c>
      <c r="G938" s="12" t="inlineStr">
        <is>
          <t>JB-GSU-3-AI01</t>
        </is>
      </c>
      <c r="H938" s="12" t="inlineStr">
        <is>
          <t>GSU-3: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A-I-0182</t>
        </is>
      </c>
      <c r="B939" s="12" t="inlineStr">
        <is>
          <t>A</t>
        </is>
      </c>
      <c r="C939" s="12" t="inlineStr">
        <is>
          <t>Power block</t>
        </is>
      </c>
      <c r="D939" s="12" t="inlineStr">
        <is>
          <t>Home run JB-GSU-3-AI01 to the control / marshalling room</t>
        </is>
      </c>
      <c r="E939" s="12" t="inlineStr">
        <is>
          <t>R2C</t>
        </is>
      </c>
      <c r="F939" s="12" t="inlineStr">
        <is>
          <t>R2C: unit / HRSG electrical e-house (32 x 40 ft)</t>
        </is>
      </c>
      <c r="G939" s="12" t="inlineStr">
        <is>
          <t>JB-GSU-3-AI01</t>
        </is>
      </c>
      <c r="H939" s="12" t="inlineStr">
        <is>
          <t>GSU-3: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Duct bank</t>
        </is>
      </c>
      <c r="T939" s="16" t="n">
        <v>1103</v>
      </c>
      <c r="U939" s="16" t="n">
        <v>113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A-I-0183</t>
        </is>
      </c>
      <c r="B940" s="12" t="inlineStr">
        <is>
          <t>A</t>
        </is>
      </c>
      <c r="C940" s="12" t="inlineStr">
        <is>
          <t>Power block</t>
        </is>
      </c>
      <c r="D940" s="12" t="inlineStr">
        <is>
          <t>Discrete device to JB JB-GSU-3-DI01: 16 x 1 pr (field cables)</t>
        </is>
      </c>
      <c r="E940" s="12" t="inlineStr">
        <is>
          <t>GSU-3</t>
        </is>
      </c>
      <c r="F940" s="12" t="inlineStr">
        <is>
          <t>GSU-3: 21/230 kV generator step-up transformer</t>
        </is>
      </c>
      <c r="G940" s="12" t="inlineStr">
        <is>
          <t>JB-GSU-3-DI01</t>
        </is>
      </c>
      <c r="H940" s="12" t="inlineStr">
        <is>
          <t>GSU-3: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A-I-0184</t>
        </is>
      </c>
      <c r="B941" s="12" t="inlineStr">
        <is>
          <t>A</t>
        </is>
      </c>
      <c r="C941" s="12" t="inlineStr">
        <is>
          <t>Power block</t>
        </is>
      </c>
      <c r="D941" s="12" t="inlineStr">
        <is>
          <t>Home run JB-GSU-3-DI01 to the control / marshalling room</t>
        </is>
      </c>
      <c r="E941" s="12" t="inlineStr">
        <is>
          <t>R2C</t>
        </is>
      </c>
      <c r="F941" s="12" t="inlineStr">
        <is>
          <t>R2C: unit / HRSG electrical e-house (32 x 40 ft)</t>
        </is>
      </c>
      <c r="G941" s="12" t="inlineStr">
        <is>
          <t>JB-GSU-3-DI01</t>
        </is>
      </c>
      <c r="H941" s="12" t="inlineStr">
        <is>
          <t>GSU-3: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Duct bank</t>
        </is>
      </c>
      <c r="T941" s="16" t="n">
        <v>1103</v>
      </c>
      <c r="U941" s="16" t="n">
        <v>113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A-I-0185</t>
        </is>
      </c>
      <c r="B942" s="12" t="inlineStr">
        <is>
          <t>A</t>
        </is>
      </c>
      <c r="C942" s="12" t="inlineStr">
        <is>
          <t>Power block</t>
        </is>
      </c>
      <c r="D942" s="12" t="inlineStr">
        <is>
          <t>Analog instrument to JB JB-GSU-ST firewall-AI01: 8 x 1 pr (field cables)</t>
        </is>
      </c>
      <c r="E942" s="12" t="inlineStr"/>
      <c r="F942" s="12" t="inlineStr">
        <is>
          <t>GSU-ST firewall</t>
        </is>
      </c>
      <c r="G942" s="12" t="inlineStr">
        <is>
          <t>JB-GSU-ST firewall-AI01</t>
        </is>
      </c>
      <c r="H942" s="12" t="inlineStr">
        <is>
          <t>GSU-ST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A-I-0186</t>
        </is>
      </c>
      <c r="B943" s="12" t="inlineStr">
        <is>
          <t>A</t>
        </is>
      </c>
      <c r="C943" s="12" t="inlineStr">
        <is>
          <t>Power block</t>
        </is>
      </c>
      <c r="D943" s="12" t="inlineStr">
        <is>
          <t>Home run JB-GSU-ST firewall-AI01 to the control / marshalling room</t>
        </is>
      </c>
      <c r="E943" s="12" t="inlineStr">
        <is>
          <t>R3</t>
        </is>
      </c>
      <c r="F943" s="12" t="inlineStr">
        <is>
          <t>R3: ST auxiliary electrical e-house (40 x 65 ft)</t>
        </is>
      </c>
      <c r="G943" s="12" t="inlineStr">
        <is>
          <t>JB-GSU-ST firewall-AI01</t>
        </is>
      </c>
      <c r="H943" s="12" t="inlineStr">
        <is>
          <t>GSU-ST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Duct bank</t>
        </is>
      </c>
      <c r="T943" s="16" t="n">
        <v>463</v>
      </c>
      <c r="U943" s="16" t="n">
        <v>35</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A-I-0187</t>
        </is>
      </c>
      <c r="B944" s="12" t="inlineStr">
        <is>
          <t>A</t>
        </is>
      </c>
      <c r="C944" s="12" t="inlineStr">
        <is>
          <t>Power block</t>
        </is>
      </c>
      <c r="D944" s="12" t="inlineStr">
        <is>
          <t>Discrete device to JB JB-GSU-ST firewall-DI01: 16 x 1 pr (field cables)</t>
        </is>
      </c>
      <c r="E944" s="12" t="inlineStr"/>
      <c r="F944" s="12" t="inlineStr">
        <is>
          <t>GSU-ST firewall</t>
        </is>
      </c>
      <c r="G944" s="12" t="inlineStr">
        <is>
          <t>JB-GSU-ST firewall-DI01</t>
        </is>
      </c>
      <c r="H944" s="12" t="inlineStr">
        <is>
          <t>GSU-ST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A-I-0188</t>
        </is>
      </c>
      <c r="B945" s="12" t="inlineStr">
        <is>
          <t>A</t>
        </is>
      </c>
      <c r="C945" s="12" t="inlineStr">
        <is>
          <t>Power block</t>
        </is>
      </c>
      <c r="D945" s="12" t="inlineStr">
        <is>
          <t>Home run JB-GSU-ST firewall-DI01 to the control / marshalling room</t>
        </is>
      </c>
      <c r="E945" s="12" t="inlineStr">
        <is>
          <t>R3</t>
        </is>
      </c>
      <c r="F945" s="12" t="inlineStr">
        <is>
          <t>R3: ST auxiliary electrical e-house (40 x 65 ft)</t>
        </is>
      </c>
      <c r="G945" s="12" t="inlineStr">
        <is>
          <t>JB-GSU-ST firewall-DI01</t>
        </is>
      </c>
      <c r="H945" s="12" t="inlineStr">
        <is>
          <t>GSU-ST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Duct bank</t>
        </is>
      </c>
      <c r="T945" s="16" t="n">
        <v>463</v>
      </c>
      <c r="U945" s="16" t="n">
        <v>35</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A-I-0189</t>
        </is>
      </c>
      <c r="B946" s="12" t="inlineStr">
        <is>
          <t>A</t>
        </is>
      </c>
      <c r="C946" s="12" t="inlineStr">
        <is>
          <t>Power block</t>
        </is>
      </c>
      <c r="D946" s="12" t="inlineStr">
        <is>
          <t>Analog instrument to JB JB-GSU-ST-AI01: 8 x 1 pr (field cables)</t>
        </is>
      </c>
      <c r="E946" s="12" t="inlineStr">
        <is>
          <t>GSU-ST</t>
        </is>
      </c>
      <c r="F946" s="12" t="inlineStr">
        <is>
          <t>GSU-ST: 21/230 kV (one ST GSU, baseline)</t>
        </is>
      </c>
      <c r="G946" s="12" t="inlineStr">
        <is>
          <t>JB-GSU-ST-AI01</t>
        </is>
      </c>
      <c r="H946" s="12" t="inlineStr">
        <is>
          <t>GSU-ST: 21/230 kV (one ST GSU, baseline)</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89</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A-I-0190</t>
        </is>
      </c>
      <c r="B947" s="12" t="inlineStr">
        <is>
          <t>A</t>
        </is>
      </c>
      <c r="C947" s="12" t="inlineStr">
        <is>
          <t>Power block</t>
        </is>
      </c>
      <c r="D947" s="12" t="inlineStr">
        <is>
          <t>Home run JB-GSU-ST-AI01 to the control / marshalling room</t>
        </is>
      </c>
      <c r="E947" s="12" t="inlineStr">
        <is>
          <t>R3</t>
        </is>
      </c>
      <c r="F947" s="12" t="inlineStr">
        <is>
          <t>R3: ST auxiliary electrical e-house (40 x 65 ft)</t>
        </is>
      </c>
      <c r="G947" s="12" t="inlineStr">
        <is>
          <t>JB-GSU-ST-AI01</t>
        </is>
      </c>
      <c r="H947" s="12" t="inlineStr">
        <is>
          <t>GSU-ST: 21/230 kV (one ST GSU, baseline)</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408</v>
      </c>
      <c r="U947" s="16" t="n">
        <v>32</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A-I-0191</t>
        </is>
      </c>
      <c r="B948" s="12" t="inlineStr">
        <is>
          <t>A</t>
        </is>
      </c>
      <c r="C948" s="12" t="inlineStr">
        <is>
          <t>Power block</t>
        </is>
      </c>
      <c r="D948" s="12" t="inlineStr">
        <is>
          <t>Discrete device to JB JB-GSU-ST-DI01: 16 x 1 pr (field cables)</t>
        </is>
      </c>
      <c r="E948" s="12" t="inlineStr">
        <is>
          <t>GSU-ST</t>
        </is>
      </c>
      <c r="F948" s="12" t="inlineStr">
        <is>
          <t>GSU-ST: 21/230 kV (one ST GSU, baseline)</t>
        </is>
      </c>
      <c r="G948" s="12" t="inlineStr">
        <is>
          <t>JB-GSU-ST-DI01</t>
        </is>
      </c>
      <c r="H948" s="12" t="inlineStr">
        <is>
          <t>GSU-ST: 21/230 kV (one ST GSU, baseline)</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89</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A-I-0192</t>
        </is>
      </c>
      <c r="B949" s="12" t="inlineStr">
        <is>
          <t>A</t>
        </is>
      </c>
      <c r="C949" s="12" t="inlineStr">
        <is>
          <t>Power block</t>
        </is>
      </c>
      <c r="D949" s="12" t="inlineStr">
        <is>
          <t>Home run JB-GSU-ST-DI01 to the control / marshalling room</t>
        </is>
      </c>
      <c r="E949" s="12" t="inlineStr">
        <is>
          <t>R3</t>
        </is>
      </c>
      <c r="F949" s="12" t="inlineStr">
        <is>
          <t>R3: ST auxiliary electrical e-house (40 x 65 ft)</t>
        </is>
      </c>
      <c r="G949" s="12" t="inlineStr">
        <is>
          <t>JB-GSU-ST-DI01</t>
        </is>
      </c>
      <c r="H949" s="12" t="inlineStr">
        <is>
          <t>GSU-ST: 21/230 kV (one ST GSU, baseline)</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408</v>
      </c>
      <c r="U949" s="16" t="n">
        <v>32</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A-I-0193</t>
        </is>
      </c>
      <c r="B950" s="12" t="inlineStr">
        <is>
          <t>A</t>
        </is>
      </c>
      <c r="C950" s="12" t="inlineStr">
        <is>
          <t>Power block</t>
        </is>
      </c>
      <c r="D950" s="12" t="inlineStr">
        <is>
          <t>Analog instrument to JB JB-GT1 aux-AI01: 20 x 1 pr (field cables)</t>
        </is>
      </c>
      <c r="E950" s="12" t="inlineStr">
        <is>
          <t>GT1 aux</t>
        </is>
      </c>
      <c r="F950" s="12" t="inlineStr">
        <is>
          <t>GT1 aux: lube oil, hydraulics, enclosure fans</t>
        </is>
      </c>
      <c r="G950" s="12" t="inlineStr">
        <is>
          <t>JB-GT1 aux-AI01</t>
        </is>
      </c>
      <c r="H950" s="12" t="inlineStr">
        <is>
          <t>GT1 aux: lube oil, hydraulics, enclosure fans</t>
        </is>
      </c>
      <c r="I950" s="12" t="inlineStr">
        <is>
          <t>Instrumentation</t>
        </is>
      </c>
      <c r="J950" s="12" t="inlineStr">
        <is>
          <t>Instrumentation ITC / PLTC, IS, #18 shielded pairs, blue jacket</t>
        </is>
      </c>
      <c r="K950" s="12" t="inlineStr">
        <is>
          <t>ITC|1 pr|16</t>
        </is>
      </c>
      <c r="L950" s="12" t="inlineStr">
        <is>
          <t>1 pr</t>
        </is>
      </c>
      <c r="M950" s="12" t="inlineStr">
        <is>
          <t>16</t>
        </is>
      </c>
      <c r="N950" s="12" t="n">
        <v>20</v>
      </c>
      <c r="O950" s="12" t="n">
        <v>1</v>
      </c>
      <c r="P950" s="12" t="n"/>
      <c r="Q950" s="12" t="n"/>
      <c r="R950" s="12" t="n"/>
      <c r="S950" s="12" t="inlineStr">
        <is>
          <t>Tray / conduit</t>
        </is>
      </c>
      <c r="T950" s="16" t="n">
        <v>62</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A-I-0194</t>
        </is>
      </c>
      <c r="B951" s="12" t="inlineStr">
        <is>
          <t>A</t>
        </is>
      </c>
      <c r="C951" s="12" t="inlineStr">
        <is>
          <t>Power block</t>
        </is>
      </c>
      <c r="D951" s="12" t="inlineStr">
        <is>
          <t>Home run JB-GT1 aux-AI01 to the control / marshalling room</t>
        </is>
      </c>
      <c r="E951" s="12" t="inlineStr">
        <is>
          <t>R2A</t>
        </is>
      </c>
      <c r="F951" s="12" t="inlineStr">
        <is>
          <t>R2A: unit / HRSG electrical e-house (32 x 40 ft)</t>
        </is>
      </c>
      <c r="G951" s="12" t="inlineStr">
        <is>
          <t>JB-GT1 aux-AI01</t>
        </is>
      </c>
      <c r="H951" s="12" t="inlineStr">
        <is>
          <t>GT1 aux: lube oil, hydraulics, enclosure fans</t>
        </is>
      </c>
      <c r="I951" s="12" t="inlineStr">
        <is>
          <t>Instrumentation</t>
        </is>
      </c>
      <c r="J951" s="12" t="inlineStr">
        <is>
          <t>Instrumentation ITC / PLTC, IS, #18 shielded pairs, blue jacket</t>
        </is>
      </c>
      <c r="K951" s="12" t="inlineStr">
        <is>
          <t>ITC|24 pr|18</t>
        </is>
      </c>
      <c r="L951" s="12" t="inlineStr">
        <is>
          <t>24 pr</t>
        </is>
      </c>
      <c r="M951" s="12" t="inlineStr">
        <is>
          <t>18</t>
        </is>
      </c>
      <c r="N951" s="12" t="n">
        <v>1</v>
      </c>
      <c r="O951" s="12" t="n">
        <v>1</v>
      </c>
      <c r="P951" s="12" t="n"/>
      <c r="Q951" s="12" t="n"/>
      <c r="R951" s="12" t="n"/>
      <c r="S951" s="12" t="inlineStr">
        <is>
          <t>Tray</t>
        </is>
      </c>
      <c r="T951" s="16" t="n">
        <v>224</v>
      </c>
      <c r="U951" s="16" t="n">
        <v>119</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A-I-0195</t>
        </is>
      </c>
      <c r="B952" s="12" t="inlineStr">
        <is>
          <t>A</t>
        </is>
      </c>
      <c r="C952" s="12" t="inlineStr">
        <is>
          <t>Power block</t>
        </is>
      </c>
      <c r="D952" s="12" t="inlineStr">
        <is>
          <t>Analog instrument to JB JB-GT1 aux-AI02: 20 x 1 pr (field cables)</t>
        </is>
      </c>
      <c r="E952" s="12" t="inlineStr">
        <is>
          <t>GT1 aux</t>
        </is>
      </c>
      <c r="F952" s="12" t="inlineStr">
        <is>
          <t>GT1 aux: lube oil, hydraulics, enclosure fans</t>
        </is>
      </c>
      <c r="G952" s="12" t="inlineStr">
        <is>
          <t>JB-GT1 aux-AI02</t>
        </is>
      </c>
      <c r="H952" s="12" t="inlineStr">
        <is>
          <t>GT1 aux: lube oil, hydraulics, enclosure fans</t>
        </is>
      </c>
      <c r="I952" s="12" t="inlineStr">
        <is>
          <t>Instrumentation</t>
        </is>
      </c>
      <c r="J952" s="12" t="inlineStr">
        <is>
          <t>Instrumentation ITC / PLTC, IS, #18 shielded pairs, blue jacket</t>
        </is>
      </c>
      <c r="K952" s="12" t="inlineStr">
        <is>
          <t>ITC|1 pr|16</t>
        </is>
      </c>
      <c r="L952" s="12" t="inlineStr">
        <is>
          <t>1 pr</t>
        </is>
      </c>
      <c r="M952" s="12" t="inlineStr">
        <is>
          <t>16</t>
        </is>
      </c>
      <c r="N952" s="12" t="n">
        <v>20</v>
      </c>
      <c r="O952" s="12" t="n">
        <v>1</v>
      </c>
      <c r="P952" s="12" t="n"/>
      <c r="Q952" s="12" t="n"/>
      <c r="R952" s="12" t="n"/>
      <c r="S952" s="12" t="inlineStr">
        <is>
          <t>Tray / conduit</t>
        </is>
      </c>
      <c r="T952" s="16" t="n">
        <v>62</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A-I-0196</t>
        </is>
      </c>
      <c r="B953" s="12" t="inlineStr">
        <is>
          <t>A</t>
        </is>
      </c>
      <c r="C953" s="12" t="inlineStr">
        <is>
          <t>Power block</t>
        </is>
      </c>
      <c r="D953" s="12" t="inlineStr">
        <is>
          <t>Home run JB-GT1 aux-AI02 to the control / marshalling room</t>
        </is>
      </c>
      <c r="E953" s="12" t="inlineStr">
        <is>
          <t>R2A</t>
        </is>
      </c>
      <c r="F953" s="12" t="inlineStr">
        <is>
          <t>R2A: unit / HRSG electrical e-house (32 x 40 ft)</t>
        </is>
      </c>
      <c r="G953" s="12" t="inlineStr">
        <is>
          <t>JB-GT1 aux-AI02</t>
        </is>
      </c>
      <c r="H953" s="12" t="inlineStr">
        <is>
          <t>GT1 aux: lube oil, hydraulics, enclosure fans</t>
        </is>
      </c>
      <c r="I953" s="12" t="inlineStr">
        <is>
          <t>Instrumentation</t>
        </is>
      </c>
      <c r="J953" s="12" t="inlineStr">
        <is>
          <t>Instrumentation ITC / PLTC, IS, #18 shielded pairs, blue jacket</t>
        </is>
      </c>
      <c r="K953" s="12" t="inlineStr">
        <is>
          <t>ITC|24 pr|18</t>
        </is>
      </c>
      <c r="L953" s="12" t="inlineStr">
        <is>
          <t>24 pr</t>
        </is>
      </c>
      <c r="M953" s="12" t="inlineStr">
        <is>
          <t>18</t>
        </is>
      </c>
      <c r="N953" s="12" t="n">
        <v>1</v>
      </c>
      <c r="O953" s="12" t="n">
        <v>1</v>
      </c>
      <c r="P953" s="12" t="n"/>
      <c r="Q953" s="12" t="n"/>
      <c r="R953" s="12" t="n"/>
      <c r="S953" s="12" t="inlineStr">
        <is>
          <t>Tray</t>
        </is>
      </c>
      <c r="T953" s="16" t="n">
        <v>224</v>
      </c>
      <c r="U953" s="16" t="n">
        <v>119</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A-I-0197</t>
        </is>
      </c>
      <c r="B954" s="12" t="inlineStr">
        <is>
          <t>A</t>
        </is>
      </c>
      <c r="C954" s="12" t="inlineStr">
        <is>
          <t>Power block</t>
        </is>
      </c>
      <c r="D954" s="12" t="inlineStr">
        <is>
          <t>Discrete device to JB JB-GT1 aux-DI01: 20 x 1 pr (field cables)</t>
        </is>
      </c>
      <c r="E954" s="12" t="inlineStr">
        <is>
          <t>GT1 aux</t>
        </is>
      </c>
      <c r="F954" s="12" t="inlineStr">
        <is>
          <t>GT1 aux: lube oil, hydraulics, enclosure fans</t>
        </is>
      </c>
      <c r="G954" s="12" t="inlineStr">
        <is>
          <t>JB-GT1 aux-DI01</t>
        </is>
      </c>
      <c r="H954" s="12" t="inlineStr">
        <is>
          <t>GT1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A-I-0198</t>
        </is>
      </c>
      <c r="B955" s="12" t="inlineStr">
        <is>
          <t>A</t>
        </is>
      </c>
      <c r="C955" s="12" t="inlineStr">
        <is>
          <t>Power block</t>
        </is>
      </c>
      <c r="D955" s="12" t="inlineStr">
        <is>
          <t>Home run JB-GT1 aux-DI01 to the control / marshalling room</t>
        </is>
      </c>
      <c r="E955" s="12" t="inlineStr">
        <is>
          <t>R2A</t>
        </is>
      </c>
      <c r="F955" s="12" t="inlineStr">
        <is>
          <t>R2A: unit / HRSG electrical e-house (32 x 40 ft)</t>
        </is>
      </c>
      <c r="G955" s="12" t="inlineStr">
        <is>
          <t>JB-GT1 aux-DI01</t>
        </is>
      </c>
      <c r="H955" s="12" t="inlineStr">
        <is>
          <t>GT1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224</v>
      </c>
      <c r="U955" s="16" t="n">
        <v>119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A-I-0199</t>
        </is>
      </c>
      <c r="B956" s="12" t="inlineStr">
        <is>
          <t>A</t>
        </is>
      </c>
      <c r="C956" s="12" t="inlineStr">
        <is>
          <t>Power block</t>
        </is>
      </c>
      <c r="D956" s="12" t="inlineStr">
        <is>
          <t>Discrete device to JB JB-GT1 aux-DI02: 20 x 1 pr (field cables)</t>
        </is>
      </c>
      <c r="E956" s="12" t="inlineStr">
        <is>
          <t>GT1 aux</t>
        </is>
      </c>
      <c r="F956" s="12" t="inlineStr">
        <is>
          <t>GT1 aux: lube oil, hydraulics, enclosure fans</t>
        </is>
      </c>
      <c r="G956" s="12" t="inlineStr">
        <is>
          <t>JB-GT1 aux-DI02</t>
        </is>
      </c>
      <c r="H956" s="12" t="inlineStr">
        <is>
          <t>GT1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A-I-0200</t>
        </is>
      </c>
      <c r="B957" s="12" t="inlineStr">
        <is>
          <t>A</t>
        </is>
      </c>
      <c r="C957" s="12" t="inlineStr">
        <is>
          <t>Power block</t>
        </is>
      </c>
      <c r="D957" s="12" t="inlineStr">
        <is>
          <t>Home run JB-GT1 aux-DI02 to the control / marshalling room</t>
        </is>
      </c>
      <c r="E957" s="12" t="inlineStr">
        <is>
          <t>R2A</t>
        </is>
      </c>
      <c r="F957" s="12" t="inlineStr">
        <is>
          <t>R2A: unit / HRSG electrical e-house (32 x 40 ft)</t>
        </is>
      </c>
      <c r="G957" s="12" t="inlineStr">
        <is>
          <t>JB-GT1 aux-DI02</t>
        </is>
      </c>
      <c r="H957" s="12" t="inlineStr">
        <is>
          <t>GT1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224</v>
      </c>
      <c r="U957" s="16" t="n">
        <v>119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A-I-0201</t>
        </is>
      </c>
      <c r="B958" s="12" t="inlineStr">
        <is>
          <t>A</t>
        </is>
      </c>
      <c r="C958" s="12" t="inlineStr">
        <is>
          <t>Power block</t>
        </is>
      </c>
      <c r="D958" s="12" t="inlineStr">
        <is>
          <t>Analog instrument to JB JB-INL-1-AI01: 6 x 1 pr (field cables)</t>
        </is>
      </c>
      <c r="E958" s="12" t="inlineStr">
        <is>
          <t>INL-1</t>
        </is>
      </c>
      <c r="F958" s="12" t="inlineStr">
        <is>
          <t>GT1 inlet duct (drop + horizontal EL 23-37)</t>
        </is>
      </c>
      <c r="G958" s="12" t="inlineStr">
        <is>
          <t>JB-INL-1-AI01</t>
        </is>
      </c>
      <c r="H958" s="12" t="inlineStr">
        <is>
          <t>GT1 inlet duct (drop + horizontal EL 23-37)</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6</v>
      </c>
      <c r="O958" s="12" t="n">
        <v>1</v>
      </c>
      <c r="P958" s="12" t="n"/>
      <c r="Q958" s="12" t="n"/>
      <c r="R958" s="12" t="n"/>
      <c r="S958" s="12" t="inlineStr">
        <is>
          <t>Tray / conduit</t>
        </is>
      </c>
      <c r="T958" s="16" t="n">
        <v>132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A-I-0202</t>
        </is>
      </c>
      <c r="B959" s="12" t="inlineStr">
        <is>
          <t>A</t>
        </is>
      </c>
      <c r="C959" s="12" t="inlineStr">
        <is>
          <t>Power block</t>
        </is>
      </c>
      <c r="D959" s="12" t="inlineStr">
        <is>
          <t>Home run JB-INL-1-AI01 to the control / marshalling room</t>
        </is>
      </c>
      <c r="E959" s="12" t="inlineStr">
        <is>
          <t>R2A</t>
        </is>
      </c>
      <c r="F959" s="12" t="inlineStr">
        <is>
          <t>R2A: unit / HRSG electrical e-house (32 x 40 ft)</t>
        </is>
      </c>
      <c r="G959" s="12" t="inlineStr">
        <is>
          <t>JB-INL-1-AI01</t>
        </is>
      </c>
      <c r="H959" s="12" t="inlineStr">
        <is>
          <t>GT1 inlet duct (drop + horizontal EL 23-37)</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359</v>
      </c>
      <c r="U959" s="16" t="n">
        <v>109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A-I-0203</t>
        </is>
      </c>
      <c r="B960" s="12" t="inlineStr">
        <is>
          <t>A</t>
        </is>
      </c>
      <c r="C960" s="12" t="inlineStr">
        <is>
          <t>Power block</t>
        </is>
      </c>
      <c r="D960" s="12" t="inlineStr">
        <is>
          <t>Thermocouple to TC JB JB-INL-1-TC01: 4 x 1 pr (field cables)</t>
        </is>
      </c>
      <c r="E960" s="12" t="inlineStr">
        <is>
          <t>INL-1</t>
        </is>
      </c>
      <c r="F960" s="12" t="inlineStr">
        <is>
          <t>GT1 inlet duct (drop + horizontal EL 23-37)</t>
        </is>
      </c>
      <c r="G960" s="12" t="inlineStr">
        <is>
          <t>JB-INL-1-TC01</t>
        </is>
      </c>
      <c r="H960" s="12" t="inlineStr">
        <is>
          <t>GT1 inlet duct (drop + horizontal EL 23-37)</t>
        </is>
      </c>
      <c r="I960" s="12" t="inlineStr">
        <is>
          <t>Instrumentation</t>
        </is>
      </c>
      <c r="J960" s="12" t="inlineStr">
        <is>
          <t>Thermocouple extension KX, #16 shielded pairs, PLTC</t>
        </is>
      </c>
      <c r="K960" s="12" t="inlineStr">
        <is>
          <t>TCX|1 pr|16</t>
        </is>
      </c>
      <c r="L960" s="12" t="inlineStr">
        <is>
          <t>1 pr</t>
        </is>
      </c>
      <c r="M960" s="12" t="inlineStr">
        <is>
          <t>16</t>
        </is>
      </c>
      <c r="N960" s="12" t="n">
        <v>4</v>
      </c>
      <c r="O960" s="12" t="n">
        <v>1</v>
      </c>
      <c r="P960" s="12" t="n"/>
      <c r="Q960" s="12" t="n"/>
      <c r="R960" s="12" t="n"/>
      <c r="S960" s="12" t="inlineStr">
        <is>
          <t>Tray / conduit</t>
        </is>
      </c>
      <c r="T960" s="16" t="n">
        <v>132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A-I-0204</t>
        </is>
      </c>
      <c r="B961" s="12" t="inlineStr">
        <is>
          <t>A</t>
        </is>
      </c>
      <c r="C961" s="12" t="inlineStr">
        <is>
          <t>Power block</t>
        </is>
      </c>
      <c r="D961" s="12" t="inlineStr">
        <is>
          <t>Home run JB-INL-1-TC01 to the control / marshalling room</t>
        </is>
      </c>
      <c r="E961" s="12" t="inlineStr">
        <is>
          <t>R2A</t>
        </is>
      </c>
      <c r="F961" s="12" t="inlineStr">
        <is>
          <t>R2A: unit / HRSG electrical e-house (32 x 40 ft)</t>
        </is>
      </c>
      <c r="G961" s="12" t="inlineStr">
        <is>
          <t>JB-INL-1-TC01</t>
        </is>
      </c>
      <c r="H961" s="12" t="inlineStr">
        <is>
          <t>GT1 inlet duct (drop + horizontal EL 23-37)</t>
        </is>
      </c>
      <c r="I961" s="12" t="inlineStr">
        <is>
          <t>Instrumentation</t>
        </is>
      </c>
      <c r="J961" s="12" t="inlineStr">
        <is>
          <t>Thermocouple extension KX, #16 shielded pairs, PLTC</t>
        </is>
      </c>
      <c r="K961" s="12" t="inlineStr">
        <is>
          <t>TCX|24 pr|16</t>
        </is>
      </c>
      <c r="L961" s="12" t="inlineStr">
        <is>
          <t>24 pr</t>
        </is>
      </c>
      <c r="M961" s="12" t="inlineStr">
        <is>
          <t>16</t>
        </is>
      </c>
      <c r="N961" s="12" t="n">
        <v>1</v>
      </c>
      <c r="O961" s="12" t="n">
        <v>1</v>
      </c>
      <c r="P961" s="12" t="n"/>
      <c r="Q961" s="12" t="n"/>
      <c r="R961" s="12" t="n"/>
      <c r="S961" s="12" t="inlineStr">
        <is>
          <t>Tray</t>
        </is>
      </c>
      <c r="T961" s="16" t="n">
        <v>359</v>
      </c>
      <c r="U961" s="16" t="n">
        <v>109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A-I-0205</t>
        </is>
      </c>
      <c r="B962" s="12" t="inlineStr">
        <is>
          <t>A</t>
        </is>
      </c>
      <c r="C962" s="12" t="inlineStr">
        <is>
          <t>Power block</t>
        </is>
      </c>
      <c r="D962" s="12" t="inlineStr">
        <is>
          <t>Analog instrument to JB JB-GT1-AI01: 20 x 1 pr (field cables)</t>
        </is>
      </c>
      <c r="E962" s="12" t="inlineStr">
        <is>
          <t>GT1</t>
        </is>
      </c>
      <c r="F962" s="12" t="inlineStr">
        <is>
          <t>GT1: H-class gas turbine (60 Hz)</t>
        </is>
      </c>
      <c r="G962" s="12" t="inlineStr">
        <is>
          <t>JB-GT1-AI01</t>
        </is>
      </c>
      <c r="H962" s="12" t="inlineStr">
        <is>
          <t>GT1: H-class gas turbine (60 Hz)</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20</v>
      </c>
      <c r="O962" s="12" t="n">
        <v>1</v>
      </c>
      <c r="P962" s="12" t="n"/>
      <c r="Q962" s="12" t="n"/>
      <c r="R962" s="12" t="n"/>
      <c r="S962" s="12" t="inlineStr">
        <is>
          <t>Tray / conduit</t>
        </is>
      </c>
      <c r="T962" s="16" t="n">
        <v>96</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A-I-0206</t>
        </is>
      </c>
      <c r="B963" s="12" t="inlineStr">
        <is>
          <t>A</t>
        </is>
      </c>
      <c r="C963" s="12" t="inlineStr">
        <is>
          <t>Power block</t>
        </is>
      </c>
      <c r="D963" s="12" t="inlineStr">
        <is>
          <t>Home run JB-GT1-AI01 to the control / marshalling room</t>
        </is>
      </c>
      <c r="E963" s="12" t="inlineStr">
        <is>
          <t>R2A</t>
        </is>
      </c>
      <c r="F963" s="12" t="inlineStr">
        <is>
          <t>R2A: unit / HRSG electrical e-house (32 x 40 ft)</t>
        </is>
      </c>
      <c r="G963" s="12" t="inlineStr">
        <is>
          <t>JB-GT1-AI01</t>
        </is>
      </c>
      <c r="H963" s="12" t="inlineStr">
        <is>
          <t>GT1: H-class gas turbine (60 Hz)</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154</v>
      </c>
      <c r="U963" s="16" t="n">
        <v>103</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A-I-0207</t>
        </is>
      </c>
      <c r="B964" s="12" t="inlineStr">
        <is>
          <t>A</t>
        </is>
      </c>
      <c r="C964" s="12" t="inlineStr">
        <is>
          <t>Power block</t>
        </is>
      </c>
      <c r="D964" s="12" t="inlineStr">
        <is>
          <t>Analog instrument to JB JB-GT1-AI02: 20 x 1 pr (field cables)</t>
        </is>
      </c>
      <c r="E964" s="12" t="inlineStr">
        <is>
          <t>GT1</t>
        </is>
      </c>
      <c r="F964" s="12" t="inlineStr">
        <is>
          <t>GT1: H-class gas turbine (60 Hz)</t>
        </is>
      </c>
      <c r="G964" s="12" t="inlineStr">
        <is>
          <t>JB-GT1-AI02</t>
        </is>
      </c>
      <c r="H964" s="12" t="inlineStr">
        <is>
          <t>GT1: H-class gas turbine (60 Hz)</t>
        </is>
      </c>
      <c r="I964" s="12" t="inlineStr">
        <is>
          <t>Instrumentation</t>
        </is>
      </c>
      <c r="J964" s="12" t="inlineStr">
        <is>
          <t>Instrumentation ITC / PLTC, IS, #18 shielded pairs, blue jacket</t>
        </is>
      </c>
      <c r="K964" s="12" t="inlineStr">
        <is>
          <t>ITC|1 pr|16</t>
        </is>
      </c>
      <c r="L964" s="12" t="inlineStr">
        <is>
          <t>1 pr</t>
        </is>
      </c>
      <c r="M964" s="12" t="inlineStr">
        <is>
          <t>16</t>
        </is>
      </c>
      <c r="N964" s="12" t="n">
        <v>20</v>
      </c>
      <c r="O964" s="12" t="n">
        <v>1</v>
      </c>
      <c r="P964" s="12" t="n"/>
      <c r="Q964" s="12" t="n"/>
      <c r="R964" s="12" t="n"/>
      <c r="S964" s="12" t="inlineStr">
        <is>
          <t>Tray / conduit</t>
        </is>
      </c>
      <c r="T964" s="16" t="n">
        <v>96</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A-I-0208</t>
        </is>
      </c>
      <c r="B965" s="12" t="inlineStr">
        <is>
          <t>A</t>
        </is>
      </c>
      <c r="C965" s="12" t="inlineStr">
        <is>
          <t>Power block</t>
        </is>
      </c>
      <c r="D965" s="12" t="inlineStr">
        <is>
          <t>Home run JB-GT1-AI02 to the control / marshalling room</t>
        </is>
      </c>
      <c r="E965" s="12" t="inlineStr">
        <is>
          <t>R2A</t>
        </is>
      </c>
      <c r="F965" s="12" t="inlineStr">
        <is>
          <t>R2A: unit / HRSG electrical e-house (32 x 40 ft)</t>
        </is>
      </c>
      <c r="G965" s="12" t="inlineStr">
        <is>
          <t>JB-GT1-AI02</t>
        </is>
      </c>
      <c r="H965" s="12" t="inlineStr">
        <is>
          <t>GT1: H-class gas turbine (60 Hz)</t>
        </is>
      </c>
      <c r="I965" s="12" t="inlineStr">
        <is>
          <t>Instrumentation</t>
        </is>
      </c>
      <c r="J965" s="12" t="inlineStr">
        <is>
          <t>Instrumentation ITC / PLTC, IS, #18 shielded pairs, blue jacket</t>
        </is>
      </c>
      <c r="K965" s="12" t="inlineStr">
        <is>
          <t>ITC|24 pr|18</t>
        </is>
      </c>
      <c r="L965" s="12" t="inlineStr">
        <is>
          <t>24 pr</t>
        </is>
      </c>
      <c r="M965" s="12" t="inlineStr">
        <is>
          <t>18</t>
        </is>
      </c>
      <c r="N965" s="12" t="n">
        <v>1</v>
      </c>
      <c r="O965" s="12" t="n">
        <v>1</v>
      </c>
      <c r="P965" s="12" t="n"/>
      <c r="Q965" s="12" t="n"/>
      <c r="R965" s="12" t="n"/>
      <c r="S965" s="12" t="inlineStr">
        <is>
          <t>Tray</t>
        </is>
      </c>
      <c r="T965" s="16" t="n">
        <v>154</v>
      </c>
      <c r="U965" s="16" t="n">
        <v>103</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A-I-0209</t>
        </is>
      </c>
      <c r="B966" s="12" t="inlineStr">
        <is>
          <t>A</t>
        </is>
      </c>
      <c r="C966" s="12" t="inlineStr">
        <is>
          <t>Power block</t>
        </is>
      </c>
      <c r="D966" s="12" t="inlineStr">
        <is>
          <t>Analog instrument to JB JB-GT1-AI03: 20 x 1 pr (field cables)</t>
        </is>
      </c>
      <c r="E966" s="12" t="inlineStr">
        <is>
          <t>GT1</t>
        </is>
      </c>
      <c r="F966" s="12" t="inlineStr">
        <is>
          <t>GT1: H-class gas turbine (60 Hz)</t>
        </is>
      </c>
      <c r="G966" s="12" t="inlineStr">
        <is>
          <t>JB-GT1-AI03</t>
        </is>
      </c>
      <c r="H966" s="12" t="inlineStr">
        <is>
          <t>GT1: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A-I-0210</t>
        </is>
      </c>
      <c r="B967" s="12" t="inlineStr">
        <is>
          <t>A</t>
        </is>
      </c>
      <c r="C967" s="12" t="inlineStr">
        <is>
          <t>Power block</t>
        </is>
      </c>
      <c r="D967" s="12" t="inlineStr">
        <is>
          <t>Home run JB-GT1-AI03 to the control / marshalling room</t>
        </is>
      </c>
      <c r="E967" s="12" t="inlineStr">
        <is>
          <t>R2A</t>
        </is>
      </c>
      <c r="F967" s="12" t="inlineStr">
        <is>
          <t>R2A: unit / HRSG electrical e-house (32 x 40 ft)</t>
        </is>
      </c>
      <c r="G967" s="12" t="inlineStr">
        <is>
          <t>JB-GT1-AI03</t>
        </is>
      </c>
      <c r="H967" s="12" t="inlineStr">
        <is>
          <t>GT1: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154</v>
      </c>
      <c r="U967" s="16" t="n">
        <v>103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A-I-0211</t>
        </is>
      </c>
      <c r="B968" s="12" t="inlineStr">
        <is>
          <t>A</t>
        </is>
      </c>
      <c r="C968" s="12" t="inlineStr">
        <is>
          <t>Power block</t>
        </is>
      </c>
      <c r="D968" s="12" t="inlineStr">
        <is>
          <t>Analog instrument to JB JB-GT1-AI04: 20 x 1 pr (field cables)</t>
        </is>
      </c>
      <c r="E968" s="12" t="inlineStr">
        <is>
          <t>GT1</t>
        </is>
      </c>
      <c r="F968" s="12" t="inlineStr">
        <is>
          <t>GT1: H-class gas turbine (60 Hz)</t>
        </is>
      </c>
      <c r="G968" s="12" t="inlineStr">
        <is>
          <t>JB-GT1-AI04</t>
        </is>
      </c>
      <c r="H968" s="12" t="inlineStr">
        <is>
          <t>GT1: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A-I-0212</t>
        </is>
      </c>
      <c r="B969" s="12" t="inlineStr">
        <is>
          <t>A</t>
        </is>
      </c>
      <c r="C969" s="12" t="inlineStr">
        <is>
          <t>Power block</t>
        </is>
      </c>
      <c r="D969" s="12" t="inlineStr">
        <is>
          <t>Home run JB-GT1-AI04 to the control / marshalling room</t>
        </is>
      </c>
      <c r="E969" s="12" t="inlineStr">
        <is>
          <t>R2A</t>
        </is>
      </c>
      <c r="F969" s="12" t="inlineStr">
        <is>
          <t>R2A: unit / HRSG electrical e-house (32 x 40 ft)</t>
        </is>
      </c>
      <c r="G969" s="12" t="inlineStr">
        <is>
          <t>JB-GT1-AI04</t>
        </is>
      </c>
      <c r="H969" s="12" t="inlineStr">
        <is>
          <t>GT1: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154</v>
      </c>
      <c r="U969" s="16" t="n">
        <v>103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A-I-0213</t>
        </is>
      </c>
      <c r="B970" s="12" t="inlineStr">
        <is>
          <t>A</t>
        </is>
      </c>
      <c r="C970" s="12" t="inlineStr">
        <is>
          <t>Power block</t>
        </is>
      </c>
      <c r="D970" s="12" t="inlineStr">
        <is>
          <t>Analog instrument to JB JB-GT1-AI05: 20 x 1 pr (field cables)</t>
        </is>
      </c>
      <c r="E970" s="12" t="inlineStr">
        <is>
          <t>GT1</t>
        </is>
      </c>
      <c r="F970" s="12" t="inlineStr">
        <is>
          <t>GT1: H-class gas turbine (60 Hz)</t>
        </is>
      </c>
      <c r="G970" s="12" t="inlineStr">
        <is>
          <t>JB-GT1-AI05</t>
        </is>
      </c>
      <c r="H970" s="12" t="inlineStr">
        <is>
          <t>GT1: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A-I-0214</t>
        </is>
      </c>
      <c r="B971" s="12" t="inlineStr">
        <is>
          <t>A</t>
        </is>
      </c>
      <c r="C971" s="12" t="inlineStr">
        <is>
          <t>Power block</t>
        </is>
      </c>
      <c r="D971" s="12" t="inlineStr">
        <is>
          <t>Home run JB-GT1-AI05 to the control / marshalling room</t>
        </is>
      </c>
      <c r="E971" s="12" t="inlineStr">
        <is>
          <t>R2A</t>
        </is>
      </c>
      <c r="F971" s="12" t="inlineStr">
        <is>
          <t>R2A: unit / HRSG electrical e-house (32 x 40 ft)</t>
        </is>
      </c>
      <c r="G971" s="12" t="inlineStr">
        <is>
          <t>JB-GT1-AI05</t>
        </is>
      </c>
      <c r="H971" s="12" t="inlineStr">
        <is>
          <t>GT1: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154</v>
      </c>
      <c r="U971" s="16" t="n">
        <v>103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A-I-0215</t>
        </is>
      </c>
      <c r="B972" s="12" t="inlineStr">
        <is>
          <t>A</t>
        </is>
      </c>
      <c r="C972" s="12" t="inlineStr">
        <is>
          <t>Power block</t>
        </is>
      </c>
      <c r="D972" s="12" t="inlineStr">
        <is>
          <t>Analog instrument to JB JB-GT1-AI06: 20 x 1 pr (field cables)</t>
        </is>
      </c>
      <c r="E972" s="12" t="inlineStr">
        <is>
          <t>GT1</t>
        </is>
      </c>
      <c r="F972" s="12" t="inlineStr">
        <is>
          <t>GT1: H-class gas turbine (60 Hz)</t>
        </is>
      </c>
      <c r="G972" s="12" t="inlineStr">
        <is>
          <t>JB-GT1-AI06</t>
        </is>
      </c>
      <c r="H972" s="12" t="inlineStr">
        <is>
          <t>GT1: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A-I-0216</t>
        </is>
      </c>
      <c r="B973" s="12" t="inlineStr">
        <is>
          <t>A</t>
        </is>
      </c>
      <c r="C973" s="12" t="inlineStr">
        <is>
          <t>Power block</t>
        </is>
      </c>
      <c r="D973" s="12" t="inlineStr">
        <is>
          <t>Home run JB-GT1-AI06 to the control / marshalling room</t>
        </is>
      </c>
      <c r="E973" s="12" t="inlineStr">
        <is>
          <t>R2A</t>
        </is>
      </c>
      <c r="F973" s="12" t="inlineStr">
        <is>
          <t>R2A: unit / HRSG electrical e-house (32 x 40 ft)</t>
        </is>
      </c>
      <c r="G973" s="12" t="inlineStr">
        <is>
          <t>JB-GT1-AI06</t>
        </is>
      </c>
      <c r="H973" s="12" t="inlineStr">
        <is>
          <t>GT1: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154</v>
      </c>
      <c r="U973" s="16" t="n">
        <v>103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A-I-0217</t>
        </is>
      </c>
      <c r="B974" s="12" t="inlineStr">
        <is>
          <t>A</t>
        </is>
      </c>
      <c r="C974" s="12" t="inlineStr">
        <is>
          <t>Power block</t>
        </is>
      </c>
      <c r="D974" s="12" t="inlineStr">
        <is>
          <t>Discrete device to JB JB-GT1-DI01: 20 x 1 pr (field cables)</t>
        </is>
      </c>
      <c r="E974" s="12" t="inlineStr">
        <is>
          <t>GT1</t>
        </is>
      </c>
      <c r="F974" s="12" t="inlineStr">
        <is>
          <t>GT1: H-class gas turbine (60 Hz)</t>
        </is>
      </c>
      <c r="G974" s="12" t="inlineStr">
        <is>
          <t>JB-GT1-DI01</t>
        </is>
      </c>
      <c r="H974" s="12" t="inlineStr">
        <is>
          <t>GT1: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A-I-0218</t>
        </is>
      </c>
      <c r="B975" s="12" t="inlineStr">
        <is>
          <t>A</t>
        </is>
      </c>
      <c r="C975" s="12" t="inlineStr">
        <is>
          <t>Power block</t>
        </is>
      </c>
      <c r="D975" s="12" t="inlineStr">
        <is>
          <t>Home run JB-GT1-DI01 to the control / marshalling room</t>
        </is>
      </c>
      <c r="E975" s="12" t="inlineStr">
        <is>
          <t>R2A</t>
        </is>
      </c>
      <c r="F975" s="12" t="inlineStr">
        <is>
          <t>R2A: unit / HRSG electrical e-house (32 x 40 ft)</t>
        </is>
      </c>
      <c r="G975" s="12" t="inlineStr">
        <is>
          <t>JB-GT1-DI01</t>
        </is>
      </c>
      <c r="H975" s="12" t="inlineStr">
        <is>
          <t>GT1: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154</v>
      </c>
      <c r="U975" s="16" t="n">
        <v>103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A-I-0219</t>
        </is>
      </c>
      <c r="B976" s="12" t="inlineStr">
        <is>
          <t>A</t>
        </is>
      </c>
      <c r="C976" s="12" t="inlineStr">
        <is>
          <t>Power block</t>
        </is>
      </c>
      <c r="D976" s="12" t="inlineStr">
        <is>
          <t>Discrete device to JB JB-GT1-DI02: 20 x 1 pr (field cables)</t>
        </is>
      </c>
      <c r="E976" s="12" t="inlineStr">
        <is>
          <t>GT1</t>
        </is>
      </c>
      <c r="F976" s="12" t="inlineStr">
        <is>
          <t>GT1: H-class gas turbine (60 Hz)</t>
        </is>
      </c>
      <c r="G976" s="12" t="inlineStr">
        <is>
          <t>JB-GT1-DI02</t>
        </is>
      </c>
      <c r="H976" s="12" t="inlineStr">
        <is>
          <t>GT1: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A-I-0220</t>
        </is>
      </c>
      <c r="B977" s="12" t="inlineStr">
        <is>
          <t>A</t>
        </is>
      </c>
      <c r="C977" s="12" t="inlineStr">
        <is>
          <t>Power block</t>
        </is>
      </c>
      <c r="D977" s="12" t="inlineStr">
        <is>
          <t>Home run JB-GT1-DI02 to the control / marshalling room</t>
        </is>
      </c>
      <c r="E977" s="12" t="inlineStr">
        <is>
          <t>R2A</t>
        </is>
      </c>
      <c r="F977" s="12" t="inlineStr">
        <is>
          <t>R2A: unit / HRSG electrical e-house (32 x 40 ft)</t>
        </is>
      </c>
      <c r="G977" s="12" t="inlineStr">
        <is>
          <t>JB-GT1-DI02</t>
        </is>
      </c>
      <c r="H977" s="12" t="inlineStr">
        <is>
          <t>GT1: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154</v>
      </c>
      <c r="U977" s="16" t="n">
        <v>103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A-I-0221</t>
        </is>
      </c>
      <c r="B978" s="12" t="inlineStr">
        <is>
          <t>A</t>
        </is>
      </c>
      <c r="C978" s="12" t="inlineStr">
        <is>
          <t>Power block</t>
        </is>
      </c>
      <c r="D978" s="12" t="inlineStr">
        <is>
          <t>Discrete device to JB JB-GT1-DI03: 20 x 1 pr (field cables)</t>
        </is>
      </c>
      <c r="E978" s="12" t="inlineStr">
        <is>
          <t>GT1</t>
        </is>
      </c>
      <c r="F978" s="12" t="inlineStr">
        <is>
          <t>GT1: H-class gas turbine (60 Hz)</t>
        </is>
      </c>
      <c r="G978" s="12" t="inlineStr">
        <is>
          <t>JB-GT1-DI03</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A-I-0222</t>
        </is>
      </c>
      <c r="B979" s="12" t="inlineStr">
        <is>
          <t>A</t>
        </is>
      </c>
      <c r="C979" s="12" t="inlineStr">
        <is>
          <t>Power block</t>
        </is>
      </c>
      <c r="D979" s="12" t="inlineStr">
        <is>
          <t>Home run JB-GT1-DI03 to the control / marshalling room</t>
        </is>
      </c>
      <c r="E979" s="12" t="inlineStr">
        <is>
          <t>R2A</t>
        </is>
      </c>
      <c r="F979" s="12" t="inlineStr">
        <is>
          <t>R2A: unit / HRSG electrical e-house (32 x 40 ft)</t>
        </is>
      </c>
      <c r="G979" s="12" t="inlineStr">
        <is>
          <t>JB-GT1-DI03</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A-I-0223</t>
        </is>
      </c>
      <c r="B980" s="12" t="inlineStr">
        <is>
          <t>A</t>
        </is>
      </c>
      <c r="C980" s="12" t="inlineStr">
        <is>
          <t>Power block</t>
        </is>
      </c>
      <c r="D980" s="12" t="inlineStr">
        <is>
          <t>Discrete device to JB JB-GT1-DI04: 20 x 1 pr (field cables)</t>
        </is>
      </c>
      <c r="E980" s="12" t="inlineStr">
        <is>
          <t>GT1</t>
        </is>
      </c>
      <c r="F980" s="12" t="inlineStr">
        <is>
          <t>GT1: H-class gas turbine (60 Hz)</t>
        </is>
      </c>
      <c r="G980" s="12" t="inlineStr">
        <is>
          <t>JB-GT1-DI04</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A-I-0224</t>
        </is>
      </c>
      <c r="B981" s="12" t="inlineStr">
        <is>
          <t>A</t>
        </is>
      </c>
      <c r="C981" s="12" t="inlineStr">
        <is>
          <t>Power block</t>
        </is>
      </c>
      <c r="D981" s="12" t="inlineStr">
        <is>
          <t>Home run JB-GT1-DI04 to the control / marshalling room</t>
        </is>
      </c>
      <c r="E981" s="12" t="inlineStr">
        <is>
          <t>R2A</t>
        </is>
      </c>
      <c r="F981" s="12" t="inlineStr">
        <is>
          <t>R2A: unit / HRSG electrical e-house (32 x 40 ft)</t>
        </is>
      </c>
      <c r="G981" s="12" t="inlineStr">
        <is>
          <t>JB-GT1-DI04</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A-I-0225</t>
        </is>
      </c>
      <c r="B982" s="12" t="inlineStr">
        <is>
          <t>A</t>
        </is>
      </c>
      <c r="C982" s="12" t="inlineStr">
        <is>
          <t>Power block</t>
        </is>
      </c>
      <c r="D982" s="12" t="inlineStr">
        <is>
          <t>Thermocouple to TC JB JB-GT1-TC01: 20 x 1 pr (field cables)</t>
        </is>
      </c>
      <c r="E982" s="12" t="inlineStr">
        <is>
          <t>GT1</t>
        </is>
      </c>
      <c r="F982" s="12" t="inlineStr">
        <is>
          <t>GT1: H-class gas turbine (60 Hz)</t>
        </is>
      </c>
      <c r="G982" s="12" t="inlineStr">
        <is>
          <t>JB-GT1-TC01</t>
        </is>
      </c>
      <c r="H982" s="12" t="inlineStr">
        <is>
          <t>GT1: H-class gas turbine (60 Hz)</t>
        </is>
      </c>
      <c r="I982" s="12" t="inlineStr">
        <is>
          <t>Instrumentation</t>
        </is>
      </c>
      <c r="J982" s="12" t="inlineStr">
        <is>
          <t>Thermocouple extension KX, #16 shielded pairs, PLTC</t>
        </is>
      </c>
      <c r="K982" s="12" t="inlineStr">
        <is>
          <t>TCX|1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A-I-0226</t>
        </is>
      </c>
      <c r="B983" s="12" t="inlineStr">
        <is>
          <t>A</t>
        </is>
      </c>
      <c r="C983" s="12" t="inlineStr">
        <is>
          <t>Power block</t>
        </is>
      </c>
      <c r="D983" s="12" t="inlineStr">
        <is>
          <t>Home run JB-GT1-TC01 to the control / marshalling room</t>
        </is>
      </c>
      <c r="E983" s="12" t="inlineStr">
        <is>
          <t>R2A</t>
        </is>
      </c>
      <c r="F983" s="12" t="inlineStr">
        <is>
          <t>R2A: unit / HRSG electrical e-house (32 x 40 ft)</t>
        </is>
      </c>
      <c r="G983" s="12" t="inlineStr">
        <is>
          <t>JB-GT1-TC01</t>
        </is>
      </c>
      <c r="H983" s="12" t="inlineStr">
        <is>
          <t>GT1: H-class gas turbine (60 Hz)</t>
        </is>
      </c>
      <c r="I983" s="12" t="inlineStr">
        <is>
          <t>Instrumentation</t>
        </is>
      </c>
      <c r="J983" s="12" t="inlineStr">
        <is>
          <t>Thermocouple extension KX, #16 shielded pairs, PLTC</t>
        </is>
      </c>
      <c r="K983" s="12" t="inlineStr">
        <is>
          <t>TCX|24 pr|16</t>
        </is>
      </c>
      <c r="L983" s="12" t="inlineStr">
        <is>
          <t>24 pr</t>
        </is>
      </c>
      <c r="M983" s="12" t="inlineStr">
        <is>
          <t>16</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A-I-0227</t>
        </is>
      </c>
      <c r="B984" s="12" t="inlineStr">
        <is>
          <t>A</t>
        </is>
      </c>
      <c r="C984" s="12" t="inlineStr">
        <is>
          <t>Power block</t>
        </is>
      </c>
      <c r="D984" s="12" t="inlineStr">
        <is>
          <t>Thermocouple to TC JB JB-GT1-TC02: 20 x 1 pr (field cables)</t>
        </is>
      </c>
      <c r="E984" s="12" t="inlineStr">
        <is>
          <t>GT1</t>
        </is>
      </c>
      <c r="F984" s="12" t="inlineStr">
        <is>
          <t>GT1: H-class gas turbine (60 Hz)</t>
        </is>
      </c>
      <c r="G984" s="12" t="inlineStr">
        <is>
          <t>JB-GT1-TC02</t>
        </is>
      </c>
      <c r="H984" s="12" t="inlineStr">
        <is>
          <t>GT1: H-class gas turbine (60 Hz)</t>
        </is>
      </c>
      <c r="I984" s="12" t="inlineStr">
        <is>
          <t>Instrumentation</t>
        </is>
      </c>
      <c r="J984" s="12" t="inlineStr">
        <is>
          <t>Thermocouple extension KX, #16 shielded pairs, PLTC</t>
        </is>
      </c>
      <c r="K984" s="12" t="inlineStr">
        <is>
          <t>TCX|1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A-I-0228</t>
        </is>
      </c>
      <c r="B985" s="12" t="inlineStr">
        <is>
          <t>A</t>
        </is>
      </c>
      <c r="C985" s="12" t="inlineStr">
        <is>
          <t>Power block</t>
        </is>
      </c>
      <c r="D985" s="12" t="inlineStr">
        <is>
          <t>Home run JB-GT1-TC02 to the control / marshalling room</t>
        </is>
      </c>
      <c r="E985" s="12" t="inlineStr">
        <is>
          <t>R2A</t>
        </is>
      </c>
      <c r="F985" s="12" t="inlineStr">
        <is>
          <t>R2A: unit / HRSG electrical e-house (32 x 40 ft)</t>
        </is>
      </c>
      <c r="G985" s="12" t="inlineStr">
        <is>
          <t>JB-GT1-TC02</t>
        </is>
      </c>
      <c r="H985" s="12" t="inlineStr">
        <is>
          <t>GT1: H-class gas turbine (60 Hz)</t>
        </is>
      </c>
      <c r="I985" s="12" t="inlineStr">
        <is>
          <t>Instrumentation</t>
        </is>
      </c>
      <c r="J985" s="12" t="inlineStr">
        <is>
          <t>Thermocouple extension KX, #16 shielded pairs, PLTC</t>
        </is>
      </c>
      <c r="K985" s="12" t="inlineStr">
        <is>
          <t>TCX|24 pr|16</t>
        </is>
      </c>
      <c r="L985" s="12" t="inlineStr">
        <is>
          <t>24 pr</t>
        </is>
      </c>
      <c r="M985" s="12" t="inlineStr">
        <is>
          <t>16</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A-I-0229</t>
        </is>
      </c>
      <c r="B986" s="12" t="inlineStr">
        <is>
          <t>A</t>
        </is>
      </c>
      <c r="C986" s="12" t="inlineStr">
        <is>
          <t>Power block</t>
        </is>
      </c>
      <c r="D986" s="12" t="inlineStr">
        <is>
          <t>Thermocouple to TC JB JB-GT1-TC03: 20 x 1 pr (field cables)</t>
        </is>
      </c>
      <c r="E986" s="12" t="inlineStr">
        <is>
          <t>GT1</t>
        </is>
      </c>
      <c r="F986" s="12" t="inlineStr">
        <is>
          <t>GT1: H-class gas turbine (60 Hz)</t>
        </is>
      </c>
      <c r="G986" s="12" t="inlineStr">
        <is>
          <t>JB-GT1-TC03</t>
        </is>
      </c>
      <c r="H986" s="12" t="inlineStr">
        <is>
          <t>GT1: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A-I-0230</t>
        </is>
      </c>
      <c r="B987" s="12" t="inlineStr">
        <is>
          <t>A</t>
        </is>
      </c>
      <c r="C987" s="12" t="inlineStr">
        <is>
          <t>Power block</t>
        </is>
      </c>
      <c r="D987" s="12" t="inlineStr">
        <is>
          <t>Home run JB-GT1-TC03 to the control / marshalling room</t>
        </is>
      </c>
      <c r="E987" s="12" t="inlineStr">
        <is>
          <t>R2A</t>
        </is>
      </c>
      <c r="F987" s="12" t="inlineStr">
        <is>
          <t>R2A: unit / HRSG electrical e-house (32 x 40 ft)</t>
        </is>
      </c>
      <c r="G987" s="12" t="inlineStr">
        <is>
          <t>JB-GT1-TC03</t>
        </is>
      </c>
      <c r="H987" s="12" t="inlineStr">
        <is>
          <t>GT1: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A-I-0231</t>
        </is>
      </c>
      <c r="B988" s="12" t="inlineStr">
        <is>
          <t>A</t>
        </is>
      </c>
      <c r="C988" s="12" t="inlineStr">
        <is>
          <t>Power block</t>
        </is>
      </c>
      <c r="D988" s="12" t="inlineStr">
        <is>
          <t>Vibration monitoring</t>
        </is>
      </c>
      <c r="E988" s="12" t="inlineStr">
        <is>
          <t>R2A</t>
        </is>
      </c>
      <c r="F988" s="12" t="inlineStr">
        <is>
          <t>R2A: unit / HRSG electrical e-house (32 x 40 ft)</t>
        </is>
      </c>
      <c r="G988" s="12" t="inlineStr">
        <is>
          <t>GT1</t>
        </is>
      </c>
      <c r="H988" s="12" t="inlineStr">
        <is>
          <t>GT1: H-class gas turbine (60 Hz)</t>
        </is>
      </c>
      <c r="I988" s="12" t="inlineStr">
        <is>
          <t>Instrumentation</t>
        </is>
      </c>
      <c r="J988" s="12" t="inlineStr">
        <is>
          <t>Instrumentation PLTC / TC-ER 300 V, #18 twisted shielded pairs, overall shield</t>
        </is>
      </c>
      <c r="K988" s="12" t="inlineStr">
        <is>
          <t>PLTC|4 pr|18</t>
        </is>
      </c>
      <c r="L988" s="12" t="inlineStr">
        <is>
          <t>4 pr</t>
        </is>
      </c>
      <c r="M988" s="12" t="inlineStr">
        <is>
          <t>18</t>
        </is>
      </c>
      <c r="N988" s="12" t="n">
        <v>1</v>
      </c>
      <c r="O988" s="12" t="n">
        <v>1</v>
      </c>
      <c r="P988" s="12" t="n"/>
      <c r="Q988" s="12" t="n"/>
      <c r="R988" s="12" t="n"/>
      <c r="S988" s="12" t="inlineStr">
        <is>
          <t>Tray</t>
        </is>
      </c>
      <c r="T988" s="16" t="n">
        <v>154</v>
      </c>
      <c r="U988" s="16" t="n">
        <v>103</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A-I-0232</t>
        </is>
      </c>
      <c r="B989" s="12" t="inlineStr">
        <is>
          <t>A</t>
        </is>
      </c>
      <c r="C989" s="12" t="inlineStr">
        <is>
          <t>Power block</t>
        </is>
      </c>
      <c r="D989" s="12" t="inlineStr">
        <is>
          <t>Analog instrument to JB JB-GT2 aux-AI01: 20 x 1 pr (field cables)</t>
        </is>
      </c>
      <c r="E989" s="12" t="inlineStr">
        <is>
          <t>GT2 aux</t>
        </is>
      </c>
      <c r="F989" s="12" t="inlineStr">
        <is>
          <t>GT2 aux: lube oil, hydraulics, enclosure fans</t>
        </is>
      </c>
      <c r="G989" s="12" t="inlineStr">
        <is>
          <t>JB-GT2 aux-AI01</t>
        </is>
      </c>
      <c r="H989" s="12" t="inlineStr">
        <is>
          <t>GT2 aux: lube oil, hydraulics, enclosure fans</t>
        </is>
      </c>
      <c r="I989" s="12" t="inlineStr">
        <is>
          <t>Instrumentation</t>
        </is>
      </c>
      <c r="J989" s="12" t="inlineStr">
        <is>
          <t>Instrumentation ITC / PLTC, IS, #18 shielded pairs, blue jacket</t>
        </is>
      </c>
      <c r="K989" s="12" t="inlineStr">
        <is>
          <t>ITC|1 pr|16</t>
        </is>
      </c>
      <c r="L989" s="12" t="inlineStr">
        <is>
          <t>1 pr</t>
        </is>
      </c>
      <c r="M989" s="12" t="inlineStr">
        <is>
          <t>16</t>
        </is>
      </c>
      <c r="N989" s="12" t="n">
        <v>20</v>
      </c>
      <c r="O989" s="12" t="n">
        <v>1</v>
      </c>
      <c r="P989" s="12" t="n"/>
      <c r="Q989" s="12" t="n"/>
      <c r="R989" s="12" t="n"/>
      <c r="S989" s="12" t="inlineStr">
        <is>
          <t>Tray / conduit</t>
        </is>
      </c>
      <c r="T989" s="16" t="n">
        <v>62</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A-I-0233</t>
        </is>
      </c>
      <c r="B990" s="12" t="inlineStr">
        <is>
          <t>A</t>
        </is>
      </c>
      <c r="C990" s="12" t="inlineStr">
        <is>
          <t>Power block</t>
        </is>
      </c>
      <c r="D990" s="12" t="inlineStr">
        <is>
          <t>Home run JB-GT2 aux-AI01 to the control / marshalling room</t>
        </is>
      </c>
      <c r="E990" s="12" t="inlineStr">
        <is>
          <t>R2B</t>
        </is>
      </c>
      <c r="F990" s="12" t="inlineStr">
        <is>
          <t>R2B: unit / HRSG electrical e-house (32 x 40 ft)</t>
        </is>
      </c>
      <c r="G990" s="12" t="inlineStr">
        <is>
          <t>JB-GT2 aux-AI01</t>
        </is>
      </c>
      <c r="H990" s="12" t="inlineStr">
        <is>
          <t>GT2 aux: lube oil, hydraulics, enclosure fans</t>
        </is>
      </c>
      <c r="I990" s="12" t="inlineStr">
        <is>
          <t>Instrumentation</t>
        </is>
      </c>
      <c r="J990" s="12" t="inlineStr">
        <is>
          <t>Instrumentation ITC / PLTC, IS, #18 shielded pairs, blue jacket</t>
        </is>
      </c>
      <c r="K990" s="12" t="inlineStr">
        <is>
          <t>ITC|24 pr|18</t>
        </is>
      </c>
      <c r="L990" s="12" t="inlineStr">
        <is>
          <t>24 pr</t>
        </is>
      </c>
      <c r="M990" s="12" t="inlineStr">
        <is>
          <t>18</t>
        </is>
      </c>
      <c r="N990" s="12" t="n">
        <v>1</v>
      </c>
      <c r="O990" s="12" t="n">
        <v>1</v>
      </c>
      <c r="P990" s="12" t="n"/>
      <c r="Q990" s="12" t="n"/>
      <c r="R990" s="12" t="n"/>
      <c r="S990" s="12" t="inlineStr">
        <is>
          <t>Tray</t>
        </is>
      </c>
      <c r="T990" s="16" t="n">
        <v>1116</v>
      </c>
      <c r="U990" s="16" t="n">
        <v>213</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A-I-0234</t>
        </is>
      </c>
      <c r="B991" s="12" t="inlineStr">
        <is>
          <t>A</t>
        </is>
      </c>
      <c r="C991" s="12" t="inlineStr">
        <is>
          <t>Power block</t>
        </is>
      </c>
      <c r="D991" s="12" t="inlineStr">
        <is>
          <t>Analog instrument to JB JB-GT2 aux-AI02: 20 x 1 pr (field cables)</t>
        </is>
      </c>
      <c r="E991" s="12" t="inlineStr">
        <is>
          <t>GT2 aux</t>
        </is>
      </c>
      <c r="F991" s="12" t="inlineStr">
        <is>
          <t>GT2 aux: lube oil, hydraulics, enclosure fans</t>
        </is>
      </c>
      <c r="G991" s="12" t="inlineStr">
        <is>
          <t>JB-GT2 aux-AI02</t>
        </is>
      </c>
      <c r="H991" s="12" t="inlineStr">
        <is>
          <t>GT2 aux: lube oil, hydraulics, enclosure fans</t>
        </is>
      </c>
      <c r="I991" s="12" t="inlineStr">
        <is>
          <t>Instrumentation</t>
        </is>
      </c>
      <c r="J991" s="12" t="inlineStr">
        <is>
          <t>Instrumentation ITC / PLTC, IS, #18 shielded pairs, blue jacket</t>
        </is>
      </c>
      <c r="K991" s="12" t="inlineStr">
        <is>
          <t>ITC|1 pr|16</t>
        </is>
      </c>
      <c r="L991" s="12" t="inlineStr">
        <is>
          <t>1 pr</t>
        </is>
      </c>
      <c r="M991" s="12" t="inlineStr">
        <is>
          <t>16</t>
        </is>
      </c>
      <c r="N991" s="12" t="n">
        <v>20</v>
      </c>
      <c r="O991" s="12" t="n">
        <v>1</v>
      </c>
      <c r="P991" s="12" t="n"/>
      <c r="Q991" s="12" t="n"/>
      <c r="R991" s="12" t="n"/>
      <c r="S991" s="12" t="inlineStr">
        <is>
          <t>Tray / conduit</t>
        </is>
      </c>
      <c r="T991" s="16" t="n">
        <v>62</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A-I-0235</t>
        </is>
      </c>
      <c r="B992" s="12" t="inlineStr">
        <is>
          <t>A</t>
        </is>
      </c>
      <c r="C992" s="12" t="inlineStr">
        <is>
          <t>Power block</t>
        </is>
      </c>
      <c r="D992" s="12" t="inlineStr">
        <is>
          <t>Home run JB-GT2 aux-AI02 to the control / marshalling room</t>
        </is>
      </c>
      <c r="E992" s="12" t="inlineStr">
        <is>
          <t>R2B</t>
        </is>
      </c>
      <c r="F992" s="12" t="inlineStr">
        <is>
          <t>R2B: unit / HRSG electrical e-house (32 x 40 ft)</t>
        </is>
      </c>
      <c r="G992" s="12" t="inlineStr">
        <is>
          <t>JB-GT2 aux-AI02</t>
        </is>
      </c>
      <c r="H992" s="12" t="inlineStr">
        <is>
          <t>GT2 aux: lube oil, hydraulics, enclosure fans</t>
        </is>
      </c>
      <c r="I992" s="12" t="inlineStr">
        <is>
          <t>Instrumentation</t>
        </is>
      </c>
      <c r="J992" s="12" t="inlineStr">
        <is>
          <t>Instrumentation ITC / PLTC, IS, #18 shielded pairs, blue jacket</t>
        </is>
      </c>
      <c r="K992" s="12" t="inlineStr">
        <is>
          <t>ITC|24 pr|18</t>
        </is>
      </c>
      <c r="L992" s="12" t="inlineStr">
        <is>
          <t>24 pr</t>
        </is>
      </c>
      <c r="M992" s="12" t="inlineStr">
        <is>
          <t>18</t>
        </is>
      </c>
      <c r="N992" s="12" t="n">
        <v>1</v>
      </c>
      <c r="O992" s="12" t="n">
        <v>1</v>
      </c>
      <c r="P992" s="12" t="n"/>
      <c r="Q992" s="12" t="n"/>
      <c r="R992" s="12" t="n"/>
      <c r="S992" s="12" t="inlineStr">
        <is>
          <t>Tray</t>
        </is>
      </c>
      <c r="T992" s="16" t="n">
        <v>1116</v>
      </c>
      <c r="U992" s="16" t="n">
        <v>213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A-I-0236</t>
        </is>
      </c>
      <c r="B993" s="12" t="inlineStr">
        <is>
          <t>A</t>
        </is>
      </c>
      <c r="C993" s="12" t="inlineStr">
        <is>
          <t>Power block</t>
        </is>
      </c>
      <c r="D993" s="12" t="inlineStr">
        <is>
          <t>Discrete device to JB JB-GT2 aux-DI01: 20 x 1 pr (field cables)</t>
        </is>
      </c>
      <c r="E993" s="12" t="inlineStr">
        <is>
          <t>GT2 aux</t>
        </is>
      </c>
      <c r="F993" s="12" t="inlineStr">
        <is>
          <t>GT2 aux: lube oil, hydraulics, enclosure fans</t>
        </is>
      </c>
      <c r="G993" s="12" t="inlineStr">
        <is>
          <t>JB-GT2 aux-DI01</t>
        </is>
      </c>
      <c r="H993" s="12" t="inlineStr">
        <is>
          <t>GT2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A-I-0237</t>
        </is>
      </c>
      <c r="B994" s="12" t="inlineStr">
        <is>
          <t>A</t>
        </is>
      </c>
      <c r="C994" s="12" t="inlineStr">
        <is>
          <t>Power block</t>
        </is>
      </c>
      <c r="D994" s="12" t="inlineStr">
        <is>
          <t>Home run JB-GT2 aux-DI01 to the control / marshalling room</t>
        </is>
      </c>
      <c r="E994" s="12" t="inlineStr">
        <is>
          <t>R2B</t>
        </is>
      </c>
      <c r="F994" s="12" t="inlineStr">
        <is>
          <t>R2B: unit / HRSG electrical e-house (32 x 40 ft)</t>
        </is>
      </c>
      <c r="G994" s="12" t="inlineStr">
        <is>
          <t>JB-GT2 aux-DI01</t>
        </is>
      </c>
      <c r="H994" s="12" t="inlineStr">
        <is>
          <t>GT2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1116</v>
      </c>
      <c r="U994" s="16" t="n">
        <v>213</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A-I-0238</t>
        </is>
      </c>
      <c r="B995" s="12" t="inlineStr">
        <is>
          <t>A</t>
        </is>
      </c>
      <c r="C995" s="12" t="inlineStr">
        <is>
          <t>Power block</t>
        </is>
      </c>
      <c r="D995" s="12" t="inlineStr">
        <is>
          <t>Discrete device to JB JB-GT2 aux-DI02: 20 x 1 pr (field cables)</t>
        </is>
      </c>
      <c r="E995" s="12" t="inlineStr">
        <is>
          <t>GT2 aux</t>
        </is>
      </c>
      <c r="F995" s="12" t="inlineStr">
        <is>
          <t>GT2 aux: lube oil, hydraulics, enclosure fans</t>
        </is>
      </c>
      <c r="G995" s="12" t="inlineStr">
        <is>
          <t>JB-GT2 aux-DI02</t>
        </is>
      </c>
      <c r="H995" s="12" t="inlineStr">
        <is>
          <t>GT2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A-I-0239</t>
        </is>
      </c>
      <c r="B996" s="12" t="inlineStr">
        <is>
          <t>A</t>
        </is>
      </c>
      <c r="C996" s="12" t="inlineStr">
        <is>
          <t>Power block</t>
        </is>
      </c>
      <c r="D996" s="12" t="inlineStr">
        <is>
          <t>Home run JB-GT2 aux-DI02 to the control / marshalling room</t>
        </is>
      </c>
      <c r="E996" s="12" t="inlineStr">
        <is>
          <t>R2B</t>
        </is>
      </c>
      <c r="F996" s="12" t="inlineStr">
        <is>
          <t>R2B: unit / HRSG electrical e-house (32 x 40 ft)</t>
        </is>
      </c>
      <c r="G996" s="12" t="inlineStr">
        <is>
          <t>JB-GT2 aux-DI02</t>
        </is>
      </c>
      <c r="H996" s="12" t="inlineStr">
        <is>
          <t>GT2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1116</v>
      </c>
      <c r="U996" s="16" t="n">
        <v>213</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A-I-0240</t>
        </is>
      </c>
      <c r="B997" s="12" t="inlineStr">
        <is>
          <t>A</t>
        </is>
      </c>
      <c r="C997" s="12" t="inlineStr">
        <is>
          <t>Power block</t>
        </is>
      </c>
      <c r="D997" s="12" t="inlineStr">
        <is>
          <t>Analog instrument to JB JB-INL-2-AI01: 6 x 1 pr (field cables)</t>
        </is>
      </c>
      <c r="E997" s="12" t="inlineStr">
        <is>
          <t>INL-2</t>
        </is>
      </c>
      <c r="F997" s="12" t="inlineStr">
        <is>
          <t>GT2 inlet duct (drop + horizontal EL 23-37)</t>
        </is>
      </c>
      <c r="G997" s="12" t="inlineStr">
        <is>
          <t>JB-INL-2-AI01</t>
        </is>
      </c>
      <c r="H997" s="12" t="inlineStr">
        <is>
          <t>GT2 inlet duct (drop + horizontal EL 23-37)</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6</v>
      </c>
      <c r="O997" s="12" t="n">
        <v>1</v>
      </c>
      <c r="P997" s="12" t="n"/>
      <c r="Q997" s="12" t="n"/>
      <c r="R997" s="12" t="n"/>
      <c r="S997" s="12" t="inlineStr">
        <is>
          <t>Tray / conduit</t>
        </is>
      </c>
      <c r="T997" s="16" t="n">
        <v>132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A-I-0241</t>
        </is>
      </c>
      <c r="B998" s="12" t="inlineStr">
        <is>
          <t>A</t>
        </is>
      </c>
      <c r="C998" s="12" t="inlineStr">
        <is>
          <t>Power block</t>
        </is>
      </c>
      <c r="D998" s="12" t="inlineStr">
        <is>
          <t>Home run JB-INL-2-AI01 to the control / marshalling room</t>
        </is>
      </c>
      <c r="E998" s="12" t="inlineStr">
        <is>
          <t>R2B</t>
        </is>
      </c>
      <c r="F998" s="12" t="inlineStr">
        <is>
          <t>R2B: unit / HRSG electrical e-house (32 x 40 ft)</t>
        </is>
      </c>
      <c r="G998" s="12" t="inlineStr">
        <is>
          <t>JB-INL-2-AI01</t>
        </is>
      </c>
      <c r="H998" s="12" t="inlineStr">
        <is>
          <t>GT2 inlet duct (drop + horizontal EL 23-37)</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1233</v>
      </c>
      <c r="U998" s="16" t="n">
        <v>199</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A-I-0242</t>
        </is>
      </c>
      <c r="B999" s="12" t="inlineStr">
        <is>
          <t>A</t>
        </is>
      </c>
      <c r="C999" s="12" t="inlineStr">
        <is>
          <t>Power block</t>
        </is>
      </c>
      <c r="D999" s="12" t="inlineStr">
        <is>
          <t>Thermocouple to TC JB JB-INL-2-TC01: 4 x 1 pr (field cables)</t>
        </is>
      </c>
      <c r="E999" s="12" t="inlineStr">
        <is>
          <t>INL-2</t>
        </is>
      </c>
      <c r="F999" s="12" t="inlineStr">
        <is>
          <t>GT2 inlet duct (drop + horizontal EL 23-37)</t>
        </is>
      </c>
      <c r="G999" s="12" t="inlineStr">
        <is>
          <t>JB-INL-2-TC01</t>
        </is>
      </c>
      <c r="H999" s="12" t="inlineStr">
        <is>
          <t>GT2 inlet duct (drop + horizontal EL 23-37)</t>
        </is>
      </c>
      <c r="I999" s="12" t="inlineStr">
        <is>
          <t>Instrumentation</t>
        </is>
      </c>
      <c r="J999" s="12" t="inlineStr">
        <is>
          <t>Thermocouple extension KX, #16 shielded pairs, PLTC</t>
        </is>
      </c>
      <c r="K999" s="12" t="inlineStr">
        <is>
          <t>TCX|1 pr|16</t>
        </is>
      </c>
      <c r="L999" s="12" t="inlineStr">
        <is>
          <t>1 pr</t>
        </is>
      </c>
      <c r="M999" s="12" t="inlineStr">
        <is>
          <t>16</t>
        </is>
      </c>
      <c r="N999" s="12" t="n">
        <v>4</v>
      </c>
      <c r="O999" s="12" t="n">
        <v>1</v>
      </c>
      <c r="P999" s="12" t="n"/>
      <c r="Q999" s="12" t="n"/>
      <c r="R999" s="12" t="n"/>
      <c r="S999" s="12" t="inlineStr">
        <is>
          <t>Tray / conduit</t>
        </is>
      </c>
      <c r="T999" s="16" t="n">
        <v>132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A-I-0243</t>
        </is>
      </c>
      <c r="B1000" s="12" t="inlineStr">
        <is>
          <t>A</t>
        </is>
      </c>
      <c r="C1000" s="12" t="inlineStr">
        <is>
          <t>Power block</t>
        </is>
      </c>
      <c r="D1000" s="12" t="inlineStr">
        <is>
          <t>Home run JB-INL-2-TC01 to the control / marshalling room</t>
        </is>
      </c>
      <c r="E1000" s="12" t="inlineStr">
        <is>
          <t>R2B</t>
        </is>
      </c>
      <c r="F1000" s="12" t="inlineStr">
        <is>
          <t>R2B: unit / HRSG electrical e-house (32 x 40 ft)</t>
        </is>
      </c>
      <c r="G1000" s="12" t="inlineStr">
        <is>
          <t>JB-INL-2-TC01</t>
        </is>
      </c>
      <c r="H1000" s="12" t="inlineStr">
        <is>
          <t>GT2 inlet duct (drop + horizontal EL 23-37)</t>
        </is>
      </c>
      <c r="I1000" s="12" t="inlineStr">
        <is>
          <t>Instrumentation</t>
        </is>
      </c>
      <c r="J1000" s="12" t="inlineStr">
        <is>
          <t>Thermocouple extension KX, #16 shielded pairs, PLTC</t>
        </is>
      </c>
      <c r="K1000" s="12" t="inlineStr">
        <is>
          <t>TCX|24 pr|16</t>
        </is>
      </c>
      <c r="L1000" s="12" t="inlineStr">
        <is>
          <t>24 pr</t>
        </is>
      </c>
      <c r="M1000" s="12" t="inlineStr">
        <is>
          <t>16</t>
        </is>
      </c>
      <c r="N1000" s="12" t="n">
        <v>1</v>
      </c>
      <c r="O1000" s="12" t="n">
        <v>1</v>
      </c>
      <c r="P1000" s="12" t="n"/>
      <c r="Q1000" s="12" t="n"/>
      <c r="R1000" s="12" t="n"/>
      <c r="S1000" s="12" t="inlineStr">
        <is>
          <t>Tray</t>
        </is>
      </c>
      <c r="T1000" s="16" t="n">
        <v>1233</v>
      </c>
      <c r="U1000" s="16" t="n">
        <v>199</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A-I-0244</t>
        </is>
      </c>
      <c r="B1001" s="12" t="inlineStr">
        <is>
          <t>A</t>
        </is>
      </c>
      <c r="C1001" s="12" t="inlineStr">
        <is>
          <t>Power block</t>
        </is>
      </c>
      <c r="D1001" s="12" t="inlineStr">
        <is>
          <t>Analog instrument to JB JB-GT2-AI01: 20 x 1 pr (field cables)</t>
        </is>
      </c>
      <c r="E1001" s="12" t="inlineStr">
        <is>
          <t>GT2</t>
        </is>
      </c>
      <c r="F1001" s="12" t="inlineStr">
        <is>
          <t>GT2: H-class gas turbine (60 Hz)</t>
        </is>
      </c>
      <c r="G1001" s="12" t="inlineStr">
        <is>
          <t>JB-GT2-AI01</t>
        </is>
      </c>
      <c r="H1001" s="12" t="inlineStr">
        <is>
          <t>GT2: H-class gas turbine (60 Hz)</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20</v>
      </c>
      <c r="O1001" s="12" t="n">
        <v>1</v>
      </c>
      <c r="P1001" s="12" t="n"/>
      <c r="Q1001" s="12" t="n"/>
      <c r="R1001" s="12" t="n"/>
      <c r="S1001" s="12" t="inlineStr">
        <is>
          <t>Tray / conduit</t>
        </is>
      </c>
      <c r="T1001" s="16" t="n">
        <v>96</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A-I-0245</t>
        </is>
      </c>
      <c r="B1002" s="12" t="inlineStr">
        <is>
          <t>A</t>
        </is>
      </c>
      <c r="C1002" s="12" t="inlineStr">
        <is>
          <t>Power block</t>
        </is>
      </c>
      <c r="D1002" s="12" t="inlineStr">
        <is>
          <t>Home run JB-GT2-AI01 to the control / marshalling room</t>
        </is>
      </c>
      <c r="E1002" s="12" t="inlineStr">
        <is>
          <t>R2B</t>
        </is>
      </c>
      <c r="F1002" s="12" t="inlineStr">
        <is>
          <t>R2B: unit / HRSG electrical e-house (32 x 40 ft)</t>
        </is>
      </c>
      <c r="G1002" s="12" t="inlineStr">
        <is>
          <t>JB-GT2-AI01</t>
        </is>
      </c>
      <c r="H1002" s="12" t="inlineStr">
        <is>
          <t>GT2: H-class gas turbine (60 Hz)</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Tray</t>
        </is>
      </c>
      <c r="T1002" s="16" t="n">
        <v>1046</v>
      </c>
      <c r="U1002" s="16" t="n">
        <v>197</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A-I-0246</t>
        </is>
      </c>
      <c r="B1003" s="12" t="inlineStr">
        <is>
          <t>A</t>
        </is>
      </c>
      <c r="C1003" s="12" t="inlineStr">
        <is>
          <t>Power block</t>
        </is>
      </c>
      <c r="D1003" s="12" t="inlineStr">
        <is>
          <t>Analog instrument to JB JB-GT2-AI02: 20 x 1 pr (field cables)</t>
        </is>
      </c>
      <c r="E1003" s="12" t="inlineStr">
        <is>
          <t>GT2</t>
        </is>
      </c>
      <c r="F1003" s="12" t="inlineStr">
        <is>
          <t>GT2: H-class gas turbine (60 Hz)</t>
        </is>
      </c>
      <c r="G1003" s="12" t="inlineStr">
        <is>
          <t>JB-GT2-AI02</t>
        </is>
      </c>
      <c r="H1003" s="12" t="inlineStr">
        <is>
          <t>GT2: H-class gas turbine (60 Hz)</t>
        </is>
      </c>
      <c r="I1003" s="12" t="inlineStr">
        <is>
          <t>Instrumentation</t>
        </is>
      </c>
      <c r="J1003" s="12" t="inlineStr">
        <is>
          <t>Instrumentation ITC / PLTC, IS, #18 shielded pairs, blue jacket</t>
        </is>
      </c>
      <c r="K1003" s="12" t="inlineStr">
        <is>
          <t>ITC|1 pr|16</t>
        </is>
      </c>
      <c r="L1003" s="12" t="inlineStr">
        <is>
          <t>1 pr</t>
        </is>
      </c>
      <c r="M1003" s="12" t="inlineStr">
        <is>
          <t>16</t>
        </is>
      </c>
      <c r="N1003" s="12" t="n">
        <v>20</v>
      </c>
      <c r="O1003" s="12" t="n">
        <v>1</v>
      </c>
      <c r="P1003" s="12" t="n"/>
      <c r="Q1003" s="12" t="n"/>
      <c r="R1003" s="12" t="n"/>
      <c r="S1003" s="12" t="inlineStr">
        <is>
          <t>Tray / conduit</t>
        </is>
      </c>
      <c r="T1003" s="16" t="n">
        <v>96</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A-I-0247</t>
        </is>
      </c>
      <c r="B1004" s="12" t="inlineStr">
        <is>
          <t>A</t>
        </is>
      </c>
      <c r="C1004" s="12" t="inlineStr">
        <is>
          <t>Power block</t>
        </is>
      </c>
      <c r="D1004" s="12" t="inlineStr">
        <is>
          <t>Home run JB-GT2-AI02 to the control / marshalling room</t>
        </is>
      </c>
      <c r="E1004" s="12" t="inlineStr">
        <is>
          <t>R2B</t>
        </is>
      </c>
      <c r="F1004" s="12" t="inlineStr">
        <is>
          <t>R2B: unit / HRSG electrical e-house (32 x 40 ft)</t>
        </is>
      </c>
      <c r="G1004" s="12" t="inlineStr">
        <is>
          <t>JB-GT2-AI02</t>
        </is>
      </c>
      <c r="H1004" s="12" t="inlineStr">
        <is>
          <t>GT2: H-class gas turbine (60 Hz)</t>
        </is>
      </c>
      <c r="I1004" s="12" t="inlineStr">
        <is>
          <t>Instrumentation</t>
        </is>
      </c>
      <c r="J1004" s="12" t="inlineStr">
        <is>
          <t>Instrumentation ITC / PLTC, IS, #18 shielded pairs, blue jacket</t>
        </is>
      </c>
      <c r="K1004" s="12" t="inlineStr">
        <is>
          <t>ITC|24 pr|18</t>
        </is>
      </c>
      <c r="L1004" s="12" t="inlineStr">
        <is>
          <t>24 pr</t>
        </is>
      </c>
      <c r="M1004" s="12" t="inlineStr">
        <is>
          <t>18</t>
        </is>
      </c>
      <c r="N1004" s="12" t="n">
        <v>1</v>
      </c>
      <c r="O1004" s="12" t="n">
        <v>1</v>
      </c>
      <c r="P1004" s="12" t="n"/>
      <c r="Q1004" s="12" t="n"/>
      <c r="R1004" s="12" t="n"/>
      <c r="S1004" s="12" t="inlineStr">
        <is>
          <t>Tray</t>
        </is>
      </c>
      <c r="T1004" s="16" t="n">
        <v>1046</v>
      </c>
      <c r="U1004" s="16" t="n">
        <v>197</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A-I-0248</t>
        </is>
      </c>
      <c r="B1005" s="12" t="inlineStr">
        <is>
          <t>A</t>
        </is>
      </c>
      <c r="C1005" s="12" t="inlineStr">
        <is>
          <t>Power block</t>
        </is>
      </c>
      <c r="D1005" s="12" t="inlineStr">
        <is>
          <t>Analog instrument to JB JB-GT2-AI03: 20 x 1 pr (field cables)</t>
        </is>
      </c>
      <c r="E1005" s="12" t="inlineStr">
        <is>
          <t>GT2</t>
        </is>
      </c>
      <c r="F1005" s="12" t="inlineStr">
        <is>
          <t>GT2: H-class gas turbine (60 Hz)</t>
        </is>
      </c>
      <c r="G1005" s="12" t="inlineStr">
        <is>
          <t>JB-GT2-AI03</t>
        </is>
      </c>
      <c r="H1005" s="12" t="inlineStr">
        <is>
          <t>GT2: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A-I-0249</t>
        </is>
      </c>
      <c r="B1006" s="12" t="inlineStr">
        <is>
          <t>A</t>
        </is>
      </c>
      <c r="C1006" s="12" t="inlineStr">
        <is>
          <t>Power block</t>
        </is>
      </c>
      <c r="D1006" s="12" t="inlineStr">
        <is>
          <t>Home run JB-GT2-AI03 to the control / marshalling room</t>
        </is>
      </c>
      <c r="E1006" s="12" t="inlineStr">
        <is>
          <t>R2B</t>
        </is>
      </c>
      <c r="F1006" s="12" t="inlineStr">
        <is>
          <t>R2B: unit / HRSG electrical e-house (32 x 40 ft)</t>
        </is>
      </c>
      <c r="G1006" s="12" t="inlineStr">
        <is>
          <t>JB-GT2-AI03</t>
        </is>
      </c>
      <c r="H1006" s="12" t="inlineStr">
        <is>
          <t>GT2: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1046</v>
      </c>
      <c r="U1006" s="16" t="n">
        <v>197</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A-I-0250</t>
        </is>
      </c>
      <c r="B1007" s="12" t="inlineStr">
        <is>
          <t>A</t>
        </is>
      </c>
      <c r="C1007" s="12" t="inlineStr">
        <is>
          <t>Power block</t>
        </is>
      </c>
      <c r="D1007" s="12" t="inlineStr">
        <is>
          <t>Analog instrument to JB JB-GT2-AI04: 20 x 1 pr (field cables)</t>
        </is>
      </c>
      <c r="E1007" s="12" t="inlineStr">
        <is>
          <t>GT2</t>
        </is>
      </c>
      <c r="F1007" s="12" t="inlineStr">
        <is>
          <t>GT2: H-class gas turbine (60 Hz)</t>
        </is>
      </c>
      <c r="G1007" s="12" t="inlineStr">
        <is>
          <t>JB-GT2-AI04</t>
        </is>
      </c>
      <c r="H1007" s="12" t="inlineStr">
        <is>
          <t>GT2: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A-I-0251</t>
        </is>
      </c>
      <c r="B1008" s="12" t="inlineStr">
        <is>
          <t>A</t>
        </is>
      </c>
      <c r="C1008" s="12" t="inlineStr">
        <is>
          <t>Power block</t>
        </is>
      </c>
      <c r="D1008" s="12" t="inlineStr">
        <is>
          <t>Home run JB-GT2-AI04 to the control / marshalling room</t>
        </is>
      </c>
      <c r="E1008" s="12" t="inlineStr">
        <is>
          <t>R2B</t>
        </is>
      </c>
      <c r="F1008" s="12" t="inlineStr">
        <is>
          <t>R2B: unit / HRSG electrical e-house (32 x 40 ft)</t>
        </is>
      </c>
      <c r="G1008" s="12" t="inlineStr">
        <is>
          <t>JB-GT2-AI04</t>
        </is>
      </c>
      <c r="H1008" s="12" t="inlineStr">
        <is>
          <t>GT2: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1046</v>
      </c>
      <c r="U1008" s="16" t="n">
        <v>197</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A-I-0252</t>
        </is>
      </c>
      <c r="B1009" s="12" t="inlineStr">
        <is>
          <t>A</t>
        </is>
      </c>
      <c r="C1009" s="12" t="inlineStr">
        <is>
          <t>Power block</t>
        </is>
      </c>
      <c r="D1009" s="12" t="inlineStr">
        <is>
          <t>Analog instrument to JB JB-GT2-AI05: 20 x 1 pr (field cables)</t>
        </is>
      </c>
      <c r="E1009" s="12" t="inlineStr">
        <is>
          <t>GT2</t>
        </is>
      </c>
      <c r="F1009" s="12" t="inlineStr">
        <is>
          <t>GT2: H-class gas turbine (60 Hz)</t>
        </is>
      </c>
      <c r="G1009" s="12" t="inlineStr">
        <is>
          <t>JB-GT2-AI05</t>
        </is>
      </c>
      <c r="H1009" s="12" t="inlineStr">
        <is>
          <t>GT2: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A-I-0253</t>
        </is>
      </c>
      <c r="B1010" s="12" t="inlineStr">
        <is>
          <t>A</t>
        </is>
      </c>
      <c r="C1010" s="12" t="inlineStr">
        <is>
          <t>Power block</t>
        </is>
      </c>
      <c r="D1010" s="12" t="inlineStr">
        <is>
          <t>Home run JB-GT2-AI05 to the control / marshalling room</t>
        </is>
      </c>
      <c r="E1010" s="12" t="inlineStr">
        <is>
          <t>R2B</t>
        </is>
      </c>
      <c r="F1010" s="12" t="inlineStr">
        <is>
          <t>R2B: unit / HRSG electrical e-house (32 x 40 ft)</t>
        </is>
      </c>
      <c r="G1010" s="12" t="inlineStr">
        <is>
          <t>JB-GT2-AI05</t>
        </is>
      </c>
      <c r="H1010" s="12" t="inlineStr">
        <is>
          <t>GT2: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1046</v>
      </c>
      <c r="U1010" s="16" t="n">
        <v>197</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A-I-0254</t>
        </is>
      </c>
      <c r="B1011" s="12" t="inlineStr">
        <is>
          <t>A</t>
        </is>
      </c>
      <c r="C1011" s="12" t="inlineStr">
        <is>
          <t>Power block</t>
        </is>
      </c>
      <c r="D1011" s="12" t="inlineStr">
        <is>
          <t>Analog instrument to JB JB-GT2-AI06: 20 x 1 pr (field cables)</t>
        </is>
      </c>
      <c r="E1011" s="12" t="inlineStr">
        <is>
          <t>GT2</t>
        </is>
      </c>
      <c r="F1011" s="12" t="inlineStr">
        <is>
          <t>GT2: H-class gas turbine (60 Hz)</t>
        </is>
      </c>
      <c r="G1011" s="12" t="inlineStr">
        <is>
          <t>JB-GT2-AI06</t>
        </is>
      </c>
      <c r="H1011" s="12" t="inlineStr">
        <is>
          <t>GT2: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A-I-0255</t>
        </is>
      </c>
      <c r="B1012" s="12" t="inlineStr">
        <is>
          <t>A</t>
        </is>
      </c>
      <c r="C1012" s="12" t="inlineStr">
        <is>
          <t>Power block</t>
        </is>
      </c>
      <c r="D1012" s="12" t="inlineStr">
        <is>
          <t>Home run JB-GT2-AI06 to the control / marshalling room</t>
        </is>
      </c>
      <c r="E1012" s="12" t="inlineStr">
        <is>
          <t>R2B</t>
        </is>
      </c>
      <c r="F1012" s="12" t="inlineStr">
        <is>
          <t>R2B: unit / HRSG electrical e-house (32 x 40 ft)</t>
        </is>
      </c>
      <c r="G1012" s="12" t="inlineStr">
        <is>
          <t>JB-GT2-AI06</t>
        </is>
      </c>
      <c r="H1012" s="12" t="inlineStr">
        <is>
          <t>GT2: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1046</v>
      </c>
      <c r="U1012" s="16" t="n">
        <v>197</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A-I-0256</t>
        </is>
      </c>
      <c r="B1013" s="12" t="inlineStr">
        <is>
          <t>A</t>
        </is>
      </c>
      <c r="C1013" s="12" t="inlineStr">
        <is>
          <t>Power block</t>
        </is>
      </c>
      <c r="D1013" s="12" t="inlineStr">
        <is>
          <t>Discrete device to JB JB-GT2-DI01: 20 x 1 pr (field cables)</t>
        </is>
      </c>
      <c r="E1013" s="12" t="inlineStr">
        <is>
          <t>GT2</t>
        </is>
      </c>
      <c r="F1013" s="12" t="inlineStr">
        <is>
          <t>GT2: H-class gas turbine (60 Hz)</t>
        </is>
      </c>
      <c r="G1013" s="12" t="inlineStr">
        <is>
          <t>JB-GT2-DI01</t>
        </is>
      </c>
      <c r="H1013" s="12" t="inlineStr">
        <is>
          <t>GT2: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A-I-0257</t>
        </is>
      </c>
      <c r="B1014" s="12" t="inlineStr">
        <is>
          <t>A</t>
        </is>
      </c>
      <c r="C1014" s="12" t="inlineStr">
        <is>
          <t>Power block</t>
        </is>
      </c>
      <c r="D1014" s="12" t="inlineStr">
        <is>
          <t>Home run JB-GT2-DI01 to the control / marshalling room</t>
        </is>
      </c>
      <c r="E1014" s="12" t="inlineStr">
        <is>
          <t>R2B</t>
        </is>
      </c>
      <c r="F1014" s="12" t="inlineStr">
        <is>
          <t>R2B: unit / HRSG electrical e-house (32 x 40 ft)</t>
        </is>
      </c>
      <c r="G1014" s="12" t="inlineStr">
        <is>
          <t>JB-GT2-DI01</t>
        </is>
      </c>
      <c r="H1014" s="12" t="inlineStr">
        <is>
          <t>GT2: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1046</v>
      </c>
      <c r="U1014" s="16" t="n">
        <v>197</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A-I-0258</t>
        </is>
      </c>
      <c r="B1015" s="12" t="inlineStr">
        <is>
          <t>A</t>
        </is>
      </c>
      <c r="C1015" s="12" t="inlineStr">
        <is>
          <t>Power block</t>
        </is>
      </c>
      <c r="D1015" s="12" t="inlineStr">
        <is>
          <t>Discrete device to JB JB-GT2-DI02: 20 x 1 pr (field cables)</t>
        </is>
      </c>
      <c r="E1015" s="12" t="inlineStr">
        <is>
          <t>GT2</t>
        </is>
      </c>
      <c r="F1015" s="12" t="inlineStr">
        <is>
          <t>GT2: H-class gas turbine (60 Hz)</t>
        </is>
      </c>
      <c r="G1015" s="12" t="inlineStr">
        <is>
          <t>JB-GT2-DI02</t>
        </is>
      </c>
      <c r="H1015" s="12" t="inlineStr">
        <is>
          <t>GT2: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A-I-0259</t>
        </is>
      </c>
      <c r="B1016" s="12" t="inlineStr">
        <is>
          <t>A</t>
        </is>
      </c>
      <c r="C1016" s="12" t="inlineStr">
        <is>
          <t>Power block</t>
        </is>
      </c>
      <c r="D1016" s="12" t="inlineStr">
        <is>
          <t>Home run JB-GT2-DI02 to the control / marshalling room</t>
        </is>
      </c>
      <c r="E1016" s="12" t="inlineStr">
        <is>
          <t>R2B</t>
        </is>
      </c>
      <c r="F1016" s="12" t="inlineStr">
        <is>
          <t>R2B: unit / HRSG electrical e-house (32 x 40 ft)</t>
        </is>
      </c>
      <c r="G1016" s="12" t="inlineStr">
        <is>
          <t>JB-GT2-DI02</t>
        </is>
      </c>
      <c r="H1016" s="12" t="inlineStr">
        <is>
          <t>GT2: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1046</v>
      </c>
      <c r="U1016" s="16" t="n">
        <v>197</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A-I-0260</t>
        </is>
      </c>
      <c r="B1017" s="12" t="inlineStr">
        <is>
          <t>A</t>
        </is>
      </c>
      <c r="C1017" s="12" t="inlineStr">
        <is>
          <t>Power block</t>
        </is>
      </c>
      <c r="D1017" s="12" t="inlineStr">
        <is>
          <t>Discrete device to JB JB-GT2-DI03: 20 x 1 pr (field cables)</t>
        </is>
      </c>
      <c r="E1017" s="12" t="inlineStr">
        <is>
          <t>GT2</t>
        </is>
      </c>
      <c r="F1017" s="12" t="inlineStr">
        <is>
          <t>GT2: H-class gas turbine (60 Hz)</t>
        </is>
      </c>
      <c r="G1017" s="12" t="inlineStr">
        <is>
          <t>JB-GT2-DI03</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A-I-0261</t>
        </is>
      </c>
      <c r="B1018" s="12" t="inlineStr">
        <is>
          <t>A</t>
        </is>
      </c>
      <c r="C1018" s="12" t="inlineStr">
        <is>
          <t>Power block</t>
        </is>
      </c>
      <c r="D1018" s="12" t="inlineStr">
        <is>
          <t>Home run JB-GT2-DI03 to the control / marshalling room</t>
        </is>
      </c>
      <c r="E1018" s="12" t="inlineStr">
        <is>
          <t>R2B</t>
        </is>
      </c>
      <c r="F1018" s="12" t="inlineStr">
        <is>
          <t>R2B: unit / HRSG electrical e-house (32 x 40 ft)</t>
        </is>
      </c>
      <c r="G1018" s="12" t="inlineStr">
        <is>
          <t>JB-GT2-DI03</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A-I-0262</t>
        </is>
      </c>
      <c r="B1019" s="12" t="inlineStr">
        <is>
          <t>A</t>
        </is>
      </c>
      <c r="C1019" s="12" t="inlineStr">
        <is>
          <t>Power block</t>
        </is>
      </c>
      <c r="D1019" s="12" t="inlineStr">
        <is>
          <t>Discrete device to JB JB-GT2-DI04: 20 x 1 pr (field cables)</t>
        </is>
      </c>
      <c r="E1019" s="12" t="inlineStr">
        <is>
          <t>GT2</t>
        </is>
      </c>
      <c r="F1019" s="12" t="inlineStr">
        <is>
          <t>GT2: H-class gas turbine (60 Hz)</t>
        </is>
      </c>
      <c r="G1019" s="12" t="inlineStr">
        <is>
          <t>JB-GT2-DI04</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A-I-0263</t>
        </is>
      </c>
      <c r="B1020" s="12" t="inlineStr">
        <is>
          <t>A</t>
        </is>
      </c>
      <c r="C1020" s="12" t="inlineStr">
        <is>
          <t>Power block</t>
        </is>
      </c>
      <c r="D1020" s="12" t="inlineStr">
        <is>
          <t>Home run JB-GT2-DI04 to the control / marshalling room</t>
        </is>
      </c>
      <c r="E1020" s="12" t="inlineStr">
        <is>
          <t>R2B</t>
        </is>
      </c>
      <c r="F1020" s="12" t="inlineStr">
        <is>
          <t>R2B: unit / HRSG electrical e-house (32 x 40 ft)</t>
        </is>
      </c>
      <c r="G1020" s="12" t="inlineStr">
        <is>
          <t>JB-GT2-DI04</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A-I-0264</t>
        </is>
      </c>
      <c r="B1021" s="12" t="inlineStr">
        <is>
          <t>A</t>
        </is>
      </c>
      <c r="C1021" s="12" t="inlineStr">
        <is>
          <t>Power block</t>
        </is>
      </c>
      <c r="D1021" s="12" t="inlineStr">
        <is>
          <t>Thermocouple to TC JB JB-GT2-TC01: 20 x 1 pr (field cables)</t>
        </is>
      </c>
      <c r="E1021" s="12" t="inlineStr">
        <is>
          <t>GT2</t>
        </is>
      </c>
      <c r="F1021" s="12" t="inlineStr">
        <is>
          <t>GT2: H-class gas turbine (60 Hz)</t>
        </is>
      </c>
      <c r="G1021" s="12" t="inlineStr">
        <is>
          <t>JB-GT2-TC01</t>
        </is>
      </c>
      <c r="H1021" s="12" t="inlineStr">
        <is>
          <t>GT2: H-class gas turbine (60 Hz)</t>
        </is>
      </c>
      <c r="I1021" s="12" t="inlineStr">
        <is>
          <t>Instrumentation</t>
        </is>
      </c>
      <c r="J1021" s="12" t="inlineStr">
        <is>
          <t>Thermocouple extension KX, #16 shielded pairs, PLTC</t>
        </is>
      </c>
      <c r="K1021" s="12" t="inlineStr">
        <is>
          <t>TCX|1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A-I-0265</t>
        </is>
      </c>
      <c r="B1022" s="12" t="inlineStr">
        <is>
          <t>A</t>
        </is>
      </c>
      <c r="C1022" s="12" t="inlineStr">
        <is>
          <t>Power block</t>
        </is>
      </c>
      <c r="D1022" s="12" t="inlineStr">
        <is>
          <t>Home run JB-GT2-TC01 to the control / marshalling room</t>
        </is>
      </c>
      <c r="E1022" s="12" t="inlineStr">
        <is>
          <t>R2B</t>
        </is>
      </c>
      <c r="F1022" s="12" t="inlineStr">
        <is>
          <t>R2B: unit / HRSG electrical e-house (32 x 40 ft)</t>
        </is>
      </c>
      <c r="G1022" s="12" t="inlineStr">
        <is>
          <t>JB-GT2-TC01</t>
        </is>
      </c>
      <c r="H1022" s="12" t="inlineStr">
        <is>
          <t>GT2: H-class gas turbine (60 Hz)</t>
        </is>
      </c>
      <c r="I1022" s="12" t="inlineStr">
        <is>
          <t>Instrumentation</t>
        </is>
      </c>
      <c r="J1022" s="12" t="inlineStr">
        <is>
          <t>Thermocouple extension KX, #16 shielded pairs, PLTC</t>
        </is>
      </c>
      <c r="K1022" s="12" t="inlineStr">
        <is>
          <t>TCX|24 pr|16</t>
        </is>
      </c>
      <c r="L1022" s="12" t="inlineStr">
        <is>
          <t>24 pr</t>
        </is>
      </c>
      <c r="M1022" s="12" t="inlineStr">
        <is>
          <t>16</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A-I-0266</t>
        </is>
      </c>
      <c r="B1023" s="12" t="inlineStr">
        <is>
          <t>A</t>
        </is>
      </c>
      <c r="C1023" s="12" t="inlineStr">
        <is>
          <t>Power block</t>
        </is>
      </c>
      <c r="D1023" s="12" t="inlineStr">
        <is>
          <t>Thermocouple to TC JB JB-GT2-TC02: 20 x 1 pr (field cables)</t>
        </is>
      </c>
      <c r="E1023" s="12" t="inlineStr">
        <is>
          <t>GT2</t>
        </is>
      </c>
      <c r="F1023" s="12" t="inlineStr">
        <is>
          <t>GT2: H-class gas turbine (60 Hz)</t>
        </is>
      </c>
      <c r="G1023" s="12" t="inlineStr">
        <is>
          <t>JB-GT2-TC02</t>
        </is>
      </c>
      <c r="H1023" s="12" t="inlineStr">
        <is>
          <t>GT2: H-class gas turbine (60 Hz)</t>
        </is>
      </c>
      <c r="I1023" s="12" t="inlineStr">
        <is>
          <t>Instrumentation</t>
        </is>
      </c>
      <c r="J1023" s="12" t="inlineStr">
        <is>
          <t>Thermocouple extension KX, #16 shielded pairs, PLTC</t>
        </is>
      </c>
      <c r="K1023" s="12" t="inlineStr">
        <is>
          <t>TCX|1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A-I-0267</t>
        </is>
      </c>
      <c r="B1024" s="12" t="inlineStr">
        <is>
          <t>A</t>
        </is>
      </c>
      <c r="C1024" s="12" t="inlineStr">
        <is>
          <t>Power block</t>
        </is>
      </c>
      <c r="D1024" s="12" t="inlineStr">
        <is>
          <t>Home run JB-GT2-TC02 to the control / marshalling room</t>
        </is>
      </c>
      <c r="E1024" s="12" t="inlineStr">
        <is>
          <t>R2B</t>
        </is>
      </c>
      <c r="F1024" s="12" t="inlineStr">
        <is>
          <t>R2B: unit / HRSG electrical e-house (32 x 40 ft)</t>
        </is>
      </c>
      <c r="G1024" s="12" t="inlineStr">
        <is>
          <t>JB-GT2-TC02</t>
        </is>
      </c>
      <c r="H1024" s="12" t="inlineStr">
        <is>
          <t>GT2: H-class gas turbine (60 Hz)</t>
        </is>
      </c>
      <c r="I1024" s="12" t="inlineStr">
        <is>
          <t>Instrumentation</t>
        </is>
      </c>
      <c r="J1024" s="12" t="inlineStr">
        <is>
          <t>Thermocouple extension KX, #16 shielded pairs, PLTC</t>
        </is>
      </c>
      <c r="K1024" s="12" t="inlineStr">
        <is>
          <t>TCX|24 pr|16</t>
        </is>
      </c>
      <c r="L1024" s="12" t="inlineStr">
        <is>
          <t>24 pr</t>
        </is>
      </c>
      <c r="M1024" s="12" t="inlineStr">
        <is>
          <t>16</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A-I-0268</t>
        </is>
      </c>
      <c r="B1025" s="12" t="inlineStr">
        <is>
          <t>A</t>
        </is>
      </c>
      <c r="C1025" s="12" t="inlineStr">
        <is>
          <t>Power block</t>
        </is>
      </c>
      <c r="D1025" s="12" t="inlineStr">
        <is>
          <t>Thermocouple to TC JB JB-GT2-TC03: 20 x 1 pr (field cables)</t>
        </is>
      </c>
      <c r="E1025" s="12" t="inlineStr">
        <is>
          <t>GT2</t>
        </is>
      </c>
      <c r="F1025" s="12" t="inlineStr">
        <is>
          <t>GT2: H-class gas turbine (60 Hz)</t>
        </is>
      </c>
      <c r="G1025" s="12" t="inlineStr">
        <is>
          <t>JB-GT2-TC03</t>
        </is>
      </c>
      <c r="H1025" s="12" t="inlineStr">
        <is>
          <t>GT2: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A-I-0269</t>
        </is>
      </c>
      <c r="B1026" s="12" t="inlineStr">
        <is>
          <t>A</t>
        </is>
      </c>
      <c r="C1026" s="12" t="inlineStr">
        <is>
          <t>Power block</t>
        </is>
      </c>
      <c r="D1026" s="12" t="inlineStr">
        <is>
          <t>Home run JB-GT2-TC03 to the control / marshalling room</t>
        </is>
      </c>
      <c r="E1026" s="12" t="inlineStr">
        <is>
          <t>R2B</t>
        </is>
      </c>
      <c r="F1026" s="12" t="inlineStr">
        <is>
          <t>R2B: unit / HRSG electrical e-house (32 x 40 ft)</t>
        </is>
      </c>
      <c r="G1026" s="12" t="inlineStr">
        <is>
          <t>JB-GT2-TC03</t>
        </is>
      </c>
      <c r="H1026" s="12" t="inlineStr">
        <is>
          <t>GT2: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A-I-0270</t>
        </is>
      </c>
      <c r="B1027" s="12" t="inlineStr">
        <is>
          <t>A</t>
        </is>
      </c>
      <c r="C1027" s="12" t="inlineStr">
        <is>
          <t>Power block</t>
        </is>
      </c>
      <c r="D1027" s="12" t="inlineStr">
        <is>
          <t>Vibration monitoring</t>
        </is>
      </c>
      <c r="E1027" s="12" t="inlineStr">
        <is>
          <t>R2B</t>
        </is>
      </c>
      <c r="F1027" s="12" t="inlineStr">
        <is>
          <t>R2B: unit / HRSG electrical e-house (32 x 40 ft)</t>
        </is>
      </c>
      <c r="G1027" s="12" t="inlineStr">
        <is>
          <t>GT2</t>
        </is>
      </c>
      <c r="H1027" s="12" t="inlineStr">
        <is>
          <t>GT2: H-class gas turbine (60 Hz)</t>
        </is>
      </c>
      <c r="I1027" s="12" t="inlineStr">
        <is>
          <t>Instrumentation</t>
        </is>
      </c>
      <c r="J1027" s="12" t="inlineStr">
        <is>
          <t>Instrumentation PLTC / TC-ER 300 V, #18 twisted shielded pairs, overall shield</t>
        </is>
      </c>
      <c r="K1027" s="12" t="inlineStr">
        <is>
          <t>PLTC|4 pr|18</t>
        </is>
      </c>
      <c r="L1027" s="12" t="inlineStr">
        <is>
          <t>4 pr</t>
        </is>
      </c>
      <c r="M1027" s="12" t="inlineStr">
        <is>
          <t>18</t>
        </is>
      </c>
      <c r="N1027" s="12" t="n">
        <v>1</v>
      </c>
      <c r="O1027" s="12" t="n">
        <v>1</v>
      </c>
      <c r="P1027" s="12" t="n"/>
      <c r="Q1027" s="12" t="n"/>
      <c r="R1027" s="12" t="n"/>
      <c r="S1027" s="12" t="inlineStr">
        <is>
          <t>Tray</t>
        </is>
      </c>
      <c r="T1027" s="16" t="n">
        <v>1046</v>
      </c>
      <c r="U1027" s="16" t="n">
        <v>197</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A-I-0271</t>
        </is>
      </c>
      <c r="B1028" s="12" t="inlineStr">
        <is>
          <t>A</t>
        </is>
      </c>
      <c r="C1028" s="12" t="inlineStr">
        <is>
          <t>Power block</t>
        </is>
      </c>
      <c r="D1028" s="12" t="inlineStr">
        <is>
          <t>Analog instrument to JB JB-GT3 aux-AI01: 20 x 1 pr (field cables)</t>
        </is>
      </c>
      <c r="E1028" s="12" t="inlineStr">
        <is>
          <t>GT3 aux</t>
        </is>
      </c>
      <c r="F1028" s="12" t="inlineStr">
        <is>
          <t>GT3 aux: lube oil, hydraulics, enclosure fans</t>
        </is>
      </c>
      <c r="G1028" s="12" t="inlineStr">
        <is>
          <t>JB-GT3 aux-AI01</t>
        </is>
      </c>
      <c r="H1028" s="12" t="inlineStr">
        <is>
          <t>GT3 aux: lube oil, hydraulics, enclosure fans</t>
        </is>
      </c>
      <c r="I1028" s="12" t="inlineStr">
        <is>
          <t>Instrumentation</t>
        </is>
      </c>
      <c r="J1028" s="12" t="inlineStr">
        <is>
          <t>Instrumentation ITC / PLTC, IS, #18 shielded pairs, blue jacket</t>
        </is>
      </c>
      <c r="K1028" s="12" t="inlineStr">
        <is>
          <t>ITC|1 pr|16</t>
        </is>
      </c>
      <c r="L1028" s="12" t="inlineStr">
        <is>
          <t>1 pr</t>
        </is>
      </c>
      <c r="M1028" s="12" t="inlineStr">
        <is>
          <t>16</t>
        </is>
      </c>
      <c r="N1028" s="12" t="n">
        <v>20</v>
      </c>
      <c r="O1028" s="12" t="n">
        <v>1</v>
      </c>
      <c r="P1028" s="12" t="n"/>
      <c r="Q1028" s="12" t="n"/>
      <c r="R1028" s="12" t="n"/>
      <c r="S1028" s="12" t="inlineStr">
        <is>
          <t>Tray / conduit</t>
        </is>
      </c>
      <c r="T1028" s="16" t="n">
        <v>62</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A-I-0272</t>
        </is>
      </c>
      <c r="B1029" s="12" t="inlineStr">
        <is>
          <t>A</t>
        </is>
      </c>
      <c r="C1029" s="12" t="inlineStr">
        <is>
          <t>Power block</t>
        </is>
      </c>
      <c r="D1029" s="12" t="inlineStr">
        <is>
          <t>Home run JB-GT3 aux-AI01 to the control / marshalling room</t>
        </is>
      </c>
      <c r="E1029" s="12" t="inlineStr">
        <is>
          <t>R2C</t>
        </is>
      </c>
      <c r="F1029" s="12" t="inlineStr">
        <is>
          <t>R2C: unit / HRSG electrical e-house (32 x 40 ft)</t>
        </is>
      </c>
      <c r="G1029" s="12" t="inlineStr">
        <is>
          <t>JB-GT3 aux-AI01</t>
        </is>
      </c>
      <c r="H1029" s="12" t="inlineStr">
        <is>
          <t>GT3 aux: lube oil, hydraulics, enclosure fans</t>
        </is>
      </c>
      <c r="I1029" s="12" t="inlineStr">
        <is>
          <t>Instrumentation</t>
        </is>
      </c>
      <c r="J1029" s="12" t="inlineStr">
        <is>
          <t>Instrumentation ITC / PLTC, IS, #18 shielded pairs, blue jacket</t>
        </is>
      </c>
      <c r="K1029" s="12" t="inlineStr">
        <is>
          <t>ITC|24 pr|18</t>
        </is>
      </c>
      <c r="L1029" s="12" t="inlineStr">
        <is>
          <t>24 pr</t>
        </is>
      </c>
      <c r="M1029" s="12" t="inlineStr">
        <is>
          <t>18</t>
        </is>
      </c>
      <c r="N1029" s="12" t="n">
        <v>1</v>
      </c>
      <c r="O1029" s="12" t="n">
        <v>1</v>
      </c>
      <c r="P1029" s="12" t="n"/>
      <c r="Q1029" s="12" t="n"/>
      <c r="R1029" s="12" t="n"/>
      <c r="S1029" s="12" t="inlineStr">
        <is>
          <t>Tray</t>
        </is>
      </c>
      <c r="T1029" s="16" t="n">
        <v>926</v>
      </c>
      <c r="U1029" s="16" t="n">
        <v>248</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A-I-0273</t>
        </is>
      </c>
      <c r="B1030" s="12" t="inlineStr">
        <is>
          <t>A</t>
        </is>
      </c>
      <c r="C1030" s="12" t="inlineStr">
        <is>
          <t>Power block</t>
        </is>
      </c>
      <c r="D1030" s="12" t="inlineStr">
        <is>
          <t>Analog instrument to JB JB-GT3 aux-AI02: 20 x 1 pr (field cables)</t>
        </is>
      </c>
      <c r="E1030" s="12" t="inlineStr">
        <is>
          <t>GT3 aux</t>
        </is>
      </c>
      <c r="F1030" s="12" t="inlineStr">
        <is>
          <t>GT3 aux: lube oil, hydraulics, enclosure fans</t>
        </is>
      </c>
      <c r="G1030" s="12" t="inlineStr">
        <is>
          <t>JB-GT3 aux-AI02</t>
        </is>
      </c>
      <c r="H1030" s="12" t="inlineStr">
        <is>
          <t>GT3 aux: lube oil, hydraulics, enclosure fans</t>
        </is>
      </c>
      <c r="I1030" s="12" t="inlineStr">
        <is>
          <t>Instrumentation</t>
        </is>
      </c>
      <c r="J1030" s="12" t="inlineStr">
        <is>
          <t>Instrumentation ITC / PLTC, IS, #18 shielded pairs, blue jacket</t>
        </is>
      </c>
      <c r="K1030" s="12" t="inlineStr">
        <is>
          <t>ITC|1 pr|16</t>
        </is>
      </c>
      <c r="L1030" s="12" t="inlineStr">
        <is>
          <t>1 pr</t>
        </is>
      </c>
      <c r="M1030" s="12" t="inlineStr">
        <is>
          <t>16</t>
        </is>
      </c>
      <c r="N1030" s="12" t="n">
        <v>20</v>
      </c>
      <c r="O1030" s="12" t="n">
        <v>1</v>
      </c>
      <c r="P1030" s="12" t="n"/>
      <c r="Q1030" s="12" t="n"/>
      <c r="R1030" s="12" t="n"/>
      <c r="S1030" s="12" t="inlineStr">
        <is>
          <t>Tray / conduit</t>
        </is>
      </c>
      <c r="T1030" s="16" t="n">
        <v>62</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A-I-0274</t>
        </is>
      </c>
      <c r="B1031" s="12" t="inlineStr">
        <is>
          <t>A</t>
        </is>
      </c>
      <c r="C1031" s="12" t="inlineStr">
        <is>
          <t>Power block</t>
        </is>
      </c>
      <c r="D1031" s="12" t="inlineStr">
        <is>
          <t>Home run JB-GT3 aux-AI02 to the control / marshalling room</t>
        </is>
      </c>
      <c r="E1031" s="12" t="inlineStr">
        <is>
          <t>R2C</t>
        </is>
      </c>
      <c r="F1031" s="12" t="inlineStr">
        <is>
          <t>R2C: unit / HRSG electrical e-house (32 x 40 ft)</t>
        </is>
      </c>
      <c r="G1031" s="12" t="inlineStr">
        <is>
          <t>JB-GT3 aux-AI02</t>
        </is>
      </c>
      <c r="H1031" s="12" t="inlineStr">
        <is>
          <t>GT3 aux: lube oil, hydraulics, enclosure fans</t>
        </is>
      </c>
      <c r="I1031" s="12" t="inlineStr">
        <is>
          <t>Instrumentation</t>
        </is>
      </c>
      <c r="J1031" s="12" t="inlineStr">
        <is>
          <t>Instrumentation ITC / PLTC, IS, #18 shielded pairs, blue jacket</t>
        </is>
      </c>
      <c r="K1031" s="12" t="inlineStr">
        <is>
          <t>ITC|24 pr|18</t>
        </is>
      </c>
      <c r="L1031" s="12" t="inlineStr">
        <is>
          <t>24 pr</t>
        </is>
      </c>
      <c r="M1031" s="12" t="inlineStr">
        <is>
          <t>18</t>
        </is>
      </c>
      <c r="N1031" s="12" t="n">
        <v>1</v>
      </c>
      <c r="O1031" s="12" t="n">
        <v>1</v>
      </c>
      <c r="P1031" s="12" t="n"/>
      <c r="Q1031" s="12" t="n"/>
      <c r="R1031" s="12" t="n"/>
      <c r="S1031" s="12" t="inlineStr">
        <is>
          <t>Tray</t>
        </is>
      </c>
      <c r="T1031" s="16" t="n">
        <v>926</v>
      </c>
      <c r="U1031" s="16" t="n">
        <v>248</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A-I-0275</t>
        </is>
      </c>
      <c r="B1032" s="12" t="inlineStr">
        <is>
          <t>A</t>
        </is>
      </c>
      <c r="C1032" s="12" t="inlineStr">
        <is>
          <t>Power block</t>
        </is>
      </c>
      <c r="D1032" s="12" t="inlineStr">
        <is>
          <t>Discrete device to JB JB-GT3 aux-DI01: 20 x 1 pr (field cables)</t>
        </is>
      </c>
      <c r="E1032" s="12" t="inlineStr">
        <is>
          <t>GT3 aux</t>
        </is>
      </c>
      <c r="F1032" s="12" t="inlineStr">
        <is>
          <t>GT3 aux: lube oil, hydraulics, enclosure fans</t>
        </is>
      </c>
      <c r="G1032" s="12" t="inlineStr">
        <is>
          <t>JB-GT3 aux-DI01</t>
        </is>
      </c>
      <c r="H1032" s="12" t="inlineStr">
        <is>
          <t>GT3 aux: lube oil, hydraulics, enclosure fans</t>
        </is>
      </c>
      <c r="I1032" s="12" t="inlineStr">
        <is>
          <t>Instrumentation</t>
        </is>
      </c>
      <c r="J1032" s="12" t="inlineStr">
        <is>
          <t>Instrumentation ITC / PLTC, IS, #18 shielded pairs, blue jacket</t>
        </is>
      </c>
      <c r="K1032" s="12" t="inlineStr">
        <is>
          <t>ITC|1 pr|16</t>
        </is>
      </c>
      <c r="L1032" s="12" t="inlineStr">
        <is>
          <t>1 pr</t>
        </is>
      </c>
      <c r="M1032" s="12" t="inlineStr">
        <is>
          <t>16</t>
        </is>
      </c>
      <c r="N1032" s="12" t="n">
        <v>20</v>
      </c>
      <c r="O1032" s="12" t="n">
        <v>1</v>
      </c>
      <c r="P1032" s="12" t="n"/>
      <c r="Q1032" s="12" t="n"/>
      <c r="R1032" s="12" t="n"/>
      <c r="S1032" s="12" t="inlineStr">
        <is>
          <t>Tray / conduit</t>
        </is>
      </c>
      <c r="T1032" s="16" t="n">
        <v>62</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A-I-0276</t>
        </is>
      </c>
      <c r="B1033" s="12" t="inlineStr">
        <is>
          <t>A</t>
        </is>
      </c>
      <c r="C1033" s="12" t="inlineStr">
        <is>
          <t>Power block</t>
        </is>
      </c>
      <c r="D1033" s="12" t="inlineStr">
        <is>
          <t>Home run JB-GT3 aux-DI01 to the control / marshalling room</t>
        </is>
      </c>
      <c r="E1033" s="12" t="inlineStr">
        <is>
          <t>R2C</t>
        </is>
      </c>
      <c r="F1033" s="12" t="inlineStr">
        <is>
          <t>R2C: unit / HRSG electrical e-house (32 x 40 ft)</t>
        </is>
      </c>
      <c r="G1033" s="12" t="inlineStr">
        <is>
          <t>JB-GT3 aux-DI01</t>
        </is>
      </c>
      <c r="H1033" s="12" t="inlineStr">
        <is>
          <t>GT3 aux: lube oil, hydraulics, enclosure fans</t>
        </is>
      </c>
      <c r="I1033" s="12" t="inlineStr">
        <is>
          <t>Instrumentation</t>
        </is>
      </c>
      <c r="J1033" s="12" t="inlineStr">
        <is>
          <t>Instrumentation ITC / PLTC, IS, #18 shielded pairs, blue jacket</t>
        </is>
      </c>
      <c r="K1033" s="12" t="inlineStr">
        <is>
          <t>ITC|24 pr|18</t>
        </is>
      </c>
      <c r="L1033" s="12" t="inlineStr">
        <is>
          <t>24 pr</t>
        </is>
      </c>
      <c r="M1033" s="12" t="inlineStr">
        <is>
          <t>18</t>
        </is>
      </c>
      <c r="N1033" s="12" t="n">
        <v>1</v>
      </c>
      <c r="O1033" s="12" t="n">
        <v>1</v>
      </c>
      <c r="P1033" s="12" t="n"/>
      <c r="Q1033" s="12" t="n"/>
      <c r="R1033" s="12" t="n"/>
      <c r="S1033" s="12" t="inlineStr">
        <is>
          <t>Tray</t>
        </is>
      </c>
      <c r="T1033" s="16" t="n">
        <v>926</v>
      </c>
      <c r="U1033" s="16" t="n">
        <v>248</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A-I-0277</t>
        </is>
      </c>
      <c r="B1034" s="12" t="inlineStr">
        <is>
          <t>A</t>
        </is>
      </c>
      <c r="C1034" s="12" t="inlineStr">
        <is>
          <t>Power block</t>
        </is>
      </c>
      <c r="D1034" s="12" t="inlineStr">
        <is>
          <t>Discrete device to JB JB-GT3 aux-DI02: 20 x 1 pr (field cables)</t>
        </is>
      </c>
      <c r="E1034" s="12" t="inlineStr">
        <is>
          <t>GT3 aux</t>
        </is>
      </c>
      <c r="F1034" s="12" t="inlineStr">
        <is>
          <t>GT3 aux: lube oil, hydraulics, enclosure fans</t>
        </is>
      </c>
      <c r="G1034" s="12" t="inlineStr">
        <is>
          <t>JB-GT3 aux-DI02</t>
        </is>
      </c>
      <c r="H1034" s="12" t="inlineStr">
        <is>
          <t>GT3 aux: lube oil, hydraulics, enclosure fans</t>
        </is>
      </c>
      <c r="I1034" s="12" t="inlineStr">
        <is>
          <t>Instrumentation</t>
        </is>
      </c>
      <c r="J1034" s="12" t="inlineStr">
        <is>
          <t>Instrumentation ITC / PLTC, IS, #18 shielded pairs, blue jacket</t>
        </is>
      </c>
      <c r="K1034" s="12" t="inlineStr">
        <is>
          <t>ITC|1 pr|16</t>
        </is>
      </c>
      <c r="L1034" s="12" t="inlineStr">
        <is>
          <t>1 pr</t>
        </is>
      </c>
      <c r="M1034" s="12" t="inlineStr">
        <is>
          <t>16</t>
        </is>
      </c>
      <c r="N1034" s="12" t="n">
        <v>20</v>
      </c>
      <c r="O1034" s="12" t="n">
        <v>1</v>
      </c>
      <c r="P1034" s="12" t="n"/>
      <c r="Q1034" s="12" t="n"/>
      <c r="R1034" s="12" t="n"/>
      <c r="S1034" s="12" t="inlineStr">
        <is>
          <t>Tray / conduit</t>
        </is>
      </c>
      <c r="T1034" s="16" t="n">
        <v>62</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A-I-0278</t>
        </is>
      </c>
      <c r="B1035" s="12" t="inlineStr">
        <is>
          <t>A</t>
        </is>
      </c>
      <c r="C1035" s="12" t="inlineStr">
        <is>
          <t>Power block</t>
        </is>
      </c>
      <c r="D1035" s="12" t="inlineStr">
        <is>
          <t>Home run JB-GT3 aux-DI02 to the control / marshalling room</t>
        </is>
      </c>
      <c r="E1035" s="12" t="inlineStr">
        <is>
          <t>R2C</t>
        </is>
      </c>
      <c r="F1035" s="12" t="inlineStr">
        <is>
          <t>R2C: unit / HRSG electrical e-house (32 x 40 ft)</t>
        </is>
      </c>
      <c r="G1035" s="12" t="inlineStr">
        <is>
          <t>JB-GT3 aux-DI02</t>
        </is>
      </c>
      <c r="H1035" s="12" t="inlineStr">
        <is>
          <t>GT3 aux: lube oil, hydraulics, enclosure fans</t>
        </is>
      </c>
      <c r="I1035" s="12" t="inlineStr">
        <is>
          <t>Instrumentation</t>
        </is>
      </c>
      <c r="J1035" s="12" t="inlineStr">
        <is>
          <t>Instrumentation ITC / PLTC, IS, #18 shielded pairs, blue jacket</t>
        </is>
      </c>
      <c r="K1035" s="12" t="inlineStr">
        <is>
          <t>ITC|24 pr|18</t>
        </is>
      </c>
      <c r="L1035" s="12" t="inlineStr">
        <is>
          <t>24 pr</t>
        </is>
      </c>
      <c r="M1035" s="12" t="inlineStr">
        <is>
          <t>18</t>
        </is>
      </c>
      <c r="N1035" s="12" t="n">
        <v>1</v>
      </c>
      <c r="O1035" s="12" t="n">
        <v>1</v>
      </c>
      <c r="P1035" s="12" t="n"/>
      <c r="Q1035" s="12" t="n"/>
      <c r="R1035" s="12" t="n"/>
      <c r="S1035" s="12" t="inlineStr">
        <is>
          <t>Tray</t>
        </is>
      </c>
      <c r="T1035" s="16" t="n">
        <v>926</v>
      </c>
      <c r="U1035" s="16" t="n">
        <v>248</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A-I-0279</t>
        </is>
      </c>
      <c r="B1036" s="12" t="inlineStr">
        <is>
          <t>A</t>
        </is>
      </c>
      <c r="C1036" s="12" t="inlineStr">
        <is>
          <t>Power block</t>
        </is>
      </c>
      <c r="D1036" s="12" t="inlineStr">
        <is>
          <t>Analog instrument to JB JB-INL-3-AI01: 6 x 1 pr (field cables)</t>
        </is>
      </c>
      <c r="E1036" s="12" t="inlineStr">
        <is>
          <t>INL-3</t>
        </is>
      </c>
      <c r="F1036" s="12" t="inlineStr">
        <is>
          <t>GT3 inlet duct (drop + horizontal EL 23-37)</t>
        </is>
      </c>
      <c r="G1036" s="12" t="inlineStr">
        <is>
          <t>JB-INL-3-AI01</t>
        </is>
      </c>
      <c r="H1036" s="12" t="inlineStr">
        <is>
          <t>GT3 inlet duct (drop + horizontal EL 23-37)</t>
        </is>
      </c>
      <c r="I1036" s="12" t="inlineStr">
        <is>
          <t>Instrumentation</t>
        </is>
      </c>
      <c r="J1036" s="12" t="inlineStr">
        <is>
          <t>Instrumentation ITC / PLTC, IS, #18 shielded pairs, blue jacket</t>
        </is>
      </c>
      <c r="K1036" s="12" t="inlineStr">
        <is>
          <t>ITC|1 pr|16</t>
        </is>
      </c>
      <c r="L1036" s="12" t="inlineStr">
        <is>
          <t>1 pr</t>
        </is>
      </c>
      <c r="M1036" s="12" t="inlineStr">
        <is>
          <t>16</t>
        </is>
      </c>
      <c r="N1036" s="12" t="n">
        <v>6</v>
      </c>
      <c r="O1036" s="12" t="n">
        <v>1</v>
      </c>
      <c r="P1036" s="12" t="n"/>
      <c r="Q1036" s="12" t="n"/>
      <c r="R1036" s="12" t="n"/>
      <c r="S1036" s="12" t="inlineStr">
        <is>
          <t>Tray / conduit</t>
        </is>
      </c>
      <c r="T1036" s="16" t="n">
        <v>132</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A-I-0280</t>
        </is>
      </c>
      <c r="B1037" s="12" t="inlineStr">
        <is>
          <t>A</t>
        </is>
      </c>
      <c r="C1037" s="12" t="inlineStr">
        <is>
          <t>Power block</t>
        </is>
      </c>
      <c r="D1037" s="12" t="inlineStr">
        <is>
          <t>Home run JB-INL-3-AI01 to the control / marshalling room</t>
        </is>
      </c>
      <c r="E1037" s="12" t="inlineStr">
        <is>
          <t>R2C</t>
        </is>
      </c>
      <c r="F1037" s="12" t="inlineStr">
        <is>
          <t>R2C: unit / HRSG electrical e-house (32 x 40 ft)</t>
        </is>
      </c>
      <c r="G1037" s="12" t="inlineStr">
        <is>
          <t>JB-INL-3-AI01</t>
        </is>
      </c>
      <c r="H1037" s="12" t="inlineStr">
        <is>
          <t>GT3 inlet duct (drop + horizontal EL 23-37)</t>
        </is>
      </c>
      <c r="I1037" s="12" t="inlineStr">
        <is>
          <t>Instrumentation</t>
        </is>
      </c>
      <c r="J1037" s="12" t="inlineStr">
        <is>
          <t>Instrumentation ITC / PLTC, IS, #18 shielded pairs, blue jacket</t>
        </is>
      </c>
      <c r="K1037" s="12" t="inlineStr">
        <is>
          <t>ITC|24 pr|18</t>
        </is>
      </c>
      <c r="L1037" s="12" t="inlineStr">
        <is>
          <t>24 pr</t>
        </is>
      </c>
      <c r="M1037" s="12" t="inlineStr">
        <is>
          <t>18</t>
        </is>
      </c>
      <c r="N1037" s="12" t="n">
        <v>1</v>
      </c>
      <c r="O1037" s="12" t="n">
        <v>1</v>
      </c>
      <c r="P1037" s="12" t="n"/>
      <c r="Q1037" s="12" t="n"/>
      <c r="R1037" s="12" t="n"/>
      <c r="S1037" s="12" t="inlineStr">
        <is>
          <t>Duct bank</t>
        </is>
      </c>
      <c r="T1037" s="16" t="n">
        <v>1135</v>
      </c>
      <c r="U1037" s="16" t="n">
        <v>96</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A-I-0281</t>
        </is>
      </c>
      <c r="B1038" s="12" t="inlineStr">
        <is>
          <t>A</t>
        </is>
      </c>
      <c r="C1038" s="12" t="inlineStr">
        <is>
          <t>Power block</t>
        </is>
      </c>
      <c r="D1038" s="12" t="inlineStr">
        <is>
          <t>Thermocouple to TC JB JB-INL-3-TC01: 4 x 1 pr (field cables)</t>
        </is>
      </c>
      <c r="E1038" s="12" t="inlineStr">
        <is>
          <t>INL-3</t>
        </is>
      </c>
      <c r="F1038" s="12" t="inlineStr">
        <is>
          <t>GT3 inlet duct (drop + horizontal EL 23-37)</t>
        </is>
      </c>
      <c r="G1038" s="12" t="inlineStr">
        <is>
          <t>JB-INL-3-TC01</t>
        </is>
      </c>
      <c r="H1038" s="12" t="inlineStr">
        <is>
          <t>GT3 inlet duct (drop + horizontal EL 23-37)</t>
        </is>
      </c>
      <c r="I1038" s="12" t="inlineStr">
        <is>
          <t>Instrumentation</t>
        </is>
      </c>
      <c r="J1038" s="12" t="inlineStr">
        <is>
          <t>Thermocouple extension KX, #16 shielded pairs, PLTC</t>
        </is>
      </c>
      <c r="K1038" s="12" t="inlineStr">
        <is>
          <t>TCX|1 pr|16</t>
        </is>
      </c>
      <c r="L1038" s="12" t="inlineStr">
        <is>
          <t>1 pr</t>
        </is>
      </c>
      <c r="M1038" s="12" t="inlineStr">
        <is>
          <t>16</t>
        </is>
      </c>
      <c r="N1038" s="12" t="n">
        <v>4</v>
      </c>
      <c r="O1038" s="12" t="n">
        <v>1</v>
      </c>
      <c r="P1038" s="12" t="n"/>
      <c r="Q1038" s="12" t="n"/>
      <c r="R1038" s="12" t="n"/>
      <c r="S1038" s="12" t="inlineStr">
        <is>
          <t>Tray / conduit</t>
        </is>
      </c>
      <c r="T1038" s="16" t="n">
        <v>132</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A-I-0282</t>
        </is>
      </c>
      <c r="B1039" s="12" t="inlineStr">
        <is>
          <t>A</t>
        </is>
      </c>
      <c r="C1039" s="12" t="inlineStr">
        <is>
          <t>Power block</t>
        </is>
      </c>
      <c r="D1039" s="12" t="inlineStr">
        <is>
          <t>Home run JB-INL-3-TC01 to the control / marshalling room</t>
        </is>
      </c>
      <c r="E1039" s="12" t="inlineStr">
        <is>
          <t>R2C</t>
        </is>
      </c>
      <c r="F1039" s="12" t="inlineStr">
        <is>
          <t>R2C: unit / HRSG electrical e-house (32 x 40 ft)</t>
        </is>
      </c>
      <c r="G1039" s="12" t="inlineStr">
        <is>
          <t>JB-INL-3-TC01</t>
        </is>
      </c>
      <c r="H1039" s="12" t="inlineStr">
        <is>
          <t>GT3 inlet duct (drop + horizontal EL 23-37)</t>
        </is>
      </c>
      <c r="I1039" s="12" t="inlineStr">
        <is>
          <t>Instrumentation</t>
        </is>
      </c>
      <c r="J1039" s="12" t="inlineStr">
        <is>
          <t>Thermocouple extension KX, #16 shielded pairs, PLTC</t>
        </is>
      </c>
      <c r="K1039" s="12" t="inlineStr">
        <is>
          <t>TCX|24 pr|16</t>
        </is>
      </c>
      <c r="L1039" s="12" t="inlineStr">
        <is>
          <t>24 pr</t>
        </is>
      </c>
      <c r="M1039" s="12" t="inlineStr">
        <is>
          <t>16</t>
        </is>
      </c>
      <c r="N1039" s="12" t="n">
        <v>1</v>
      </c>
      <c r="O1039" s="12" t="n">
        <v>1</v>
      </c>
      <c r="P1039" s="12" t="n"/>
      <c r="Q1039" s="12" t="n"/>
      <c r="R1039" s="12" t="n"/>
      <c r="S1039" s="12" t="inlineStr">
        <is>
          <t>Duct bank</t>
        </is>
      </c>
      <c r="T1039" s="16" t="n">
        <v>1135</v>
      </c>
      <c r="U1039" s="16" t="n">
        <v>96</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A-I-0283</t>
        </is>
      </c>
      <c r="B1040" s="12" t="inlineStr">
        <is>
          <t>A</t>
        </is>
      </c>
      <c r="C1040" s="12" t="inlineStr">
        <is>
          <t>Power block</t>
        </is>
      </c>
      <c r="D1040" s="12" t="inlineStr">
        <is>
          <t>Analog instrument to JB JB-GT3-AI01: 20 x 1 pr (field cables)</t>
        </is>
      </c>
      <c r="E1040" s="12" t="inlineStr">
        <is>
          <t>GT3</t>
        </is>
      </c>
      <c r="F1040" s="12" t="inlineStr">
        <is>
          <t>GT3: H-class gas turbine (60 Hz)</t>
        </is>
      </c>
      <c r="G1040" s="12" t="inlineStr">
        <is>
          <t>JB-GT3-AI01</t>
        </is>
      </c>
      <c r="H1040" s="12" t="inlineStr">
        <is>
          <t>GT3: H-class gas turbine (60 Hz)</t>
        </is>
      </c>
      <c r="I1040" s="12" t="inlineStr">
        <is>
          <t>Instrumentation</t>
        </is>
      </c>
      <c r="J1040" s="12" t="inlineStr">
        <is>
          <t>Instrumentation ITC / PLTC, IS, #18 shielded pairs, blue jacket</t>
        </is>
      </c>
      <c r="K1040" s="12" t="inlineStr">
        <is>
          <t>ITC|1 pr|16</t>
        </is>
      </c>
      <c r="L1040" s="12" t="inlineStr">
        <is>
          <t>1 pr</t>
        </is>
      </c>
      <c r="M1040" s="12" t="inlineStr">
        <is>
          <t>16</t>
        </is>
      </c>
      <c r="N1040" s="12" t="n">
        <v>20</v>
      </c>
      <c r="O1040" s="12" t="n">
        <v>1</v>
      </c>
      <c r="P1040" s="12" t="n"/>
      <c r="Q1040" s="12" t="n"/>
      <c r="R1040" s="12" t="n"/>
      <c r="S1040" s="12" t="inlineStr">
        <is>
          <t>Tray / conduit</t>
        </is>
      </c>
      <c r="T1040" s="16" t="n">
        <v>96</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A-I-0284</t>
        </is>
      </c>
      <c r="B1041" s="12" t="inlineStr">
        <is>
          <t>A</t>
        </is>
      </c>
      <c r="C1041" s="12" t="inlineStr">
        <is>
          <t>Power block</t>
        </is>
      </c>
      <c r="D1041" s="12" t="inlineStr">
        <is>
          <t>Home run JB-GT3-AI01 to the control / marshalling room</t>
        </is>
      </c>
      <c r="E1041" s="12" t="inlineStr">
        <is>
          <t>R2C</t>
        </is>
      </c>
      <c r="F1041" s="12" t="inlineStr">
        <is>
          <t>R2C: unit / HRSG electrical e-house (32 x 40 ft)</t>
        </is>
      </c>
      <c r="G1041" s="12" t="inlineStr">
        <is>
          <t>JB-GT3-AI01</t>
        </is>
      </c>
      <c r="H1041" s="12" t="inlineStr">
        <is>
          <t>GT3: H-class gas turbine (60 Hz)</t>
        </is>
      </c>
      <c r="I1041" s="12" t="inlineStr">
        <is>
          <t>Instrumentation</t>
        </is>
      </c>
      <c r="J1041" s="12" t="inlineStr">
        <is>
          <t>Instrumentation ITC / PLTC, IS, #18 shielded pairs, blue jacket</t>
        </is>
      </c>
      <c r="K1041" s="12" t="inlineStr">
        <is>
          <t>ITC|24 pr|18</t>
        </is>
      </c>
      <c r="L1041" s="12" t="inlineStr">
        <is>
          <t>24 pr</t>
        </is>
      </c>
      <c r="M1041" s="12" t="inlineStr">
        <is>
          <t>18</t>
        </is>
      </c>
      <c r="N1041" s="12" t="n">
        <v>1</v>
      </c>
      <c r="O1041" s="12" t="n">
        <v>1</v>
      </c>
      <c r="P1041" s="12" t="n"/>
      <c r="Q1041" s="12" t="n"/>
      <c r="R1041" s="12" t="n"/>
      <c r="S1041" s="12" t="inlineStr">
        <is>
          <t>Tray</t>
        </is>
      </c>
      <c r="T1041" s="16" t="n">
        <v>986</v>
      </c>
      <c r="U1041" s="16" t="n">
        <v>249</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A-I-0285</t>
        </is>
      </c>
      <c r="B1042" s="12" t="inlineStr">
        <is>
          <t>A</t>
        </is>
      </c>
      <c r="C1042" s="12" t="inlineStr">
        <is>
          <t>Power block</t>
        </is>
      </c>
      <c r="D1042" s="12" t="inlineStr">
        <is>
          <t>Analog instrument to JB JB-GT3-AI02: 20 x 1 pr (field cables)</t>
        </is>
      </c>
      <c r="E1042" s="12" t="inlineStr">
        <is>
          <t>GT3</t>
        </is>
      </c>
      <c r="F1042" s="12" t="inlineStr">
        <is>
          <t>GT3: H-class gas turbine (60 Hz)</t>
        </is>
      </c>
      <c r="G1042" s="12" t="inlineStr">
        <is>
          <t>JB-GT3-AI02</t>
        </is>
      </c>
      <c r="H1042" s="12" t="inlineStr">
        <is>
          <t>GT3: H-class gas turbine (60 Hz)</t>
        </is>
      </c>
      <c r="I1042" s="12" t="inlineStr">
        <is>
          <t>Instrumentation</t>
        </is>
      </c>
      <c r="J1042" s="12" t="inlineStr">
        <is>
          <t>Instrumentation ITC / PLTC, IS, #18 shielded pairs, blue jacket</t>
        </is>
      </c>
      <c r="K1042" s="12" t="inlineStr">
        <is>
          <t>ITC|1 pr|16</t>
        </is>
      </c>
      <c r="L1042" s="12" t="inlineStr">
        <is>
          <t>1 pr</t>
        </is>
      </c>
      <c r="M1042" s="12" t="inlineStr">
        <is>
          <t>16</t>
        </is>
      </c>
      <c r="N1042" s="12" t="n">
        <v>20</v>
      </c>
      <c r="O1042" s="12" t="n">
        <v>1</v>
      </c>
      <c r="P1042" s="12" t="n"/>
      <c r="Q1042" s="12" t="n"/>
      <c r="R1042" s="12" t="n"/>
      <c r="S1042" s="12" t="inlineStr">
        <is>
          <t>Tray / conduit</t>
        </is>
      </c>
      <c r="T1042" s="16" t="n">
        <v>96</v>
      </c>
      <c r="U1042" s="16" t="n">
        <v>10</v>
      </c>
      <c r="V1042" s="16">
        <f>ROUNDUP((T1042+U1042+2*'Read Me'!$B$13)*(1+'Read Me'!$B$12),-1)</f>
        <v/>
      </c>
      <c r="W1042" s="16">
        <f>V1042*N1042*O1042</f>
        <v/>
      </c>
      <c r="X1042" s="12">
        <f>IF(LEFT(I1042,2)="MV",2*N1042*IF(L1042="1/C",O1042,1),0)</f>
        <v/>
      </c>
      <c r="Y1042" s="12">
        <f>IF(OR(LEFT(K1042,4)="LVAX",LEFT(K1042,6)="MV15AX",LEFT(K1042,4)="CTAX",LEFT(K1042,2)="W|"),2*N1042*O1042,0)</f>
        <v/>
      </c>
      <c r="Z1042" s="12" t="inlineStr">
        <is>
          <t>device-to-JB field wiring, one cable per device</t>
        </is>
      </c>
      <c r="AA1042" s="12">
        <f>N1042*O1042</f>
        <v/>
      </c>
    </row>
    <row r="1043">
      <c r="A1043" s="12" t="inlineStr">
        <is>
          <t>A-I-0286</t>
        </is>
      </c>
      <c r="B1043" s="12" t="inlineStr">
        <is>
          <t>A</t>
        </is>
      </c>
      <c r="C1043" s="12" t="inlineStr">
        <is>
          <t>Power block</t>
        </is>
      </c>
      <c r="D1043" s="12" t="inlineStr">
        <is>
          <t>Home run JB-GT3-AI02 to the control / marshalling room</t>
        </is>
      </c>
      <c r="E1043" s="12" t="inlineStr">
        <is>
          <t>R2C</t>
        </is>
      </c>
      <c r="F1043" s="12" t="inlineStr">
        <is>
          <t>R2C: unit / HRSG electrical e-house (32 x 40 ft)</t>
        </is>
      </c>
      <c r="G1043" s="12" t="inlineStr">
        <is>
          <t>JB-GT3-AI02</t>
        </is>
      </c>
      <c r="H1043" s="12" t="inlineStr">
        <is>
          <t>GT3: H-class gas turbine (60 Hz)</t>
        </is>
      </c>
      <c r="I1043" s="12" t="inlineStr">
        <is>
          <t>Instrumentation</t>
        </is>
      </c>
      <c r="J1043" s="12" t="inlineStr">
        <is>
          <t>Instrumentation ITC / PLTC, IS, #18 shielded pairs, blue jacket</t>
        </is>
      </c>
      <c r="K1043" s="12" t="inlineStr">
        <is>
          <t>ITC|24 pr|18</t>
        </is>
      </c>
      <c r="L1043" s="12" t="inlineStr">
        <is>
          <t>24 pr</t>
        </is>
      </c>
      <c r="M1043" s="12" t="inlineStr">
        <is>
          <t>18</t>
        </is>
      </c>
      <c r="N1043" s="12" t="n">
        <v>1</v>
      </c>
      <c r="O1043" s="12" t="n">
        <v>1</v>
      </c>
      <c r="P1043" s="12" t="n"/>
      <c r="Q1043" s="12" t="n"/>
      <c r="R1043" s="12" t="n"/>
      <c r="S1043" s="12" t="inlineStr">
        <is>
          <t>Tray</t>
        </is>
      </c>
      <c r="T1043" s="16" t="n">
        <v>986</v>
      </c>
      <c r="U1043" s="16" t="n">
        <v>249</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A-I-0287</t>
        </is>
      </c>
      <c r="B1044" s="12" t="inlineStr">
        <is>
          <t>A</t>
        </is>
      </c>
      <c r="C1044" s="12" t="inlineStr">
        <is>
          <t>Power block</t>
        </is>
      </c>
      <c r="D1044" s="12" t="inlineStr">
        <is>
          <t>Analog instrument to JB JB-GT3-AI03: 20 x 1 pr (field cables)</t>
        </is>
      </c>
      <c r="E1044" s="12" t="inlineStr">
        <is>
          <t>GT3</t>
        </is>
      </c>
      <c r="F1044" s="12" t="inlineStr">
        <is>
          <t>GT3: H-class gas turbine (60 Hz)</t>
        </is>
      </c>
      <c r="G1044" s="12" t="inlineStr">
        <is>
          <t>JB-GT3-AI03</t>
        </is>
      </c>
      <c r="H1044" s="12" t="inlineStr">
        <is>
          <t>GT3: H-class gas turbine (60 Hz)</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96</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A-I-0288</t>
        </is>
      </c>
      <c r="B1045" s="12" t="inlineStr">
        <is>
          <t>A</t>
        </is>
      </c>
      <c r="C1045" s="12" t="inlineStr">
        <is>
          <t>Power block</t>
        </is>
      </c>
      <c r="D1045" s="12" t="inlineStr">
        <is>
          <t>Home run JB-GT3-AI03 to the control / marshalling room</t>
        </is>
      </c>
      <c r="E1045" s="12" t="inlineStr">
        <is>
          <t>R2C</t>
        </is>
      </c>
      <c r="F1045" s="12" t="inlineStr">
        <is>
          <t>R2C: unit / HRSG electrical e-house (32 x 40 ft)</t>
        </is>
      </c>
      <c r="G1045" s="12" t="inlineStr">
        <is>
          <t>JB-GT3-AI03</t>
        </is>
      </c>
      <c r="H1045" s="12" t="inlineStr">
        <is>
          <t>GT3: H-class gas turbine (60 Hz)</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986</v>
      </c>
      <c r="U1045" s="16" t="n">
        <v>249</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A-I-0289</t>
        </is>
      </c>
      <c r="B1046" s="12" t="inlineStr">
        <is>
          <t>A</t>
        </is>
      </c>
      <c r="C1046" s="12" t="inlineStr">
        <is>
          <t>Power block</t>
        </is>
      </c>
      <c r="D1046" s="12" t="inlineStr">
        <is>
          <t>Analog instrument to JB JB-GT3-AI04: 20 x 1 pr (field cables)</t>
        </is>
      </c>
      <c r="E1046" s="12" t="inlineStr">
        <is>
          <t>GT3</t>
        </is>
      </c>
      <c r="F1046" s="12" t="inlineStr">
        <is>
          <t>GT3: H-class gas turbine (60 Hz)</t>
        </is>
      </c>
      <c r="G1046" s="12" t="inlineStr">
        <is>
          <t>JB-GT3-AI04</t>
        </is>
      </c>
      <c r="H1046" s="12" t="inlineStr">
        <is>
          <t>GT3: H-class gas turbine (60 Hz)</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96</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A-I-0290</t>
        </is>
      </c>
      <c r="B1047" s="12" t="inlineStr">
        <is>
          <t>A</t>
        </is>
      </c>
      <c r="C1047" s="12" t="inlineStr">
        <is>
          <t>Power block</t>
        </is>
      </c>
      <c r="D1047" s="12" t="inlineStr">
        <is>
          <t>Home run JB-GT3-AI04 to the control / marshalling room</t>
        </is>
      </c>
      <c r="E1047" s="12" t="inlineStr">
        <is>
          <t>R2C</t>
        </is>
      </c>
      <c r="F1047" s="12" t="inlineStr">
        <is>
          <t>R2C: unit / HRSG electrical e-house (32 x 40 ft)</t>
        </is>
      </c>
      <c r="G1047" s="12" t="inlineStr">
        <is>
          <t>JB-GT3-AI04</t>
        </is>
      </c>
      <c r="H1047" s="12" t="inlineStr">
        <is>
          <t>GT3: H-class gas turbine (60 Hz)</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986</v>
      </c>
      <c r="U1047" s="16" t="n">
        <v>249</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A-I-0291</t>
        </is>
      </c>
      <c r="B1048" s="12" t="inlineStr">
        <is>
          <t>A</t>
        </is>
      </c>
      <c r="C1048" s="12" t="inlineStr">
        <is>
          <t>Power block</t>
        </is>
      </c>
      <c r="D1048" s="12" t="inlineStr">
        <is>
          <t>Analog instrument to JB JB-GT3-AI05: 20 x 1 pr (field cables)</t>
        </is>
      </c>
      <c r="E1048" s="12" t="inlineStr">
        <is>
          <t>GT3</t>
        </is>
      </c>
      <c r="F1048" s="12" t="inlineStr">
        <is>
          <t>GT3: H-class gas turbine (60 Hz)</t>
        </is>
      </c>
      <c r="G1048" s="12" t="inlineStr">
        <is>
          <t>JB-GT3-AI05</t>
        </is>
      </c>
      <c r="H1048" s="12" t="inlineStr">
        <is>
          <t>GT3: H-class gas turbine (60 Hz)</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96</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A-I-0292</t>
        </is>
      </c>
      <c r="B1049" s="12" t="inlineStr">
        <is>
          <t>A</t>
        </is>
      </c>
      <c r="C1049" s="12" t="inlineStr">
        <is>
          <t>Power block</t>
        </is>
      </c>
      <c r="D1049" s="12" t="inlineStr">
        <is>
          <t>Home run JB-GT3-AI05 to the control / marshalling room</t>
        </is>
      </c>
      <c r="E1049" s="12" t="inlineStr">
        <is>
          <t>R2C</t>
        </is>
      </c>
      <c r="F1049" s="12" t="inlineStr">
        <is>
          <t>R2C: unit / HRSG electrical e-house (32 x 40 ft)</t>
        </is>
      </c>
      <c r="G1049" s="12" t="inlineStr">
        <is>
          <t>JB-GT3-AI05</t>
        </is>
      </c>
      <c r="H1049" s="12" t="inlineStr">
        <is>
          <t>GT3: H-class gas turbine (60 Hz)</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986</v>
      </c>
      <c r="U1049" s="16" t="n">
        <v>249</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A-I-0293</t>
        </is>
      </c>
      <c r="B1050" s="12" t="inlineStr">
        <is>
          <t>A</t>
        </is>
      </c>
      <c r="C1050" s="12" t="inlineStr">
        <is>
          <t>Power block</t>
        </is>
      </c>
      <c r="D1050" s="12" t="inlineStr">
        <is>
          <t>Analog instrument to JB JB-GT3-AI06: 20 x 1 pr (field cables)</t>
        </is>
      </c>
      <c r="E1050" s="12" t="inlineStr">
        <is>
          <t>GT3</t>
        </is>
      </c>
      <c r="F1050" s="12" t="inlineStr">
        <is>
          <t>GT3: H-class gas turbine (60 Hz)</t>
        </is>
      </c>
      <c r="G1050" s="12" t="inlineStr">
        <is>
          <t>JB-GT3-AI06</t>
        </is>
      </c>
      <c r="H1050" s="12" t="inlineStr">
        <is>
          <t>GT3: H-class gas turbine (60 Hz)</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96</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A-I-0294</t>
        </is>
      </c>
      <c r="B1051" s="12" t="inlineStr">
        <is>
          <t>A</t>
        </is>
      </c>
      <c r="C1051" s="12" t="inlineStr">
        <is>
          <t>Power block</t>
        </is>
      </c>
      <c r="D1051" s="12" t="inlineStr">
        <is>
          <t>Home run JB-GT3-AI06 to the control / marshalling room</t>
        </is>
      </c>
      <c r="E1051" s="12" t="inlineStr">
        <is>
          <t>R2C</t>
        </is>
      </c>
      <c r="F1051" s="12" t="inlineStr">
        <is>
          <t>R2C: unit / HRSG electrical e-house (32 x 40 ft)</t>
        </is>
      </c>
      <c r="G1051" s="12" t="inlineStr">
        <is>
          <t>JB-GT3-AI06</t>
        </is>
      </c>
      <c r="H1051" s="12" t="inlineStr">
        <is>
          <t>GT3: H-class gas turbine (60 Hz)</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986</v>
      </c>
      <c r="U1051" s="16" t="n">
        <v>249</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A-I-0295</t>
        </is>
      </c>
      <c r="B1052" s="12" t="inlineStr">
        <is>
          <t>A</t>
        </is>
      </c>
      <c r="C1052" s="12" t="inlineStr">
        <is>
          <t>Power block</t>
        </is>
      </c>
      <c r="D1052" s="12" t="inlineStr">
        <is>
          <t>Discrete device to JB JB-GT3-DI01: 20 x 1 pr (field cables)</t>
        </is>
      </c>
      <c r="E1052" s="12" t="inlineStr">
        <is>
          <t>GT3</t>
        </is>
      </c>
      <c r="F1052" s="12" t="inlineStr">
        <is>
          <t>GT3: H-class gas turbine (60 Hz)</t>
        </is>
      </c>
      <c r="G1052" s="12" t="inlineStr">
        <is>
          <t>JB-GT3-DI01</t>
        </is>
      </c>
      <c r="H1052" s="12" t="inlineStr">
        <is>
          <t>GT3: H-class gas turbine (60 Hz)</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20</v>
      </c>
      <c r="O1052" s="12" t="n">
        <v>1</v>
      </c>
      <c r="P1052" s="12" t="n"/>
      <c r="Q1052" s="12" t="n"/>
      <c r="R1052" s="12" t="n"/>
      <c r="S1052" s="12" t="inlineStr">
        <is>
          <t>Tray / conduit</t>
        </is>
      </c>
      <c r="T1052" s="16" t="n">
        <v>96</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A-I-0296</t>
        </is>
      </c>
      <c r="B1053" s="12" t="inlineStr">
        <is>
          <t>A</t>
        </is>
      </c>
      <c r="C1053" s="12" t="inlineStr">
        <is>
          <t>Power block</t>
        </is>
      </c>
      <c r="D1053" s="12" t="inlineStr">
        <is>
          <t>Home run JB-GT3-DI01 to the control / marshalling room</t>
        </is>
      </c>
      <c r="E1053" s="12" t="inlineStr">
        <is>
          <t>R2C</t>
        </is>
      </c>
      <c r="F1053" s="12" t="inlineStr">
        <is>
          <t>R2C: unit / HRSG electrical e-house (32 x 40 ft)</t>
        </is>
      </c>
      <c r="G1053" s="12" t="inlineStr">
        <is>
          <t>JB-GT3-DI01</t>
        </is>
      </c>
      <c r="H1053" s="12" t="inlineStr">
        <is>
          <t>GT3: H-class gas turbine (60 Hz)</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Tray</t>
        </is>
      </c>
      <c r="T1053" s="16" t="n">
        <v>986</v>
      </c>
      <c r="U1053" s="16" t="n">
        <v>249</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A-I-0297</t>
        </is>
      </c>
      <c r="B1054" s="12" t="inlineStr">
        <is>
          <t>A</t>
        </is>
      </c>
      <c r="C1054" s="12" t="inlineStr">
        <is>
          <t>Power block</t>
        </is>
      </c>
      <c r="D1054" s="12" t="inlineStr">
        <is>
          <t>Discrete device to JB JB-GT3-DI02: 20 x 1 pr (field cables)</t>
        </is>
      </c>
      <c r="E1054" s="12" t="inlineStr">
        <is>
          <t>GT3</t>
        </is>
      </c>
      <c r="F1054" s="12" t="inlineStr">
        <is>
          <t>GT3: H-class gas turbine (60 Hz)</t>
        </is>
      </c>
      <c r="G1054" s="12" t="inlineStr">
        <is>
          <t>JB-GT3-DI02</t>
        </is>
      </c>
      <c r="H1054" s="12" t="inlineStr">
        <is>
          <t>GT3: H-class gas turbine (60 Hz)</t>
        </is>
      </c>
      <c r="I1054" s="12" t="inlineStr">
        <is>
          <t>Instrumentation</t>
        </is>
      </c>
      <c r="J1054" s="12" t="inlineStr">
        <is>
          <t>Instrumentation ITC / PLTC, IS, #18 shielded pairs, blue jacket</t>
        </is>
      </c>
      <c r="K1054" s="12" t="inlineStr">
        <is>
          <t>ITC|1 pr|16</t>
        </is>
      </c>
      <c r="L1054" s="12" t="inlineStr">
        <is>
          <t>1 pr</t>
        </is>
      </c>
      <c r="M1054" s="12" t="inlineStr">
        <is>
          <t>16</t>
        </is>
      </c>
      <c r="N1054" s="12" t="n">
        <v>20</v>
      </c>
      <c r="O1054" s="12" t="n">
        <v>1</v>
      </c>
      <c r="P1054" s="12" t="n"/>
      <c r="Q1054" s="12" t="n"/>
      <c r="R1054" s="12" t="n"/>
      <c r="S1054" s="12" t="inlineStr">
        <is>
          <t>Tray / conduit</t>
        </is>
      </c>
      <c r="T1054" s="16" t="n">
        <v>96</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A-I-0298</t>
        </is>
      </c>
      <c r="B1055" s="12" t="inlineStr">
        <is>
          <t>A</t>
        </is>
      </c>
      <c r="C1055" s="12" t="inlineStr">
        <is>
          <t>Power block</t>
        </is>
      </c>
      <c r="D1055" s="12" t="inlineStr">
        <is>
          <t>Home run JB-GT3-DI02 to the control / marshalling room</t>
        </is>
      </c>
      <c r="E1055" s="12" t="inlineStr">
        <is>
          <t>R2C</t>
        </is>
      </c>
      <c r="F1055" s="12" t="inlineStr">
        <is>
          <t>R2C: unit / HRSG electrical e-house (32 x 40 ft)</t>
        </is>
      </c>
      <c r="G1055" s="12" t="inlineStr">
        <is>
          <t>JB-GT3-DI02</t>
        </is>
      </c>
      <c r="H1055" s="12" t="inlineStr">
        <is>
          <t>GT3: H-class gas turbine (60 Hz)</t>
        </is>
      </c>
      <c r="I1055" s="12" t="inlineStr">
        <is>
          <t>Instrumentation</t>
        </is>
      </c>
      <c r="J1055" s="12" t="inlineStr">
        <is>
          <t>Instrumentation ITC / PLTC, IS, #18 shielded pairs, blue jacket</t>
        </is>
      </c>
      <c r="K1055" s="12" t="inlineStr">
        <is>
          <t>ITC|24 pr|18</t>
        </is>
      </c>
      <c r="L1055" s="12" t="inlineStr">
        <is>
          <t>24 pr</t>
        </is>
      </c>
      <c r="M1055" s="12" t="inlineStr">
        <is>
          <t>18</t>
        </is>
      </c>
      <c r="N1055" s="12" t="n">
        <v>1</v>
      </c>
      <c r="O1055" s="12" t="n">
        <v>1</v>
      </c>
      <c r="P1055" s="12" t="n"/>
      <c r="Q1055" s="12" t="n"/>
      <c r="R1055" s="12" t="n"/>
      <c r="S1055" s="12" t="inlineStr">
        <is>
          <t>Tray</t>
        </is>
      </c>
      <c r="T1055" s="16" t="n">
        <v>986</v>
      </c>
      <c r="U1055" s="16" t="n">
        <v>249</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A-I-0299</t>
        </is>
      </c>
      <c r="B1056" s="12" t="inlineStr">
        <is>
          <t>A</t>
        </is>
      </c>
      <c r="C1056" s="12" t="inlineStr">
        <is>
          <t>Power block</t>
        </is>
      </c>
      <c r="D1056" s="12" t="inlineStr">
        <is>
          <t>Discrete device to JB JB-GT3-DI03: 20 x 1 pr (field cables)</t>
        </is>
      </c>
      <c r="E1056" s="12" t="inlineStr">
        <is>
          <t>GT3</t>
        </is>
      </c>
      <c r="F1056" s="12" t="inlineStr">
        <is>
          <t>GT3: H-class gas turbine (60 Hz)</t>
        </is>
      </c>
      <c r="G1056" s="12" t="inlineStr">
        <is>
          <t>JB-GT3-DI03</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A-I-0300</t>
        </is>
      </c>
      <c r="B1057" s="12" t="inlineStr">
        <is>
          <t>A</t>
        </is>
      </c>
      <c r="C1057" s="12" t="inlineStr">
        <is>
          <t>Power block</t>
        </is>
      </c>
      <c r="D1057" s="12" t="inlineStr">
        <is>
          <t>Home run JB-GT3-DI03 to the control / marshalling room</t>
        </is>
      </c>
      <c r="E1057" s="12" t="inlineStr">
        <is>
          <t>R2C</t>
        </is>
      </c>
      <c r="F1057" s="12" t="inlineStr">
        <is>
          <t>R2C: unit / HRSG electrical e-house (32 x 40 ft)</t>
        </is>
      </c>
      <c r="G1057" s="12" t="inlineStr">
        <is>
          <t>JB-GT3-DI03</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A-I-0301</t>
        </is>
      </c>
      <c r="B1058" s="12" t="inlineStr">
        <is>
          <t>A</t>
        </is>
      </c>
      <c r="C1058" s="12" t="inlineStr">
        <is>
          <t>Power block</t>
        </is>
      </c>
      <c r="D1058" s="12" t="inlineStr">
        <is>
          <t>Discrete device to JB JB-GT3-DI04: 20 x 1 pr (field cables)</t>
        </is>
      </c>
      <c r="E1058" s="12" t="inlineStr">
        <is>
          <t>GT3</t>
        </is>
      </c>
      <c r="F1058" s="12" t="inlineStr">
        <is>
          <t>GT3: H-class gas turbine (60 Hz)</t>
        </is>
      </c>
      <c r="G1058" s="12" t="inlineStr">
        <is>
          <t>JB-GT3-DI04</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A-I-0302</t>
        </is>
      </c>
      <c r="B1059" s="12" t="inlineStr">
        <is>
          <t>A</t>
        </is>
      </c>
      <c r="C1059" s="12" t="inlineStr">
        <is>
          <t>Power block</t>
        </is>
      </c>
      <c r="D1059" s="12" t="inlineStr">
        <is>
          <t>Home run JB-GT3-DI04 to the control / marshalling room</t>
        </is>
      </c>
      <c r="E1059" s="12" t="inlineStr">
        <is>
          <t>R2C</t>
        </is>
      </c>
      <c r="F1059" s="12" t="inlineStr">
        <is>
          <t>R2C: unit / HRSG electrical e-house (32 x 40 ft)</t>
        </is>
      </c>
      <c r="G1059" s="12" t="inlineStr">
        <is>
          <t>JB-GT3-DI04</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A-I-0303</t>
        </is>
      </c>
      <c r="B1060" s="12" t="inlineStr">
        <is>
          <t>A</t>
        </is>
      </c>
      <c r="C1060" s="12" t="inlineStr">
        <is>
          <t>Power block</t>
        </is>
      </c>
      <c r="D1060" s="12" t="inlineStr">
        <is>
          <t>Thermocouple to TC JB JB-GT3-TC01: 20 x 1 pr (field cables)</t>
        </is>
      </c>
      <c r="E1060" s="12" t="inlineStr">
        <is>
          <t>GT3</t>
        </is>
      </c>
      <c r="F1060" s="12" t="inlineStr">
        <is>
          <t>GT3: H-class gas turbine (60 Hz)</t>
        </is>
      </c>
      <c r="G1060" s="12" t="inlineStr">
        <is>
          <t>JB-GT3-TC01</t>
        </is>
      </c>
      <c r="H1060" s="12" t="inlineStr">
        <is>
          <t>GT3: H-class gas turbine (60 Hz)</t>
        </is>
      </c>
      <c r="I1060" s="12" t="inlineStr">
        <is>
          <t>Instrumentation</t>
        </is>
      </c>
      <c r="J1060" s="12" t="inlineStr">
        <is>
          <t>Thermocouple extension KX, #16 shielded pairs, PLTC</t>
        </is>
      </c>
      <c r="K1060" s="12" t="inlineStr">
        <is>
          <t>TCX|1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A-I-0304</t>
        </is>
      </c>
      <c r="B1061" s="12" t="inlineStr">
        <is>
          <t>A</t>
        </is>
      </c>
      <c r="C1061" s="12" t="inlineStr">
        <is>
          <t>Power block</t>
        </is>
      </c>
      <c r="D1061" s="12" t="inlineStr">
        <is>
          <t>Home run JB-GT3-TC01 to the control / marshalling room</t>
        </is>
      </c>
      <c r="E1061" s="12" t="inlineStr">
        <is>
          <t>R2C</t>
        </is>
      </c>
      <c r="F1061" s="12" t="inlineStr">
        <is>
          <t>R2C: unit / HRSG electrical e-house (32 x 40 ft)</t>
        </is>
      </c>
      <c r="G1061" s="12" t="inlineStr">
        <is>
          <t>JB-GT3-TC01</t>
        </is>
      </c>
      <c r="H1061" s="12" t="inlineStr">
        <is>
          <t>GT3: H-class gas turbine (60 Hz)</t>
        </is>
      </c>
      <c r="I1061" s="12" t="inlineStr">
        <is>
          <t>Instrumentation</t>
        </is>
      </c>
      <c r="J1061" s="12" t="inlineStr">
        <is>
          <t>Thermocouple extension KX, #16 shielded pairs, PLTC</t>
        </is>
      </c>
      <c r="K1061" s="12" t="inlineStr">
        <is>
          <t>TCX|24 pr|16</t>
        </is>
      </c>
      <c r="L1061" s="12" t="inlineStr">
        <is>
          <t>24 pr</t>
        </is>
      </c>
      <c r="M1061" s="12" t="inlineStr">
        <is>
          <t>16</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A-I-0305</t>
        </is>
      </c>
      <c r="B1062" s="12" t="inlineStr">
        <is>
          <t>A</t>
        </is>
      </c>
      <c r="C1062" s="12" t="inlineStr">
        <is>
          <t>Power block</t>
        </is>
      </c>
      <c r="D1062" s="12" t="inlineStr">
        <is>
          <t>Thermocouple to TC JB JB-GT3-TC02: 20 x 1 pr (field cables)</t>
        </is>
      </c>
      <c r="E1062" s="12" t="inlineStr">
        <is>
          <t>GT3</t>
        </is>
      </c>
      <c r="F1062" s="12" t="inlineStr">
        <is>
          <t>GT3: H-class gas turbine (60 Hz)</t>
        </is>
      </c>
      <c r="G1062" s="12" t="inlineStr">
        <is>
          <t>JB-GT3-TC02</t>
        </is>
      </c>
      <c r="H1062" s="12" t="inlineStr">
        <is>
          <t>GT3: H-class gas turbine (60 Hz)</t>
        </is>
      </c>
      <c r="I1062" s="12" t="inlineStr">
        <is>
          <t>Instrumentation</t>
        </is>
      </c>
      <c r="J1062" s="12" t="inlineStr">
        <is>
          <t>Thermocouple extension KX, #16 shielded pairs, PLTC</t>
        </is>
      </c>
      <c r="K1062" s="12" t="inlineStr">
        <is>
          <t>TCX|1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A-I-0306</t>
        </is>
      </c>
      <c r="B1063" s="12" t="inlineStr">
        <is>
          <t>A</t>
        </is>
      </c>
      <c r="C1063" s="12" t="inlineStr">
        <is>
          <t>Power block</t>
        </is>
      </c>
      <c r="D1063" s="12" t="inlineStr">
        <is>
          <t>Home run JB-GT3-TC02 to the control / marshalling room</t>
        </is>
      </c>
      <c r="E1063" s="12" t="inlineStr">
        <is>
          <t>R2C</t>
        </is>
      </c>
      <c r="F1063" s="12" t="inlineStr">
        <is>
          <t>R2C: unit / HRSG electrical e-house (32 x 40 ft)</t>
        </is>
      </c>
      <c r="G1063" s="12" t="inlineStr">
        <is>
          <t>JB-GT3-TC02</t>
        </is>
      </c>
      <c r="H1063" s="12" t="inlineStr">
        <is>
          <t>GT3: H-class gas turbine (60 Hz)</t>
        </is>
      </c>
      <c r="I1063" s="12" t="inlineStr">
        <is>
          <t>Instrumentation</t>
        </is>
      </c>
      <c r="J1063" s="12" t="inlineStr">
        <is>
          <t>Thermocouple extension KX, #16 shielded pairs, PLTC</t>
        </is>
      </c>
      <c r="K1063" s="12" t="inlineStr">
        <is>
          <t>TCX|24 pr|16</t>
        </is>
      </c>
      <c r="L1063" s="12" t="inlineStr">
        <is>
          <t>24 pr</t>
        </is>
      </c>
      <c r="M1063" s="12" t="inlineStr">
        <is>
          <t>16</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A-I-0307</t>
        </is>
      </c>
      <c r="B1064" s="12" t="inlineStr">
        <is>
          <t>A</t>
        </is>
      </c>
      <c r="C1064" s="12" t="inlineStr">
        <is>
          <t>Power block</t>
        </is>
      </c>
      <c r="D1064" s="12" t="inlineStr">
        <is>
          <t>Thermocouple to TC JB JB-GT3-TC03: 20 x 1 pr (field cables)</t>
        </is>
      </c>
      <c r="E1064" s="12" t="inlineStr">
        <is>
          <t>GT3</t>
        </is>
      </c>
      <c r="F1064" s="12" t="inlineStr">
        <is>
          <t>GT3: H-class gas turbine (60 Hz)</t>
        </is>
      </c>
      <c r="G1064" s="12" t="inlineStr">
        <is>
          <t>JB-GT3-TC03</t>
        </is>
      </c>
      <c r="H1064" s="12" t="inlineStr">
        <is>
          <t>GT3: H-class gas turbine (60 Hz)</t>
        </is>
      </c>
      <c r="I1064" s="12" t="inlineStr">
        <is>
          <t>Instrumentation</t>
        </is>
      </c>
      <c r="J1064" s="12" t="inlineStr">
        <is>
          <t>Thermocouple extension KX, #16 shielded pairs, PLTC</t>
        </is>
      </c>
      <c r="K1064" s="12" t="inlineStr">
        <is>
          <t>TCX|1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A-I-0308</t>
        </is>
      </c>
      <c r="B1065" s="12" t="inlineStr">
        <is>
          <t>A</t>
        </is>
      </c>
      <c r="C1065" s="12" t="inlineStr">
        <is>
          <t>Power block</t>
        </is>
      </c>
      <c r="D1065" s="12" t="inlineStr">
        <is>
          <t>Home run JB-GT3-TC03 to the control / marshalling room</t>
        </is>
      </c>
      <c r="E1065" s="12" t="inlineStr">
        <is>
          <t>R2C</t>
        </is>
      </c>
      <c r="F1065" s="12" t="inlineStr">
        <is>
          <t>R2C: unit / HRSG electrical e-house (32 x 40 ft)</t>
        </is>
      </c>
      <c r="G1065" s="12" t="inlineStr">
        <is>
          <t>JB-GT3-TC03</t>
        </is>
      </c>
      <c r="H1065" s="12" t="inlineStr">
        <is>
          <t>GT3: H-class gas turbine (60 Hz)</t>
        </is>
      </c>
      <c r="I1065" s="12" t="inlineStr">
        <is>
          <t>Instrumentation</t>
        </is>
      </c>
      <c r="J1065" s="12" t="inlineStr">
        <is>
          <t>Thermocouple extension KX, #16 shielded pairs, PLTC</t>
        </is>
      </c>
      <c r="K1065" s="12" t="inlineStr">
        <is>
          <t>TCX|24 pr|16</t>
        </is>
      </c>
      <c r="L1065" s="12" t="inlineStr">
        <is>
          <t>24 pr</t>
        </is>
      </c>
      <c r="M1065" s="12" t="inlineStr">
        <is>
          <t>16</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A-I-0309</t>
        </is>
      </c>
      <c r="B1066" s="12" t="inlineStr">
        <is>
          <t>A</t>
        </is>
      </c>
      <c r="C1066" s="12" t="inlineStr">
        <is>
          <t>Power block</t>
        </is>
      </c>
      <c r="D1066" s="12" t="inlineStr">
        <is>
          <t>Vibration monitoring</t>
        </is>
      </c>
      <c r="E1066" s="12" t="inlineStr">
        <is>
          <t>R2C</t>
        </is>
      </c>
      <c r="F1066" s="12" t="inlineStr">
        <is>
          <t>R2C: unit / HRSG electrical e-house (32 x 40 ft)</t>
        </is>
      </c>
      <c r="G1066" s="12" t="inlineStr">
        <is>
          <t>GT3</t>
        </is>
      </c>
      <c r="H1066" s="12" t="inlineStr">
        <is>
          <t>GT3: H-class gas turbine (60 Hz)</t>
        </is>
      </c>
      <c r="I1066" s="12" t="inlineStr">
        <is>
          <t>Instrumentation</t>
        </is>
      </c>
      <c r="J1066" s="12" t="inlineStr">
        <is>
          <t>Instrumentation PLTC / TC-ER 300 V, #18 twisted shielded pairs, overall shield</t>
        </is>
      </c>
      <c r="K1066" s="12" t="inlineStr">
        <is>
          <t>PLTC|4 pr|18</t>
        </is>
      </c>
      <c r="L1066" s="12" t="inlineStr">
        <is>
          <t>4 pr</t>
        </is>
      </c>
      <c r="M1066" s="12" t="inlineStr">
        <is>
          <t>18</t>
        </is>
      </c>
      <c r="N1066" s="12" t="n">
        <v>1</v>
      </c>
      <c r="O1066" s="12" t="n">
        <v>1</v>
      </c>
      <c r="P1066" s="12" t="n"/>
      <c r="Q1066" s="12" t="n"/>
      <c r="R1066" s="12" t="n"/>
      <c r="S1066" s="12" t="inlineStr">
        <is>
          <t>Tray</t>
        </is>
      </c>
      <c r="T1066" s="16" t="n">
        <v>986</v>
      </c>
      <c r="U1066" s="16" t="n">
        <v>249</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A-I-0310</t>
        </is>
      </c>
      <c r="B1067" s="12" t="inlineStr">
        <is>
          <t>A</t>
        </is>
      </c>
      <c r="C1067" s="12" t="inlineStr">
        <is>
          <t>Power block</t>
        </is>
      </c>
      <c r="D1067" s="12" t="inlineStr">
        <is>
          <t>Analog instrument to JB JB-GTG-1-AI01: 20 x 1 pr (field cables)</t>
        </is>
      </c>
      <c r="E1067" s="12" t="inlineStr">
        <is>
          <t>GTG-1</t>
        </is>
      </c>
      <c r="F1067" s="12" t="inlineStr">
        <is>
          <t>GTG-1: GT generator</t>
        </is>
      </c>
      <c r="G1067" s="12" t="inlineStr">
        <is>
          <t>JB-GTG-1-AI01</t>
        </is>
      </c>
      <c r="H1067" s="12" t="inlineStr">
        <is>
          <t>GTG-1: GT generator</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70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A-I-0311</t>
        </is>
      </c>
      <c r="B1068" s="12" t="inlineStr">
        <is>
          <t>A</t>
        </is>
      </c>
      <c r="C1068" s="12" t="inlineStr">
        <is>
          <t>Power block</t>
        </is>
      </c>
      <c r="D1068" s="12" t="inlineStr">
        <is>
          <t>Home run JB-GTG-1-AI01 to the control / marshalling room</t>
        </is>
      </c>
      <c r="E1068" s="12" t="inlineStr">
        <is>
          <t>R2A</t>
        </is>
      </c>
      <c r="F1068" s="12" t="inlineStr">
        <is>
          <t>R2A: unit / HRSG electrical e-house (32 x 40 ft)</t>
        </is>
      </c>
      <c r="G1068" s="12" t="inlineStr">
        <is>
          <t>JB-GTG-1-AI01</t>
        </is>
      </c>
      <c r="H1068" s="12" t="inlineStr">
        <is>
          <t>GTG-1: GT generator</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A-I-0312</t>
        </is>
      </c>
      <c r="B1069" s="12" t="inlineStr">
        <is>
          <t>A</t>
        </is>
      </c>
      <c r="C1069" s="12" t="inlineStr">
        <is>
          <t>Power block</t>
        </is>
      </c>
      <c r="D1069" s="12" t="inlineStr">
        <is>
          <t>Discrete device to JB JB-GTG-1-DI01: 20 x 1 pr (field cables)</t>
        </is>
      </c>
      <c r="E1069" s="12" t="inlineStr">
        <is>
          <t>GTG-1</t>
        </is>
      </c>
      <c r="F1069" s="12" t="inlineStr">
        <is>
          <t>GTG-1: GT generator</t>
        </is>
      </c>
      <c r="G1069" s="12" t="inlineStr">
        <is>
          <t>JB-GTG-1-DI01</t>
        </is>
      </c>
      <c r="H1069" s="12" t="inlineStr">
        <is>
          <t>GTG-1: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A-I-0313</t>
        </is>
      </c>
      <c r="B1070" s="12" t="inlineStr">
        <is>
          <t>A</t>
        </is>
      </c>
      <c r="C1070" s="12" t="inlineStr">
        <is>
          <t>Power block</t>
        </is>
      </c>
      <c r="D1070" s="12" t="inlineStr">
        <is>
          <t>Home run JB-GTG-1-DI01 to the control / marshalling room</t>
        </is>
      </c>
      <c r="E1070" s="12" t="inlineStr">
        <is>
          <t>R2A</t>
        </is>
      </c>
      <c r="F1070" s="12" t="inlineStr">
        <is>
          <t>R2A: unit / HRSG electrical e-house (32 x 40 ft)</t>
        </is>
      </c>
      <c r="G1070" s="12" t="inlineStr">
        <is>
          <t>JB-GTG-1-DI01</t>
        </is>
      </c>
      <c r="H1070" s="12" t="inlineStr">
        <is>
          <t>GTG-1: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367</v>
      </c>
      <c r="U1070" s="16" t="n">
        <v>127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A-I-0314</t>
        </is>
      </c>
      <c r="B1071" s="12" t="inlineStr">
        <is>
          <t>A</t>
        </is>
      </c>
      <c r="C1071" s="12" t="inlineStr">
        <is>
          <t>Power block</t>
        </is>
      </c>
      <c r="D1071" s="12" t="inlineStr">
        <is>
          <t>RTD to JB JB-GTG-1-RTD01: 10 x 1 tri (field cables)</t>
        </is>
      </c>
      <c r="E1071" s="12" t="inlineStr">
        <is>
          <t>GTG-1</t>
        </is>
      </c>
      <c r="F1071" s="12" t="inlineStr">
        <is>
          <t>GTG-1: GT generator</t>
        </is>
      </c>
      <c r="G1071" s="12" t="inlineStr">
        <is>
          <t>JB-GTG-1-RTD01</t>
        </is>
      </c>
      <c r="H1071" s="12" t="inlineStr">
        <is>
          <t>GTG-1: GT generator</t>
        </is>
      </c>
      <c r="I1071" s="12" t="inlineStr">
        <is>
          <t>Instrumentation</t>
        </is>
      </c>
      <c r="J1071" s="12" t="inlineStr">
        <is>
          <t>RTD cable, #18 shielded triads, PLTC</t>
        </is>
      </c>
      <c r="K1071" s="12" t="inlineStr">
        <is>
          <t>RTD|1 tri|18</t>
        </is>
      </c>
      <c r="L1071" s="12" t="inlineStr">
        <is>
          <t>1 tri</t>
        </is>
      </c>
      <c r="M1071" s="12" t="inlineStr">
        <is>
          <t>18</t>
        </is>
      </c>
      <c r="N1071" s="12" t="n">
        <v>10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A-I-0315</t>
        </is>
      </c>
      <c r="B1072" s="12" t="inlineStr">
        <is>
          <t>A</t>
        </is>
      </c>
      <c r="C1072" s="12" t="inlineStr">
        <is>
          <t>Power block</t>
        </is>
      </c>
      <c r="D1072" s="12" t="inlineStr">
        <is>
          <t>Home run JB-GTG-1-RTD01 to the control / marshalling room</t>
        </is>
      </c>
      <c r="E1072" s="12" t="inlineStr">
        <is>
          <t>R2A</t>
        </is>
      </c>
      <c r="F1072" s="12" t="inlineStr">
        <is>
          <t>R2A: unit / HRSG electrical e-house (32 x 40 ft)</t>
        </is>
      </c>
      <c r="G1072" s="12" t="inlineStr">
        <is>
          <t>JB-GTG-1-RTD01</t>
        </is>
      </c>
      <c r="H1072" s="12" t="inlineStr">
        <is>
          <t>GTG-1: GT generator</t>
        </is>
      </c>
      <c r="I1072" s="12" t="inlineStr">
        <is>
          <t>Instrumentation</t>
        </is>
      </c>
      <c r="J1072" s="12" t="inlineStr">
        <is>
          <t>RTD cable, #18 shielded triads, PLTC</t>
        </is>
      </c>
      <c r="K1072" s="12" t="inlineStr">
        <is>
          <t>RTD|12 tri|18</t>
        </is>
      </c>
      <c r="L1072" s="12" t="inlineStr">
        <is>
          <t>12 tri</t>
        </is>
      </c>
      <c r="M1072" s="12" t="inlineStr">
        <is>
          <t>18</t>
        </is>
      </c>
      <c r="N1072" s="12" t="n">
        <v>1</v>
      </c>
      <c r="O1072" s="12" t="n">
        <v>1</v>
      </c>
      <c r="P1072" s="12" t="n"/>
      <c r="Q1072" s="12" t="n"/>
      <c r="R1072" s="12" t="n"/>
      <c r="S1072" s="12" t="inlineStr">
        <is>
          <t>Tray</t>
        </is>
      </c>
      <c r="T1072" s="16" t="n">
        <v>367</v>
      </c>
      <c r="U1072" s="16" t="n">
        <v>127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A-I-0316</t>
        </is>
      </c>
      <c r="B1073" s="12" t="inlineStr">
        <is>
          <t>A</t>
        </is>
      </c>
      <c r="C1073" s="12" t="inlineStr">
        <is>
          <t>Power block</t>
        </is>
      </c>
      <c r="D1073" s="12" t="inlineStr">
        <is>
          <t>RTD to JB JB-GTG-1-RTD02: 10 x 1 tri (field cables)</t>
        </is>
      </c>
      <c r="E1073" s="12" t="inlineStr">
        <is>
          <t>GTG-1</t>
        </is>
      </c>
      <c r="F1073" s="12" t="inlineStr">
        <is>
          <t>GTG-1: GT generator</t>
        </is>
      </c>
      <c r="G1073" s="12" t="inlineStr">
        <is>
          <t>JB-GTG-1-RTD02</t>
        </is>
      </c>
      <c r="H1073" s="12" t="inlineStr">
        <is>
          <t>GTG-1: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A-I-0317</t>
        </is>
      </c>
      <c r="B1074" s="12" t="inlineStr">
        <is>
          <t>A</t>
        </is>
      </c>
      <c r="C1074" s="12" t="inlineStr">
        <is>
          <t>Power block</t>
        </is>
      </c>
      <c r="D1074" s="12" t="inlineStr">
        <is>
          <t>Home run JB-GTG-1-RTD02 to the control / marshalling room</t>
        </is>
      </c>
      <c r="E1074" s="12" t="inlineStr">
        <is>
          <t>R2A</t>
        </is>
      </c>
      <c r="F1074" s="12" t="inlineStr">
        <is>
          <t>R2A: unit / HRSG electrical e-house (32 x 40 ft)</t>
        </is>
      </c>
      <c r="G1074" s="12" t="inlineStr">
        <is>
          <t>JB-GTG-1-RTD02</t>
        </is>
      </c>
      <c r="H1074" s="12" t="inlineStr">
        <is>
          <t>GTG-1: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A-I-0318</t>
        </is>
      </c>
      <c r="B1075" s="12" t="inlineStr">
        <is>
          <t>A</t>
        </is>
      </c>
      <c r="C1075" s="12" t="inlineStr">
        <is>
          <t>Power block</t>
        </is>
      </c>
      <c r="D1075" s="12" t="inlineStr">
        <is>
          <t>RTD to JB JB-GTG-1-RTD03: 4 x 1 tri (field cables)</t>
        </is>
      </c>
      <c r="E1075" s="12" t="inlineStr">
        <is>
          <t>GTG-1</t>
        </is>
      </c>
      <c r="F1075" s="12" t="inlineStr">
        <is>
          <t>GTG-1: GT generator</t>
        </is>
      </c>
      <c r="G1075" s="12" t="inlineStr">
        <is>
          <t>JB-GTG-1-RTD03</t>
        </is>
      </c>
      <c r="H1075" s="12" t="inlineStr">
        <is>
          <t>GTG-1: GT generator</t>
        </is>
      </c>
      <c r="I1075" s="12" t="inlineStr">
        <is>
          <t>Instrumentation</t>
        </is>
      </c>
      <c r="J1075" s="12" t="inlineStr">
        <is>
          <t>RTD cable, #18 shielded triads, PLTC</t>
        </is>
      </c>
      <c r="K1075" s="12" t="inlineStr">
        <is>
          <t>RTD|1 tri|18</t>
        </is>
      </c>
      <c r="L1075" s="12" t="inlineStr">
        <is>
          <t>1 tri</t>
        </is>
      </c>
      <c r="M1075" s="12" t="inlineStr">
        <is>
          <t>18</t>
        </is>
      </c>
      <c r="N1075" s="12" t="n">
        <v>4</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A-I-0319</t>
        </is>
      </c>
      <c r="B1076" s="12" t="inlineStr">
        <is>
          <t>A</t>
        </is>
      </c>
      <c r="C1076" s="12" t="inlineStr">
        <is>
          <t>Power block</t>
        </is>
      </c>
      <c r="D1076" s="12" t="inlineStr">
        <is>
          <t>Home run JB-GTG-1-RTD03 to the control / marshalling room</t>
        </is>
      </c>
      <c r="E1076" s="12" t="inlineStr">
        <is>
          <t>R2A</t>
        </is>
      </c>
      <c r="F1076" s="12" t="inlineStr">
        <is>
          <t>R2A: unit / HRSG electrical e-house (32 x 40 ft)</t>
        </is>
      </c>
      <c r="G1076" s="12" t="inlineStr">
        <is>
          <t>JB-GTG-1-RTD03</t>
        </is>
      </c>
      <c r="H1076" s="12" t="inlineStr">
        <is>
          <t>GTG-1: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367</v>
      </c>
      <c r="U1076" s="16" t="n">
        <v>127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A-I-0320</t>
        </is>
      </c>
      <c r="B1077" s="12" t="inlineStr">
        <is>
          <t>A</t>
        </is>
      </c>
      <c r="C1077" s="12" t="inlineStr">
        <is>
          <t>Power block</t>
        </is>
      </c>
      <c r="D1077" s="12" t="inlineStr">
        <is>
          <t>Vibration monitoring</t>
        </is>
      </c>
      <c r="E1077" s="12" t="inlineStr">
        <is>
          <t>R2A</t>
        </is>
      </c>
      <c r="F1077" s="12" t="inlineStr">
        <is>
          <t>R2A: unit / HRSG electrical e-house (32 x 40 ft)</t>
        </is>
      </c>
      <c r="G1077" s="12" t="inlineStr">
        <is>
          <t>GTG-1</t>
        </is>
      </c>
      <c r="H1077" s="12" t="inlineStr">
        <is>
          <t>GTG-1: GT generator</t>
        </is>
      </c>
      <c r="I1077" s="12" t="inlineStr">
        <is>
          <t>Instrumentation</t>
        </is>
      </c>
      <c r="J1077" s="12" t="inlineStr">
        <is>
          <t>Instrumentation PLTC / TC-ER 300 V, #18 twisted shielded pairs, overall shield</t>
        </is>
      </c>
      <c r="K1077" s="12" t="inlineStr">
        <is>
          <t>PLTC|4 pr|18</t>
        </is>
      </c>
      <c r="L1077" s="12" t="inlineStr">
        <is>
          <t>4 pr</t>
        </is>
      </c>
      <c r="M1077" s="12" t="inlineStr">
        <is>
          <t>18</t>
        </is>
      </c>
      <c r="N1077" s="12" t="n">
        <v>1</v>
      </c>
      <c r="O1077" s="12" t="n">
        <v>1</v>
      </c>
      <c r="P1077" s="12" t="n"/>
      <c r="Q1077" s="12" t="n"/>
      <c r="R1077" s="12" t="n"/>
      <c r="S1077" s="12" t="inlineStr">
        <is>
          <t>Tray</t>
        </is>
      </c>
      <c r="T1077" s="16" t="n">
        <v>367</v>
      </c>
      <c r="U1077" s="16" t="n">
        <v>127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A-I-0321</t>
        </is>
      </c>
      <c r="B1078" s="12" t="inlineStr">
        <is>
          <t>A</t>
        </is>
      </c>
      <c r="C1078" s="12" t="inlineStr">
        <is>
          <t>Power block</t>
        </is>
      </c>
      <c r="D1078" s="12" t="inlineStr">
        <is>
          <t>Analog instrument to JB JB-GTG-2-AI01: 20 x 1 pr (field cables)</t>
        </is>
      </c>
      <c r="E1078" s="12" t="inlineStr">
        <is>
          <t>GTG-2</t>
        </is>
      </c>
      <c r="F1078" s="12" t="inlineStr">
        <is>
          <t>GTG-2: GT generator</t>
        </is>
      </c>
      <c r="G1078" s="12" t="inlineStr">
        <is>
          <t>JB-GTG-2-AI01</t>
        </is>
      </c>
      <c r="H1078" s="12" t="inlineStr">
        <is>
          <t>GTG-2: GT generator</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70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A-I-0322</t>
        </is>
      </c>
      <c r="B1079" s="12" t="inlineStr">
        <is>
          <t>A</t>
        </is>
      </c>
      <c r="C1079" s="12" t="inlineStr">
        <is>
          <t>Power block</t>
        </is>
      </c>
      <c r="D1079" s="12" t="inlineStr">
        <is>
          <t>Home run JB-GTG-2-AI01 to the control / marshalling room</t>
        </is>
      </c>
      <c r="E1079" s="12" t="inlineStr">
        <is>
          <t>R2B</t>
        </is>
      </c>
      <c r="F1079" s="12" t="inlineStr">
        <is>
          <t>R2B: unit / HRSG electrical e-house (32 x 40 ft)</t>
        </is>
      </c>
      <c r="G1079" s="12" t="inlineStr">
        <is>
          <t>JB-GTG-2-AI01</t>
        </is>
      </c>
      <c r="H1079" s="12" t="inlineStr">
        <is>
          <t>GTG-2: GT generator</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A-I-0323</t>
        </is>
      </c>
      <c r="B1080" s="12" t="inlineStr">
        <is>
          <t>A</t>
        </is>
      </c>
      <c r="C1080" s="12" t="inlineStr">
        <is>
          <t>Power block</t>
        </is>
      </c>
      <c r="D1080" s="12" t="inlineStr">
        <is>
          <t>Discrete device to JB JB-GTG-2-DI01: 20 x 1 pr (field cables)</t>
        </is>
      </c>
      <c r="E1080" s="12" t="inlineStr">
        <is>
          <t>GTG-2</t>
        </is>
      </c>
      <c r="F1080" s="12" t="inlineStr">
        <is>
          <t>GTG-2: GT generator</t>
        </is>
      </c>
      <c r="G1080" s="12" t="inlineStr">
        <is>
          <t>JB-GTG-2-DI01</t>
        </is>
      </c>
      <c r="H1080" s="12" t="inlineStr">
        <is>
          <t>GTG-2: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A-I-0324</t>
        </is>
      </c>
      <c r="B1081" s="12" t="inlineStr">
        <is>
          <t>A</t>
        </is>
      </c>
      <c r="C1081" s="12" t="inlineStr">
        <is>
          <t>Power block</t>
        </is>
      </c>
      <c r="D1081" s="12" t="inlineStr">
        <is>
          <t>Home run JB-GTG-2-DI01 to the control / marshalling room</t>
        </is>
      </c>
      <c r="E1081" s="12" t="inlineStr">
        <is>
          <t>R2B</t>
        </is>
      </c>
      <c r="F1081" s="12" t="inlineStr">
        <is>
          <t>R2B: unit / HRSG electrical e-house (32 x 40 ft)</t>
        </is>
      </c>
      <c r="G1081" s="12" t="inlineStr">
        <is>
          <t>JB-GTG-2-DI01</t>
        </is>
      </c>
      <c r="H1081" s="12" t="inlineStr">
        <is>
          <t>GTG-2: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1241</v>
      </c>
      <c r="U1081" s="16" t="n">
        <v>217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A-I-0325</t>
        </is>
      </c>
      <c r="B1082" s="12" t="inlineStr">
        <is>
          <t>A</t>
        </is>
      </c>
      <c r="C1082" s="12" t="inlineStr">
        <is>
          <t>Power block</t>
        </is>
      </c>
      <c r="D1082" s="12" t="inlineStr">
        <is>
          <t>RTD to JB JB-GTG-2-RTD01: 10 x 1 tri (field cables)</t>
        </is>
      </c>
      <c r="E1082" s="12" t="inlineStr">
        <is>
          <t>GTG-2</t>
        </is>
      </c>
      <c r="F1082" s="12" t="inlineStr">
        <is>
          <t>GTG-2: GT generator</t>
        </is>
      </c>
      <c r="G1082" s="12" t="inlineStr">
        <is>
          <t>JB-GTG-2-RTD01</t>
        </is>
      </c>
      <c r="H1082" s="12" t="inlineStr">
        <is>
          <t>GTG-2: GT generator</t>
        </is>
      </c>
      <c r="I1082" s="12" t="inlineStr">
        <is>
          <t>Instrumentation</t>
        </is>
      </c>
      <c r="J1082" s="12" t="inlineStr">
        <is>
          <t>RTD cable, #18 shielded triads, PLTC</t>
        </is>
      </c>
      <c r="K1082" s="12" t="inlineStr">
        <is>
          <t>RTD|1 tri|18</t>
        </is>
      </c>
      <c r="L1082" s="12" t="inlineStr">
        <is>
          <t>1 tri</t>
        </is>
      </c>
      <c r="M1082" s="12" t="inlineStr">
        <is>
          <t>18</t>
        </is>
      </c>
      <c r="N1082" s="12" t="n">
        <v>10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A-I-0326</t>
        </is>
      </c>
      <c r="B1083" s="12" t="inlineStr">
        <is>
          <t>A</t>
        </is>
      </c>
      <c r="C1083" s="12" t="inlineStr">
        <is>
          <t>Power block</t>
        </is>
      </c>
      <c r="D1083" s="12" t="inlineStr">
        <is>
          <t>Home run JB-GTG-2-RTD01 to the control / marshalling room</t>
        </is>
      </c>
      <c r="E1083" s="12" t="inlineStr">
        <is>
          <t>R2B</t>
        </is>
      </c>
      <c r="F1083" s="12" t="inlineStr">
        <is>
          <t>R2B: unit / HRSG electrical e-house (32 x 40 ft)</t>
        </is>
      </c>
      <c r="G1083" s="12" t="inlineStr">
        <is>
          <t>JB-GTG-2-RTD01</t>
        </is>
      </c>
      <c r="H1083" s="12" t="inlineStr">
        <is>
          <t>GTG-2: GT generator</t>
        </is>
      </c>
      <c r="I1083" s="12" t="inlineStr">
        <is>
          <t>Instrumentation</t>
        </is>
      </c>
      <c r="J1083" s="12" t="inlineStr">
        <is>
          <t>RTD cable, #18 shielded triads, PLTC</t>
        </is>
      </c>
      <c r="K1083" s="12" t="inlineStr">
        <is>
          <t>RTD|12 tri|18</t>
        </is>
      </c>
      <c r="L1083" s="12" t="inlineStr">
        <is>
          <t>12 tri</t>
        </is>
      </c>
      <c r="M1083" s="12" t="inlineStr">
        <is>
          <t>18</t>
        </is>
      </c>
      <c r="N1083" s="12" t="n">
        <v>1</v>
      </c>
      <c r="O1083" s="12" t="n">
        <v>1</v>
      </c>
      <c r="P1083" s="12" t="n"/>
      <c r="Q1083" s="12" t="n"/>
      <c r="R1083" s="12" t="n"/>
      <c r="S1083" s="12" t="inlineStr">
        <is>
          <t>Tray</t>
        </is>
      </c>
      <c r="T1083" s="16" t="n">
        <v>1241</v>
      </c>
      <c r="U1083" s="16" t="n">
        <v>217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A-I-0327</t>
        </is>
      </c>
      <c r="B1084" s="12" t="inlineStr">
        <is>
          <t>A</t>
        </is>
      </c>
      <c r="C1084" s="12" t="inlineStr">
        <is>
          <t>Power block</t>
        </is>
      </c>
      <c r="D1084" s="12" t="inlineStr">
        <is>
          <t>RTD to JB JB-GTG-2-RTD02: 10 x 1 tri (field cables)</t>
        </is>
      </c>
      <c r="E1084" s="12" t="inlineStr">
        <is>
          <t>GTG-2</t>
        </is>
      </c>
      <c r="F1084" s="12" t="inlineStr">
        <is>
          <t>GTG-2: GT generator</t>
        </is>
      </c>
      <c r="G1084" s="12" t="inlineStr">
        <is>
          <t>JB-GTG-2-RTD02</t>
        </is>
      </c>
      <c r="H1084" s="12" t="inlineStr">
        <is>
          <t>GTG-2: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A-I-0328</t>
        </is>
      </c>
      <c r="B1085" s="12" t="inlineStr">
        <is>
          <t>A</t>
        </is>
      </c>
      <c r="C1085" s="12" t="inlineStr">
        <is>
          <t>Power block</t>
        </is>
      </c>
      <c r="D1085" s="12" t="inlineStr">
        <is>
          <t>Home run JB-GTG-2-RTD02 to the control / marshalling room</t>
        </is>
      </c>
      <c r="E1085" s="12" t="inlineStr">
        <is>
          <t>R2B</t>
        </is>
      </c>
      <c r="F1085" s="12" t="inlineStr">
        <is>
          <t>R2B: unit / HRSG electrical e-house (32 x 40 ft)</t>
        </is>
      </c>
      <c r="G1085" s="12" t="inlineStr">
        <is>
          <t>JB-GTG-2-RTD02</t>
        </is>
      </c>
      <c r="H1085" s="12" t="inlineStr">
        <is>
          <t>GTG-2: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A-I-0329</t>
        </is>
      </c>
      <c r="B1086" s="12" t="inlineStr">
        <is>
          <t>A</t>
        </is>
      </c>
      <c r="C1086" s="12" t="inlineStr">
        <is>
          <t>Power block</t>
        </is>
      </c>
      <c r="D1086" s="12" t="inlineStr">
        <is>
          <t>RTD to JB JB-GTG-2-RTD03: 4 x 1 tri (field cables)</t>
        </is>
      </c>
      <c r="E1086" s="12" t="inlineStr">
        <is>
          <t>GTG-2</t>
        </is>
      </c>
      <c r="F1086" s="12" t="inlineStr">
        <is>
          <t>GTG-2: GT generator</t>
        </is>
      </c>
      <c r="G1086" s="12" t="inlineStr">
        <is>
          <t>JB-GTG-2-RTD03</t>
        </is>
      </c>
      <c r="H1086" s="12" t="inlineStr">
        <is>
          <t>GTG-2: GT generator</t>
        </is>
      </c>
      <c r="I1086" s="12" t="inlineStr">
        <is>
          <t>Instrumentation</t>
        </is>
      </c>
      <c r="J1086" s="12" t="inlineStr">
        <is>
          <t>RTD cable, #18 shielded triads, PLTC</t>
        </is>
      </c>
      <c r="K1086" s="12" t="inlineStr">
        <is>
          <t>RTD|1 tri|18</t>
        </is>
      </c>
      <c r="L1086" s="12" t="inlineStr">
        <is>
          <t>1 tri</t>
        </is>
      </c>
      <c r="M1086" s="12" t="inlineStr">
        <is>
          <t>18</t>
        </is>
      </c>
      <c r="N1086" s="12" t="n">
        <v>4</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A-I-0330</t>
        </is>
      </c>
      <c r="B1087" s="12" t="inlineStr">
        <is>
          <t>A</t>
        </is>
      </c>
      <c r="C1087" s="12" t="inlineStr">
        <is>
          <t>Power block</t>
        </is>
      </c>
      <c r="D1087" s="12" t="inlineStr">
        <is>
          <t>Home run JB-GTG-2-RTD03 to the control / marshalling room</t>
        </is>
      </c>
      <c r="E1087" s="12" t="inlineStr">
        <is>
          <t>R2B</t>
        </is>
      </c>
      <c r="F1087" s="12" t="inlineStr">
        <is>
          <t>R2B: unit / HRSG electrical e-house (32 x 40 ft)</t>
        </is>
      </c>
      <c r="G1087" s="12" t="inlineStr">
        <is>
          <t>JB-GTG-2-RTD03</t>
        </is>
      </c>
      <c r="H1087" s="12" t="inlineStr">
        <is>
          <t>GTG-2: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Tray</t>
        </is>
      </c>
      <c r="T1087" s="16" t="n">
        <v>1241</v>
      </c>
      <c r="U1087" s="16" t="n">
        <v>217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A-I-0331</t>
        </is>
      </c>
      <c r="B1088" s="12" t="inlineStr">
        <is>
          <t>A</t>
        </is>
      </c>
      <c r="C1088" s="12" t="inlineStr">
        <is>
          <t>Power block</t>
        </is>
      </c>
      <c r="D1088" s="12" t="inlineStr">
        <is>
          <t>Vibration monitoring</t>
        </is>
      </c>
      <c r="E1088" s="12" t="inlineStr">
        <is>
          <t>R2B</t>
        </is>
      </c>
      <c r="F1088" s="12" t="inlineStr">
        <is>
          <t>R2B: unit / HRSG electrical e-house (32 x 40 ft)</t>
        </is>
      </c>
      <c r="G1088" s="12" t="inlineStr">
        <is>
          <t>GTG-2</t>
        </is>
      </c>
      <c r="H1088" s="12" t="inlineStr">
        <is>
          <t>GTG-2: GT generator</t>
        </is>
      </c>
      <c r="I1088" s="12" t="inlineStr">
        <is>
          <t>Instrumentation</t>
        </is>
      </c>
      <c r="J1088" s="12" t="inlineStr">
        <is>
          <t>Instrumentation PLTC / TC-ER 300 V, #18 twisted shielded pairs, overall shield</t>
        </is>
      </c>
      <c r="K1088" s="12" t="inlineStr">
        <is>
          <t>PLTC|4 pr|18</t>
        </is>
      </c>
      <c r="L1088" s="12" t="inlineStr">
        <is>
          <t>4 pr</t>
        </is>
      </c>
      <c r="M1088" s="12" t="inlineStr">
        <is>
          <t>18</t>
        </is>
      </c>
      <c r="N1088" s="12" t="n">
        <v>1</v>
      </c>
      <c r="O1088" s="12" t="n">
        <v>1</v>
      </c>
      <c r="P1088" s="12" t="n"/>
      <c r="Q1088" s="12" t="n"/>
      <c r="R1088" s="12" t="n"/>
      <c r="S1088" s="12" t="inlineStr">
        <is>
          <t>Tray</t>
        </is>
      </c>
      <c r="T1088" s="16" t="n">
        <v>1241</v>
      </c>
      <c r="U1088" s="16" t="n">
        <v>217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A-I-0332</t>
        </is>
      </c>
      <c r="B1089" s="12" t="inlineStr">
        <is>
          <t>A</t>
        </is>
      </c>
      <c r="C1089" s="12" t="inlineStr">
        <is>
          <t>Power block</t>
        </is>
      </c>
      <c r="D1089" s="12" t="inlineStr">
        <is>
          <t>Analog instrument to JB JB-GTG-3-AI01: 20 x 1 pr (field cables)</t>
        </is>
      </c>
      <c r="E1089" s="12" t="inlineStr">
        <is>
          <t>GTG-3</t>
        </is>
      </c>
      <c r="F1089" s="12" t="inlineStr">
        <is>
          <t>GTG-3: GT generator</t>
        </is>
      </c>
      <c r="G1089" s="12" t="inlineStr">
        <is>
          <t>JB-GTG-3-AI01</t>
        </is>
      </c>
      <c r="H1089" s="12" t="inlineStr">
        <is>
          <t>GTG-3: GT generator</t>
        </is>
      </c>
      <c r="I1089" s="12" t="inlineStr">
        <is>
          <t>Instrumentation</t>
        </is>
      </c>
      <c r="J1089" s="12" t="inlineStr">
        <is>
          <t>Instrumentation PLTC / TC-ER 300 V, #18 twisted shielded pairs, overall shield</t>
        </is>
      </c>
      <c r="K1089" s="12" t="inlineStr">
        <is>
          <t>PLTC|1 pr|16</t>
        </is>
      </c>
      <c r="L1089" s="12" t="inlineStr">
        <is>
          <t>1 pr</t>
        </is>
      </c>
      <c r="M1089" s="12" t="inlineStr">
        <is>
          <t>16</t>
        </is>
      </c>
      <c r="N1089" s="12" t="n">
        <v>20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A-I-0333</t>
        </is>
      </c>
      <c r="B1090" s="12" t="inlineStr">
        <is>
          <t>A</t>
        </is>
      </c>
      <c r="C1090" s="12" t="inlineStr">
        <is>
          <t>Power block</t>
        </is>
      </c>
      <c r="D1090" s="12" t="inlineStr">
        <is>
          <t>Home run JB-GTG-3-AI01 to the control / marshalling room</t>
        </is>
      </c>
      <c r="E1090" s="12" t="inlineStr">
        <is>
          <t>R2C</t>
        </is>
      </c>
      <c r="F1090" s="12" t="inlineStr">
        <is>
          <t>R2C: unit / HRSG electrical e-house (32 x 40 ft)</t>
        </is>
      </c>
      <c r="G1090" s="12" t="inlineStr">
        <is>
          <t>JB-GTG-3-AI01</t>
        </is>
      </c>
      <c r="H1090" s="12" t="inlineStr">
        <is>
          <t>GTG-3: GT generator</t>
        </is>
      </c>
      <c r="I1090" s="12" t="inlineStr">
        <is>
          <t>Instrumentation</t>
        </is>
      </c>
      <c r="J1090" s="12" t="inlineStr">
        <is>
          <t>Instrumentation PLTC / TC-ER 300 V, #18 twisted shielded pairs, overall shield</t>
        </is>
      </c>
      <c r="K1090" s="12" t="inlineStr">
        <is>
          <t>PLTC|24 pr|18</t>
        </is>
      </c>
      <c r="L1090" s="12" t="inlineStr">
        <is>
          <t>24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A-I-0334</t>
        </is>
      </c>
      <c r="B1091" s="12" t="inlineStr">
        <is>
          <t>A</t>
        </is>
      </c>
      <c r="C1091" s="12" t="inlineStr">
        <is>
          <t>Power block</t>
        </is>
      </c>
      <c r="D1091" s="12" t="inlineStr">
        <is>
          <t>Discrete device to JB JB-GTG-3-DI01: 20 x 1 pr (field cables)</t>
        </is>
      </c>
      <c r="E1091" s="12" t="inlineStr">
        <is>
          <t>GTG-3</t>
        </is>
      </c>
      <c r="F1091" s="12" t="inlineStr">
        <is>
          <t>GTG-3: GT generator</t>
        </is>
      </c>
      <c r="G1091" s="12" t="inlineStr">
        <is>
          <t>JB-GTG-3-DI01</t>
        </is>
      </c>
      <c r="H1091" s="12" t="inlineStr">
        <is>
          <t>GTG-3: GT generator</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A-I-0335</t>
        </is>
      </c>
      <c r="B1092" s="12" t="inlineStr">
        <is>
          <t>A</t>
        </is>
      </c>
      <c r="C1092" s="12" t="inlineStr">
        <is>
          <t>Power block</t>
        </is>
      </c>
      <c r="D1092" s="12" t="inlineStr">
        <is>
          <t>Home run JB-GTG-3-DI01 to the control / marshalling room</t>
        </is>
      </c>
      <c r="E1092" s="12" t="inlineStr">
        <is>
          <t>R2C</t>
        </is>
      </c>
      <c r="F1092" s="12" t="inlineStr">
        <is>
          <t>R2C: unit / HRSG electrical e-house (32 x 40 ft)</t>
        </is>
      </c>
      <c r="G1092" s="12" t="inlineStr">
        <is>
          <t>JB-GTG-3-DI01</t>
        </is>
      </c>
      <c r="H1092" s="12" t="inlineStr">
        <is>
          <t>GTG-3: GT generator</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Duct bank</t>
        </is>
      </c>
      <c r="T1092" s="16" t="n">
        <v>1193</v>
      </c>
      <c r="U1092" s="16" t="n">
        <v>117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A-I-0336</t>
        </is>
      </c>
      <c r="B1093" s="12" t="inlineStr">
        <is>
          <t>A</t>
        </is>
      </c>
      <c r="C1093" s="12" t="inlineStr">
        <is>
          <t>Power block</t>
        </is>
      </c>
      <c r="D1093" s="12" t="inlineStr">
        <is>
          <t>RTD to JB JB-GTG-3-RTD01: 10 x 1 tri (field cables)</t>
        </is>
      </c>
      <c r="E1093" s="12" t="inlineStr">
        <is>
          <t>GTG-3</t>
        </is>
      </c>
      <c r="F1093" s="12" t="inlineStr">
        <is>
          <t>GTG-3: GT generator</t>
        </is>
      </c>
      <c r="G1093" s="12" t="inlineStr">
        <is>
          <t>JB-GTG-3-RTD01</t>
        </is>
      </c>
      <c r="H1093" s="12" t="inlineStr">
        <is>
          <t>GTG-3: GT generator</t>
        </is>
      </c>
      <c r="I1093" s="12" t="inlineStr">
        <is>
          <t>Instrumentation</t>
        </is>
      </c>
      <c r="J1093" s="12" t="inlineStr">
        <is>
          <t>RTD cable, #18 shielded triads, PLTC</t>
        </is>
      </c>
      <c r="K1093" s="12" t="inlineStr">
        <is>
          <t>RTD|1 tri|18</t>
        </is>
      </c>
      <c r="L1093" s="12" t="inlineStr">
        <is>
          <t>1 tri</t>
        </is>
      </c>
      <c r="M1093" s="12" t="inlineStr">
        <is>
          <t>18</t>
        </is>
      </c>
      <c r="N1093" s="12" t="n">
        <v>10</v>
      </c>
      <c r="O1093" s="12" t="n">
        <v>1</v>
      </c>
      <c r="P1093" s="12" t="n"/>
      <c r="Q1093" s="12" t="n"/>
      <c r="R1093" s="12" t="n"/>
      <c r="S1093" s="12" t="inlineStr">
        <is>
          <t>Tray / conduit</t>
        </is>
      </c>
      <c r="T1093" s="16" t="n">
        <v>70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A-I-0337</t>
        </is>
      </c>
      <c r="B1094" s="12" t="inlineStr">
        <is>
          <t>A</t>
        </is>
      </c>
      <c r="C1094" s="12" t="inlineStr">
        <is>
          <t>Power block</t>
        </is>
      </c>
      <c r="D1094" s="12" t="inlineStr">
        <is>
          <t>Home run JB-GTG-3-RTD01 to the control / marshalling room</t>
        </is>
      </c>
      <c r="E1094" s="12" t="inlineStr">
        <is>
          <t>R2C</t>
        </is>
      </c>
      <c r="F1094" s="12" t="inlineStr">
        <is>
          <t>R2C: unit / HRSG electrical e-house (32 x 40 ft)</t>
        </is>
      </c>
      <c r="G1094" s="12" t="inlineStr">
        <is>
          <t>JB-GTG-3-RTD01</t>
        </is>
      </c>
      <c r="H1094" s="12" t="inlineStr">
        <is>
          <t>GTG-3: GT generator</t>
        </is>
      </c>
      <c r="I1094" s="12" t="inlineStr">
        <is>
          <t>Instrumentation</t>
        </is>
      </c>
      <c r="J1094" s="12" t="inlineStr">
        <is>
          <t>RTD cable, #18 shielded triads, PLTC</t>
        </is>
      </c>
      <c r="K1094" s="12" t="inlineStr">
        <is>
          <t>RTD|12 tri|18</t>
        </is>
      </c>
      <c r="L1094" s="12" t="inlineStr">
        <is>
          <t>12 tri</t>
        </is>
      </c>
      <c r="M1094" s="12" t="inlineStr">
        <is>
          <t>18</t>
        </is>
      </c>
      <c r="N1094" s="12" t="n">
        <v>1</v>
      </c>
      <c r="O1094" s="12" t="n">
        <v>1</v>
      </c>
      <c r="P1094" s="12" t="n"/>
      <c r="Q1094" s="12" t="n"/>
      <c r="R1094" s="12" t="n"/>
      <c r="S1094" s="12" t="inlineStr">
        <is>
          <t>Duct bank</t>
        </is>
      </c>
      <c r="T1094" s="16" t="n">
        <v>1193</v>
      </c>
      <c r="U1094" s="16" t="n">
        <v>117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A-I-0338</t>
        </is>
      </c>
      <c r="B1095" s="12" t="inlineStr">
        <is>
          <t>A</t>
        </is>
      </c>
      <c r="C1095" s="12" t="inlineStr">
        <is>
          <t>Power block</t>
        </is>
      </c>
      <c r="D1095" s="12" t="inlineStr">
        <is>
          <t>RTD to JB JB-GTG-3-RTD02: 10 x 1 tri (field cables)</t>
        </is>
      </c>
      <c r="E1095" s="12" t="inlineStr">
        <is>
          <t>GTG-3</t>
        </is>
      </c>
      <c r="F1095" s="12" t="inlineStr">
        <is>
          <t>GTG-3: GT generator</t>
        </is>
      </c>
      <c r="G1095" s="12" t="inlineStr">
        <is>
          <t>JB-GTG-3-RTD02</t>
        </is>
      </c>
      <c r="H1095" s="12" t="inlineStr">
        <is>
          <t>GTG-3: GT generator</t>
        </is>
      </c>
      <c r="I1095" s="12" t="inlineStr">
        <is>
          <t>Instrumentation</t>
        </is>
      </c>
      <c r="J1095" s="12" t="inlineStr">
        <is>
          <t>RTD cable, #18 shielded triads, PLTC</t>
        </is>
      </c>
      <c r="K1095" s="12" t="inlineStr">
        <is>
          <t>RTD|1 tri|18</t>
        </is>
      </c>
      <c r="L1095" s="12" t="inlineStr">
        <is>
          <t>1 tri</t>
        </is>
      </c>
      <c r="M1095" s="12" t="inlineStr">
        <is>
          <t>18</t>
        </is>
      </c>
      <c r="N1095" s="12" t="n">
        <v>10</v>
      </c>
      <c r="O1095" s="12" t="n">
        <v>1</v>
      </c>
      <c r="P1095" s="12" t="n"/>
      <c r="Q1095" s="12" t="n"/>
      <c r="R1095" s="12" t="n"/>
      <c r="S1095" s="12" t="inlineStr">
        <is>
          <t>Tray / conduit</t>
        </is>
      </c>
      <c r="T1095" s="16" t="n">
        <v>70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A-I-0339</t>
        </is>
      </c>
      <c r="B1096" s="12" t="inlineStr">
        <is>
          <t>A</t>
        </is>
      </c>
      <c r="C1096" s="12" t="inlineStr">
        <is>
          <t>Power block</t>
        </is>
      </c>
      <c r="D1096" s="12" t="inlineStr">
        <is>
          <t>Home run JB-GTG-3-RTD02 to the control / marshalling room</t>
        </is>
      </c>
      <c r="E1096" s="12" t="inlineStr">
        <is>
          <t>R2C</t>
        </is>
      </c>
      <c r="F1096" s="12" t="inlineStr">
        <is>
          <t>R2C: unit / HRSG electrical e-house (32 x 40 ft)</t>
        </is>
      </c>
      <c r="G1096" s="12" t="inlineStr">
        <is>
          <t>JB-GTG-3-RTD02</t>
        </is>
      </c>
      <c r="H1096" s="12" t="inlineStr">
        <is>
          <t>GTG-3: GT generator</t>
        </is>
      </c>
      <c r="I1096" s="12" t="inlineStr">
        <is>
          <t>Instrumentation</t>
        </is>
      </c>
      <c r="J1096" s="12" t="inlineStr">
        <is>
          <t>RTD cable, #18 shielded triads, PLTC</t>
        </is>
      </c>
      <c r="K1096" s="12" t="inlineStr">
        <is>
          <t>RTD|12 tri|18</t>
        </is>
      </c>
      <c r="L1096" s="12" t="inlineStr">
        <is>
          <t>12 tri</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A-I-0340</t>
        </is>
      </c>
      <c r="B1097" s="12" t="inlineStr">
        <is>
          <t>A</t>
        </is>
      </c>
      <c r="C1097" s="12" t="inlineStr">
        <is>
          <t>Power block</t>
        </is>
      </c>
      <c r="D1097" s="12" t="inlineStr">
        <is>
          <t>RTD to JB JB-GTG-3-RTD03: 4 x 1 tri (field cables)</t>
        </is>
      </c>
      <c r="E1097" s="12" t="inlineStr">
        <is>
          <t>GTG-3</t>
        </is>
      </c>
      <c r="F1097" s="12" t="inlineStr">
        <is>
          <t>GTG-3: GT generator</t>
        </is>
      </c>
      <c r="G1097" s="12" t="inlineStr">
        <is>
          <t>JB-GTG-3-RTD03</t>
        </is>
      </c>
      <c r="H1097" s="12" t="inlineStr">
        <is>
          <t>GTG-3: GT generator</t>
        </is>
      </c>
      <c r="I1097" s="12" t="inlineStr">
        <is>
          <t>Instrumentation</t>
        </is>
      </c>
      <c r="J1097" s="12" t="inlineStr">
        <is>
          <t>RTD cable, #18 shielded triads, PLTC</t>
        </is>
      </c>
      <c r="K1097" s="12" t="inlineStr">
        <is>
          <t>RTD|1 tri|18</t>
        </is>
      </c>
      <c r="L1097" s="12" t="inlineStr">
        <is>
          <t>1 tri</t>
        </is>
      </c>
      <c r="M1097" s="12" t="inlineStr">
        <is>
          <t>18</t>
        </is>
      </c>
      <c r="N1097" s="12" t="n">
        <v>4</v>
      </c>
      <c r="O1097" s="12" t="n">
        <v>1</v>
      </c>
      <c r="P1097" s="12" t="n"/>
      <c r="Q1097" s="12" t="n"/>
      <c r="R1097" s="12" t="n"/>
      <c r="S1097" s="12" t="inlineStr">
        <is>
          <t>Tray / conduit</t>
        </is>
      </c>
      <c r="T1097" s="16" t="n">
        <v>70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A-I-0341</t>
        </is>
      </c>
      <c r="B1098" s="12" t="inlineStr">
        <is>
          <t>A</t>
        </is>
      </c>
      <c r="C1098" s="12" t="inlineStr">
        <is>
          <t>Power block</t>
        </is>
      </c>
      <c r="D1098" s="12" t="inlineStr">
        <is>
          <t>Home run JB-GTG-3-RTD03 to the control / marshalling room</t>
        </is>
      </c>
      <c r="E1098" s="12" t="inlineStr">
        <is>
          <t>R2C</t>
        </is>
      </c>
      <c r="F1098" s="12" t="inlineStr">
        <is>
          <t>R2C: unit / HRSG electrical e-house (32 x 40 ft)</t>
        </is>
      </c>
      <c r="G1098" s="12" t="inlineStr">
        <is>
          <t>JB-GTG-3-RTD03</t>
        </is>
      </c>
      <c r="H1098" s="12" t="inlineStr">
        <is>
          <t>GTG-3: GT generator</t>
        </is>
      </c>
      <c r="I1098" s="12" t="inlineStr">
        <is>
          <t>Instrumentation</t>
        </is>
      </c>
      <c r="J1098" s="12" t="inlineStr">
        <is>
          <t>RTD cable, #18 shielded triads, PLTC</t>
        </is>
      </c>
      <c r="K1098" s="12" t="inlineStr">
        <is>
          <t>RTD|12 tri|18</t>
        </is>
      </c>
      <c r="L1098" s="12" t="inlineStr">
        <is>
          <t>12 tri</t>
        </is>
      </c>
      <c r="M1098" s="12" t="inlineStr">
        <is>
          <t>18</t>
        </is>
      </c>
      <c r="N1098" s="12" t="n">
        <v>1</v>
      </c>
      <c r="O1098" s="12" t="n">
        <v>1</v>
      </c>
      <c r="P1098" s="12" t="n"/>
      <c r="Q1098" s="12" t="n"/>
      <c r="R1098" s="12" t="n"/>
      <c r="S1098" s="12" t="inlineStr">
        <is>
          <t>Duct bank</t>
        </is>
      </c>
      <c r="T1098" s="16" t="n">
        <v>1193</v>
      </c>
      <c r="U1098" s="16" t="n">
        <v>117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A-I-0342</t>
        </is>
      </c>
      <c r="B1099" s="12" t="inlineStr">
        <is>
          <t>A</t>
        </is>
      </c>
      <c r="C1099" s="12" t="inlineStr">
        <is>
          <t>Power block</t>
        </is>
      </c>
      <c r="D1099" s="12" t="inlineStr">
        <is>
          <t>Vibration monitoring</t>
        </is>
      </c>
      <c r="E1099" s="12" t="inlineStr">
        <is>
          <t>R2C</t>
        </is>
      </c>
      <c r="F1099" s="12" t="inlineStr">
        <is>
          <t>R2C: unit / HRSG electrical e-house (32 x 40 ft)</t>
        </is>
      </c>
      <c r="G1099" s="12" t="inlineStr">
        <is>
          <t>GTG-3</t>
        </is>
      </c>
      <c r="H1099" s="12" t="inlineStr">
        <is>
          <t>GTG-3: GT generator</t>
        </is>
      </c>
      <c r="I1099" s="12" t="inlineStr">
        <is>
          <t>Instrumentation</t>
        </is>
      </c>
      <c r="J1099" s="12" t="inlineStr">
        <is>
          <t>Instrumentation PLTC / TC-ER 300 V, #18 twisted shielded pairs, overall shield</t>
        </is>
      </c>
      <c r="K1099" s="12" t="inlineStr">
        <is>
          <t>PLTC|4 pr|18</t>
        </is>
      </c>
      <c r="L1099" s="12" t="inlineStr">
        <is>
          <t>4 pr</t>
        </is>
      </c>
      <c r="M1099" s="12" t="inlineStr">
        <is>
          <t>18</t>
        </is>
      </c>
      <c r="N1099" s="12" t="n">
        <v>1</v>
      </c>
      <c r="O1099" s="12" t="n">
        <v>1</v>
      </c>
      <c r="P1099" s="12" t="n"/>
      <c r="Q1099" s="12" t="n"/>
      <c r="R1099" s="12" t="n"/>
      <c r="S1099" s="12" t="inlineStr">
        <is>
          <t>Duct bank</t>
        </is>
      </c>
      <c r="T1099" s="16" t="n">
        <v>1193</v>
      </c>
      <c r="U1099" s="16" t="n">
        <v>117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A-I-0343</t>
        </is>
      </c>
      <c r="B1100" s="12" t="inlineStr">
        <is>
          <t>A</t>
        </is>
      </c>
      <c r="C1100" s="12" t="inlineStr">
        <is>
          <t>Power block</t>
        </is>
      </c>
      <c r="D1100" s="12" t="inlineStr">
        <is>
          <t>Analog instrument to JB JB-HRSG-1-AI01: 20 x 1 pr (field cables)</t>
        </is>
      </c>
      <c r="E1100" s="12" t="inlineStr">
        <is>
          <t>HRSG-1</t>
        </is>
      </c>
      <c r="F1100" s="12" t="inlineStr">
        <is>
          <t>HRSG 1 + SCR (3P reheat, horizontal)</t>
        </is>
      </c>
      <c r="G1100" s="12" t="inlineStr">
        <is>
          <t>JB-HRSG-1-AI01</t>
        </is>
      </c>
      <c r="H1100" s="12" t="inlineStr">
        <is>
          <t>HRSG 1 + SCR (3P reheat, horizontal)</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20</v>
      </c>
      <c r="O1100" s="12" t="n">
        <v>1</v>
      </c>
      <c r="P1100" s="12" t="n"/>
      <c r="Q1100" s="12" t="n"/>
      <c r="R1100" s="12" t="n"/>
      <c r="S1100" s="12" t="inlineStr">
        <is>
          <t>Tray / conduit</t>
        </is>
      </c>
      <c r="T1100" s="16" t="n">
        <v>180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A-I-0344</t>
        </is>
      </c>
      <c r="B1101" s="12" t="inlineStr">
        <is>
          <t>A</t>
        </is>
      </c>
      <c r="C1101" s="12" t="inlineStr">
        <is>
          <t>Power block</t>
        </is>
      </c>
      <c r="D1101" s="12" t="inlineStr">
        <is>
          <t>Home run JB-HRSG-1-AI01 to the control / marshalling room</t>
        </is>
      </c>
      <c r="E1101" s="12" t="inlineStr">
        <is>
          <t>R2A</t>
        </is>
      </c>
      <c r="F1101" s="12" t="inlineStr">
        <is>
          <t>R2A: unit / HRSG electrical e-house (32 x 40 ft)</t>
        </is>
      </c>
      <c r="G1101" s="12" t="inlineStr">
        <is>
          <t>JB-HRSG-1-AI01</t>
        </is>
      </c>
      <c r="H1101" s="12" t="inlineStr">
        <is>
          <t>HRSG 1 + SCR (3P reheat, horizontal)</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0</v>
      </c>
      <c r="U1101" s="16" t="n">
        <v>87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A-I-0345</t>
        </is>
      </c>
      <c r="B1102" s="12" t="inlineStr">
        <is>
          <t>A</t>
        </is>
      </c>
      <c r="C1102" s="12" t="inlineStr">
        <is>
          <t>Power block</t>
        </is>
      </c>
      <c r="D1102" s="12" t="inlineStr">
        <is>
          <t>Analog instrument to JB JB-HRSG-1-AI02: 20 x 1 pr (field cables)</t>
        </is>
      </c>
      <c r="E1102" s="12" t="inlineStr">
        <is>
          <t>HRSG-1</t>
        </is>
      </c>
      <c r="F1102" s="12" t="inlineStr">
        <is>
          <t>HRSG 1 + SCR (3P reheat, horizontal)</t>
        </is>
      </c>
      <c r="G1102" s="12" t="inlineStr">
        <is>
          <t>JB-HRSG-1-AI02</t>
        </is>
      </c>
      <c r="H1102" s="12" t="inlineStr">
        <is>
          <t>HRSG 1 + SCR (3P reheat, horizontal)</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20</v>
      </c>
      <c r="O1102" s="12" t="n">
        <v>1</v>
      </c>
      <c r="P1102" s="12" t="n"/>
      <c r="Q1102" s="12" t="n"/>
      <c r="R1102" s="12" t="n"/>
      <c r="S1102" s="12" t="inlineStr">
        <is>
          <t>Tray / conduit</t>
        </is>
      </c>
      <c r="T1102" s="16" t="n">
        <v>180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A-I-0346</t>
        </is>
      </c>
      <c r="B1103" s="12" t="inlineStr">
        <is>
          <t>A</t>
        </is>
      </c>
      <c r="C1103" s="12" t="inlineStr">
        <is>
          <t>Power block</t>
        </is>
      </c>
      <c r="D1103" s="12" t="inlineStr">
        <is>
          <t>Home run JB-HRSG-1-AI02 to the control / marshalling room</t>
        </is>
      </c>
      <c r="E1103" s="12" t="inlineStr">
        <is>
          <t>R2A</t>
        </is>
      </c>
      <c r="F1103" s="12" t="inlineStr">
        <is>
          <t>R2A: unit / HRSG electrical e-house (32 x 40 ft)</t>
        </is>
      </c>
      <c r="G1103" s="12" t="inlineStr">
        <is>
          <t>JB-HRSG-1-AI02</t>
        </is>
      </c>
      <c r="H1103" s="12" t="inlineStr">
        <is>
          <t>HRSG 1 + SCR (3P reheat, horizontal)</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0</v>
      </c>
      <c r="U1103" s="16" t="n">
        <v>87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A-I-0347</t>
        </is>
      </c>
      <c r="B1104" s="12" t="inlineStr">
        <is>
          <t>A</t>
        </is>
      </c>
      <c r="C1104" s="12" t="inlineStr">
        <is>
          <t>Power block</t>
        </is>
      </c>
      <c r="D1104" s="12" t="inlineStr">
        <is>
          <t>Analog instrument to JB JB-HRSG-1-AI03: 20 x 1 pr (field cables)</t>
        </is>
      </c>
      <c r="E1104" s="12" t="inlineStr">
        <is>
          <t>HRSG-1</t>
        </is>
      </c>
      <c r="F1104" s="12" t="inlineStr">
        <is>
          <t>HRSG 1 + SCR (3P reheat, horizontal)</t>
        </is>
      </c>
      <c r="G1104" s="12" t="inlineStr">
        <is>
          <t>JB-HRSG-1-AI03</t>
        </is>
      </c>
      <c r="H1104" s="12" t="inlineStr">
        <is>
          <t>HRSG 1 + SCR (3P reheat, horizontal)</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20</v>
      </c>
      <c r="O1104" s="12" t="n">
        <v>1</v>
      </c>
      <c r="P1104" s="12" t="n"/>
      <c r="Q1104" s="12" t="n"/>
      <c r="R1104" s="12" t="n"/>
      <c r="S1104" s="12" t="inlineStr">
        <is>
          <t>Tray / conduit</t>
        </is>
      </c>
      <c r="T1104" s="16" t="n">
        <v>180</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A-I-0348</t>
        </is>
      </c>
      <c r="B1105" s="12" t="inlineStr">
        <is>
          <t>A</t>
        </is>
      </c>
      <c r="C1105" s="12" t="inlineStr">
        <is>
          <t>Power block</t>
        </is>
      </c>
      <c r="D1105" s="12" t="inlineStr">
        <is>
          <t>Home run JB-HRSG-1-AI03 to the control / marshalling room</t>
        </is>
      </c>
      <c r="E1105" s="12" t="inlineStr">
        <is>
          <t>R2A</t>
        </is>
      </c>
      <c r="F1105" s="12" t="inlineStr">
        <is>
          <t>R2A: unit / HRSG electrical e-house (32 x 40 ft)</t>
        </is>
      </c>
      <c r="G1105" s="12" t="inlineStr">
        <is>
          <t>JB-HRSG-1-AI03</t>
        </is>
      </c>
      <c r="H1105" s="12" t="inlineStr">
        <is>
          <t>HRSG 1 + SCR (3P reheat, horizontal)</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0</v>
      </c>
      <c r="U1105" s="16" t="n">
        <v>87</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A-I-0349</t>
        </is>
      </c>
      <c r="B1106" s="12" t="inlineStr">
        <is>
          <t>A</t>
        </is>
      </c>
      <c r="C1106" s="12" t="inlineStr">
        <is>
          <t>Power block</t>
        </is>
      </c>
      <c r="D1106" s="12" t="inlineStr">
        <is>
          <t>Analog instrument to JB JB-HRSG-1-AI04: 20 x 1 pr (field cables)</t>
        </is>
      </c>
      <c r="E1106" s="12" t="inlineStr">
        <is>
          <t>HRSG-1</t>
        </is>
      </c>
      <c r="F1106" s="12" t="inlineStr">
        <is>
          <t>HRSG 1 + SCR (3P reheat, horizontal)</t>
        </is>
      </c>
      <c r="G1106" s="12" t="inlineStr">
        <is>
          <t>JB-HRSG-1-AI04</t>
        </is>
      </c>
      <c r="H1106" s="12" t="inlineStr">
        <is>
          <t>HRSG 1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A-I-0350</t>
        </is>
      </c>
      <c r="B1107" s="12" t="inlineStr">
        <is>
          <t>A</t>
        </is>
      </c>
      <c r="C1107" s="12" t="inlineStr">
        <is>
          <t>Power block</t>
        </is>
      </c>
      <c r="D1107" s="12" t="inlineStr">
        <is>
          <t>Home run JB-HRSG-1-AI04 to the control / marshalling room</t>
        </is>
      </c>
      <c r="E1107" s="12" t="inlineStr">
        <is>
          <t>R2A</t>
        </is>
      </c>
      <c r="F1107" s="12" t="inlineStr">
        <is>
          <t>R2A: unit / HRSG electrical e-house (32 x 40 ft)</t>
        </is>
      </c>
      <c r="G1107" s="12" t="inlineStr">
        <is>
          <t>JB-HRSG-1-AI04</t>
        </is>
      </c>
      <c r="H1107" s="12" t="inlineStr">
        <is>
          <t>HRSG 1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0</v>
      </c>
      <c r="U1107" s="16" t="n">
        <v>87</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A-I-0351</t>
        </is>
      </c>
      <c r="B1108" s="12" t="inlineStr">
        <is>
          <t>A</t>
        </is>
      </c>
      <c r="C1108" s="12" t="inlineStr">
        <is>
          <t>Power block</t>
        </is>
      </c>
      <c r="D1108" s="12" t="inlineStr">
        <is>
          <t>Analog instrument to JB JB-HRSG-1-AI05: 20 x 1 pr (field cables)</t>
        </is>
      </c>
      <c r="E1108" s="12" t="inlineStr">
        <is>
          <t>HRSG-1</t>
        </is>
      </c>
      <c r="F1108" s="12" t="inlineStr">
        <is>
          <t>HRSG 1 + SCR (3P reheat, horizontal)</t>
        </is>
      </c>
      <c r="G1108" s="12" t="inlineStr">
        <is>
          <t>JB-HRSG-1-AI05</t>
        </is>
      </c>
      <c r="H1108" s="12" t="inlineStr">
        <is>
          <t>HRSG 1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A-I-0352</t>
        </is>
      </c>
      <c r="B1109" s="12" t="inlineStr">
        <is>
          <t>A</t>
        </is>
      </c>
      <c r="C1109" s="12" t="inlineStr">
        <is>
          <t>Power block</t>
        </is>
      </c>
      <c r="D1109" s="12" t="inlineStr">
        <is>
          <t>Home run JB-HRSG-1-AI05 to the control / marshalling room</t>
        </is>
      </c>
      <c r="E1109" s="12" t="inlineStr">
        <is>
          <t>R2A</t>
        </is>
      </c>
      <c r="F1109" s="12" t="inlineStr">
        <is>
          <t>R2A: unit / HRSG electrical e-house (32 x 40 ft)</t>
        </is>
      </c>
      <c r="G1109" s="12" t="inlineStr">
        <is>
          <t>JB-HRSG-1-AI05</t>
        </is>
      </c>
      <c r="H1109" s="12" t="inlineStr">
        <is>
          <t>HRSG 1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0</v>
      </c>
      <c r="U1109" s="16" t="n">
        <v>87</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A-I-0353</t>
        </is>
      </c>
      <c r="B1110" s="12" t="inlineStr">
        <is>
          <t>A</t>
        </is>
      </c>
      <c r="C1110" s="12" t="inlineStr">
        <is>
          <t>Power block</t>
        </is>
      </c>
      <c r="D1110" s="12" t="inlineStr">
        <is>
          <t>Analog instrument to JB JB-HRSG-1-AI06: 20 x 1 pr (field cables)</t>
        </is>
      </c>
      <c r="E1110" s="12" t="inlineStr">
        <is>
          <t>HRSG-1</t>
        </is>
      </c>
      <c r="F1110" s="12" t="inlineStr">
        <is>
          <t>HRSG 1 + SCR (3P reheat, horizontal)</t>
        </is>
      </c>
      <c r="G1110" s="12" t="inlineStr">
        <is>
          <t>JB-HRSG-1-AI06</t>
        </is>
      </c>
      <c r="H1110" s="12" t="inlineStr">
        <is>
          <t>HRSG 1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A-I-0354</t>
        </is>
      </c>
      <c r="B1111" s="12" t="inlineStr">
        <is>
          <t>A</t>
        </is>
      </c>
      <c r="C1111" s="12" t="inlineStr">
        <is>
          <t>Power block</t>
        </is>
      </c>
      <c r="D1111" s="12" t="inlineStr">
        <is>
          <t>Home run JB-HRSG-1-AI06 to the control / marshalling room</t>
        </is>
      </c>
      <c r="E1111" s="12" t="inlineStr">
        <is>
          <t>R2A</t>
        </is>
      </c>
      <c r="F1111" s="12" t="inlineStr">
        <is>
          <t>R2A: unit / HRSG electrical e-house (32 x 40 ft)</t>
        </is>
      </c>
      <c r="G1111" s="12" t="inlineStr">
        <is>
          <t>JB-HRSG-1-AI06</t>
        </is>
      </c>
      <c r="H1111" s="12" t="inlineStr">
        <is>
          <t>HRSG 1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0</v>
      </c>
      <c r="U1111" s="16" t="n">
        <v>87</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A-I-0355</t>
        </is>
      </c>
      <c r="B1112" s="12" t="inlineStr">
        <is>
          <t>A</t>
        </is>
      </c>
      <c r="C1112" s="12" t="inlineStr">
        <is>
          <t>Power block</t>
        </is>
      </c>
      <c r="D1112" s="12" t="inlineStr">
        <is>
          <t>Analog instrument to JB JB-HRSG-1-AI07: 20 x 1 pr (field cables)</t>
        </is>
      </c>
      <c r="E1112" s="12" t="inlineStr">
        <is>
          <t>HRSG-1</t>
        </is>
      </c>
      <c r="F1112" s="12" t="inlineStr">
        <is>
          <t>HRSG 1 + SCR (3P reheat, horizontal)</t>
        </is>
      </c>
      <c r="G1112" s="12" t="inlineStr">
        <is>
          <t>JB-HRSG-1-AI07</t>
        </is>
      </c>
      <c r="H1112" s="12" t="inlineStr">
        <is>
          <t>HRSG 1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A-I-0356</t>
        </is>
      </c>
      <c r="B1113" s="12" t="inlineStr">
        <is>
          <t>A</t>
        </is>
      </c>
      <c r="C1113" s="12" t="inlineStr">
        <is>
          <t>Power block</t>
        </is>
      </c>
      <c r="D1113" s="12" t="inlineStr">
        <is>
          <t>Home run JB-HRSG-1-AI07 to the control / marshalling room</t>
        </is>
      </c>
      <c r="E1113" s="12" t="inlineStr">
        <is>
          <t>R2A</t>
        </is>
      </c>
      <c r="F1113" s="12" t="inlineStr">
        <is>
          <t>R2A: unit / HRSG electrical e-house (32 x 40 ft)</t>
        </is>
      </c>
      <c r="G1113" s="12" t="inlineStr">
        <is>
          <t>JB-HRSG-1-AI07</t>
        </is>
      </c>
      <c r="H1113" s="12" t="inlineStr">
        <is>
          <t>HRSG 1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0</v>
      </c>
      <c r="U1113" s="16" t="n">
        <v>87</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A-I-0357</t>
        </is>
      </c>
      <c r="B1114" s="12" t="inlineStr">
        <is>
          <t>A</t>
        </is>
      </c>
      <c r="C1114" s="12" t="inlineStr">
        <is>
          <t>Power block</t>
        </is>
      </c>
      <c r="D1114" s="12" t="inlineStr">
        <is>
          <t>Analog instrument to JB JB-HRSG-1-AI08: 20 x 1 pr (field cables)</t>
        </is>
      </c>
      <c r="E1114" s="12" t="inlineStr">
        <is>
          <t>HRSG-1</t>
        </is>
      </c>
      <c r="F1114" s="12" t="inlineStr">
        <is>
          <t>HRSG 1 + SCR (3P reheat, horizontal)</t>
        </is>
      </c>
      <c r="G1114" s="12" t="inlineStr">
        <is>
          <t>JB-HRSG-1-AI08</t>
        </is>
      </c>
      <c r="H1114" s="12" t="inlineStr">
        <is>
          <t>HRSG 1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A-I-0358</t>
        </is>
      </c>
      <c r="B1115" s="12" t="inlineStr">
        <is>
          <t>A</t>
        </is>
      </c>
      <c r="C1115" s="12" t="inlineStr">
        <is>
          <t>Power block</t>
        </is>
      </c>
      <c r="D1115" s="12" t="inlineStr">
        <is>
          <t>Home run JB-HRSG-1-AI08 to the control / marshalling room</t>
        </is>
      </c>
      <c r="E1115" s="12" t="inlineStr">
        <is>
          <t>R2A</t>
        </is>
      </c>
      <c r="F1115" s="12" t="inlineStr">
        <is>
          <t>R2A: unit / HRSG electrical e-house (32 x 40 ft)</t>
        </is>
      </c>
      <c r="G1115" s="12" t="inlineStr">
        <is>
          <t>JB-HRSG-1-AI08</t>
        </is>
      </c>
      <c r="H1115" s="12" t="inlineStr">
        <is>
          <t>HRSG 1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0</v>
      </c>
      <c r="U1115" s="16" t="n">
        <v>87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A-I-0359</t>
        </is>
      </c>
      <c r="B1116" s="12" t="inlineStr">
        <is>
          <t>A</t>
        </is>
      </c>
      <c r="C1116" s="12" t="inlineStr">
        <is>
          <t>Power block</t>
        </is>
      </c>
      <c r="D1116" s="12" t="inlineStr">
        <is>
          <t>Discrete device to JB JB-HRSG-1-DI01: 20 x 1 pr (field cables)</t>
        </is>
      </c>
      <c r="E1116" s="12" t="inlineStr">
        <is>
          <t>HRSG-1</t>
        </is>
      </c>
      <c r="F1116" s="12" t="inlineStr">
        <is>
          <t>HRSG 1 + SCR (3P reheat, horizontal)</t>
        </is>
      </c>
      <c r="G1116" s="12" t="inlineStr">
        <is>
          <t>JB-HRSG-1-DI01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A-I-0360</t>
        </is>
      </c>
      <c r="B1117" s="12" t="inlineStr">
        <is>
          <t>A</t>
        </is>
      </c>
      <c r="C1117" s="12" t="inlineStr">
        <is>
          <t>Power block</t>
        </is>
      </c>
      <c r="D1117" s="12" t="inlineStr">
        <is>
          <t>Home run JB-HRSG-1-DI01 to the control / marshalling room</t>
        </is>
      </c>
      <c r="E1117" s="12" t="inlineStr">
        <is>
          <t>R2A</t>
        </is>
      </c>
      <c r="F1117" s="12" t="inlineStr">
        <is>
          <t>R2A: unit / HRSG electrical e-house (32 x 40 ft)</t>
        </is>
      </c>
      <c r="G1117" s="12" t="inlineStr">
        <is>
          <t>JB-HRSG-1-DI01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A-I-0361</t>
        </is>
      </c>
      <c r="B1118" s="12" t="inlineStr">
        <is>
          <t>A</t>
        </is>
      </c>
      <c r="C1118" s="12" t="inlineStr">
        <is>
          <t>Power block</t>
        </is>
      </c>
      <c r="D1118" s="12" t="inlineStr">
        <is>
          <t>Discrete device to JB JB-HRSG-1-DI02: 20 x 1 pr (field cables)</t>
        </is>
      </c>
      <c r="E1118" s="12" t="inlineStr">
        <is>
          <t>HRSG-1</t>
        </is>
      </c>
      <c r="F1118" s="12" t="inlineStr">
        <is>
          <t>HRSG 1 + SCR (3P reheat, horizontal)</t>
        </is>
      </c>
      <c r="G1118" s="12" t="inlineStr">
        <is>
          <t>JB-HRSG-1-DI02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A-I-0362</t>
        </is>
      </c>
      <c r="B1119" s="12" t="inlineStr">
        <is>
          <t>A</t>
        </is>
      </c>
      <c r="C1119" s="12" t="inlineStr">
        <is>
          <t>Power block</t>
        </is>
      </c>
      <c r="D1119" s="12" t="inlineStr">
        <is>
          <t>Home run JB-HRSG-1-DI02 to the control / marshalling room</t>
        </is>
      </c>
      <c r="E1119" s="12" t="inlineStr">
        <is>
          <t>R2A</t>
        </is>
      </c>
      <c r="F1119" s="12" t="inlineStr">
        <is>
          <t>R2A: unit / HRSG electrical e-house (32 x 40 ft)</t>
        </is>
      </c>
      <c r="G1119" s="12" t="inlineStr">
        <is>
          <t>JB-HRSG-1-DI02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A-I-0363</t>
        </is>
      </c>
      <c r="B1120" s="12" t="inlineStr">
        <is>
          <t>A</t>
        </is>
      </c>
      <c r="C1120" s="12" t="inlineStr">
        <is>
          <t>Power block</t>
        </is>
      </c>
      <c r="D1120" s="12" t="inlineStr">
        <is>
          <t>Discrete device to JB JB-HRSG-1-DI03: 20 x 1 pr (field cables)</t>
        </is>
      </c>
      <c r="E1120" s="12" t="inlineStr">
        <is>
          <t>HRSG-1</t>
        </is>
      </c>
      <c r="F1120" s="12" t="inlineStr">
        <is>
          <t>HRSG 1 + SCR (3P reheat, horizontal)</t>
        </is>
      </c>
      <c r="G1120" s="12" t="inlineStr">
        <is>
          <t>JB-HRSG-1-DI03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A-I-0364</t>
        </is>
      </c>
      <c r="B1121" s="12" t="inlineStr">
        <is>
          <t>A</t>
        </is>
      </c>
      <c r="C1121" s="12" t="inlineStr">
        <is>
          <t>Power block</t>
        </is>
      </c>
      <c r="D1121" s="12" t="inlineStr">
        <is>
          <t>Home run JB-HRSG-1-DI03 to the control / marshalling room</t>
        </is>
      </c>
      <c r="E1121" s="12" t="inlineStr">
        <is>
          <t>R2A</t>
        </is>
      </c>
      <c r="F1121" s="12" t="inlineStr">
        <is>
          <t>R2A: unit / HRSG electrical e-house (32 x 40 ft)</t>
        </is>
      </c>
      <c r="G1121" s="12" t="inlineStr">
        <is>
          <t>JB-HRSG-1-DI03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A-I-0365</t>
        </is>
      </c>
      <c r="B1122" s="12" t="inlineStr">
        <is>
          <t>A</t>
        </is>
      </c>
      <c r="C1122" s="12" t="inlineStr">
        <is>
          <t>Power block</t>
        </is>
      </c>
      <c r="D1122" s="12" t="inlineStr">
        <is>
          <t>Discrete device to JB JB-HRSG-1-DI04: 20 x 1 pr (field cables)</t>
        </is>
      </c>
      <c r="E1122" s="12" t="inlineStr">
        <is>
          <t>HRSG-1</t>
        </is>
      </c>
      <c r="F1122" s="12" t="inlineStr">
        <is>
          <t>HRSG 1 + SCR (3P reheat, horizontal)</t>
        </is>
      </c>
      <c r="G1122" s="12" t="inlineStr">
        <is>
          <t>JB-HRSG-1-DI04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A-I-0366</t>
        </is>
      </c>
      <c r="B1123" s="12" t="inlineStr">
        <is>
          <t>A</t>
        </is>
      </c>
      <c r="C1123" s="12" t="inlineStr">
        <is>
          <t>Power block</t>
        </is>
      </c>
      <c r="D1123" s="12" t="inlineStr">
        <is>
          <t>Home run JB-HRSG-1-DI04 to the control / marshalling room</t>
        </is>
      </c>
      <c r="E1123" s="12" t="inlineStr">
        <is>
          <t>R2A</t>
        </is>
      </c>
      <c r="F1123" s="12" t="inlineStr">
        <is>
          <t>R2A: unit / HRSG electrical e-house (32 x 40 ft)</t>
        </is>
      </c>
      <c r="G1123" s="12" t="inlineStr">
        <is>
          <t>JB-HRSG-1-DI04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A-I-0367</t>
        </is>
      </c>
      <c r="B1124" s="12" t="inlineStr">
        <is>
          <t>A</t>
        </is>
      </c>
      <c r="C1124" s="12" t="inlineStr">
        <is>
          <t>Power block</t>
        </is>
      </c>
      <c r="D1124" s="12" t="inlineStr">
        <is>
          <t>Thermocouple to TC JB JB-HRSG-1-TC01: 20 x 1 pr (field cables)</t>
        </is>
      </c>
      <c r="E1124" s="12" t="inlineStr">
        <is>
          <t>HRSG-1</t>
        </is>
      </c>
      <c r="F1124" s="12" t="inlineStr">
        <is>
          <t>HRSG 1 + SCR (3P reheat, horizontal)</t>
        </is>
      </c>
      <c r="G1124" s="12" t="inlineStr">
        <is>
          <t>JB-HRSG-1-TC01</t>
        </is>
      </c>
      <c r="H1124" s="12" t="inlineStr">
        <is>
          <t>HRSG 1 + SCR (3P reheat, horizontal)</t>
        </is>
      </c>
      <c r="I1124" s="12" t="inlineStr">
        <is>
          <t>Instrumentation</t>
        </is>
      </c>
      <c r="J1124" s="12" t="inlineStr">
        <is>
          <t>Thermocouple extension KX, #16 shielded pairs, PLTC</t>
        </is>
      </c>
      <c r="K1124" s="12" t="inlineStr">
        <is>
          <t>TCX|1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A-I-0368</t>
        </is>
      </c>
      <c r="B1125" s="12" t="inlineStr">
        <is>
          <t>A</t>
        </is>
      </c>
      <c r="C1125" s="12" t="inlineStr">
        <is>
          <t>Power block</t>
        </is>
      </c>
      <c r="D1125" s="12" t="inlineStr">
        <is>
          <t>Home run JB-HRSG-1-TC01 to the control / marshalling room</t>
        </is>
      </c>
      <c r="E1125" s="12" t="inlineStr">
        <is>
          <t>R2A</t>
        </is>
      </c>
      <c r="F1125" s="12" t="inlineStr">
        <is>
          <t>R2A: unit / HRSG electrical e-house (32 x 40 ft)</t>
        </is>
      </c>
      <c r="G1125" s="12" t="inlineStr">
        <is>
          <t>JB-HRSG-1-TC01</t>
        </is>
      </c>
      <c r="H1125" s="12" t="inlineStr">
        <is>
          <t>HRSG 1 + SCR (3P reheat, horizontal)</t>
        </is>
      </c>
      <c r="I1125" s="12" t="inlineStr">
        <is>
          <t>Instrumentation</t>
        </is>
      </c>
      <c r="J1125" s="12" t="inlineStr">
        <is>
          <t>Thermocouple extension KX, #16 shielded pairs, PLTC</t>
        </is>
      </c>
      <c r="K1125" s="12" t="inlineStr">
        <is>
          <t>TCX|24 pr|16</t>
        </is>
      </c>
      <c r="L1125" s="12" t="inlineStr">
        <is>
          <t>24 pr</t>
        </is>
      </c>
      <c r="M1125" s="12" t="inlineStr">
        <is>
          <t>16</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A-I-0369</t>
        </is>
      </c>
      <c r="B1126" s="12" t="inlineStr">
        <is>
          <t>A</t>
        </is>
      </c>
      <c r="C1126" s="12" t="inlineStr">
        <is>
          <t>Power block</t>
        </is>
      </c>
      <c r="D1126" s="12" t="inlineStr">
        <is>
          <t>Thermocouple to TC JB JB-HRSG-1-TC02: 20 x 1 pr (field cables)</t>
        </is>
      </c>
      <c r="E1126" s="12" t="inlineStr">
        <is>
          <t>HRSG-1</t>
        </is>
      </c>
      <c r="F1126" s="12" t="inlineStr">
        <is>
          <t>HRSG 1 + SCR (3P reheat, horizontal)</t>
        </is>
      </c>
      <c r="G1126" s="12" t="inlineStr">
        <is>
          <t>JB-HRSG-1-TC02</t>
        </is>
      </c>
      <c r="H1126" s="12" t="inlineStr">
        <is>
          <t>HRSG 1 + SCR (3P reheat, horizontal)</t>
        </is>
      </c>
      <c r="I1126" s="12" t="inlineStr">
        <is>
          <t>Instrumentation</t>
        </is>
      </c>
      <c r="J1126" s="12" t="inlineStr">
        <is>
          <t>Thermocouple extension KX, #16 shielded pairs, PLTC</t>
        </is>
      </c>
      <c r="K1126" s="12" t="inlineStr">
        <is>
          <t>TCX|1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A-I-0370</t>
        </is>
      </c>
      <c r="B1127" s="12" t="inlineStr">
        <is>
          <t>A</t>
        </is>
      </c>
      <c r="C1127" s="12" t="inlineStr">
        <is>
          <t>Power block</t>
        </is>
      </c>
      <c r="D1127" s="12" t="inlineStr">
        <is>
          <t>Home run JB-HRSG-1-TC02 to the control / marshalling room</t>
        </is>
      </c>
      <c r="E1127" s="12" t="inlineStr">
        <is>
          <t>R2A</t>
        </is>
      </c>
      <c r="F1127" s="12" t="inlineStr">
        <is>
          <t>R2A: unit / HRSG electrical e-house (32 x 40 ft)</t>
        </is>
      </c>
      <c r="G1127" s="12" t="inlineStr">
        <is>
          <t>JB-HRSG-1-TC02</t>
        </is>
      </c>
      <c r="H1127" s="12" t="inlineStr">
        <is>
          <t>HRSG 1 + SCR (3P reheat, horizontal)</t>
        </is>
      </c>
      <c r="I1127" s="12" t="inlineStr">
        <is>
          <t>Instrumentation</t>
        </is>
      </c>
      <c r="J1127" s="12" t="inlineStr">
        <is>
          <t>Thermocouple extension KX, #16 shielded pairs, PLTC</t>
        </is>
      </c>
      <c r="K1127" s="12" t="inlineStr">
        <is>
          <t>TCX|24 pr|16</t>
        </is>
      </c>
      <c r="L1127" s="12" t="inlineStr">
        <is>
          <t>24 pr</t>
        </is>
      </c>
      <c r="M1127" s="12" t="inlineStr">
        <is>
          <t>16</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A-I-0371</t>
        </is>
      </c>
      <c r="B1128" s="12" t="inlineStr">
        <is>
          <t>A</t>
        </is>
      </c>
      <c r="C1128" s="12" t="inlineStr">
        <is>
          <t>Power block</t>
        </is>
      </c>
      <c r="D1128" s="12" t="inlineStr">
        <is>
          <t>Thermocouple to TC JB JB-HRSG-1-TC03: 20 x 1 pr (field cables)</t>
        </is>
      </c>
      <c r="E1128" s="12" t="inlineStr">
        <is>
          <t>HRSG-1</t>
        </is>
      </c>
      <c r="F1128" s="12" t="inlineStr">
        <is>
          <t>HRSG 1 + SCR (3P reheat, horizontal)</t>
        </is>
      </c>
      <c r="G1128" s="12" t="inlineStr">
        <is>
          <t>JB-HRSG-1-TC03</t>
        </is>
      </c>
      <c r="H1128" s="12" t="inlineStr">
        <is>
          <t>HRSG 1 + SCR (3P reheat, horizontal)</t>
        </is>
      </c>
      <c r="I1128" s="12" t="inlineStr">
        <is>
          <t>Instrumentation</t>
        </is>
      </c>
      <c r="J1128" s="12" t="inlineStr">
        <is>
          <t>Thermocouple extension KX, #16 shielded pairs, PLTC</t>
        </is>
      </c>
      <c r="K1128" s="12" t="inlineStr">
        <is>
          <t>TCX|1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A-I-0372</t>
        </is>
      </c>
      <c r="B1129" s="12" t="inlineStr">
        <is>
          <t>A</t>
        </is>
      </c>
      <c r="C1129" s="12" t="inlineStr">
        <is>
          <t>Power block</t>
        </is>
      </c>
      <c r="D1129" s="12" t="inlineStr">
        <is>
          <t>Home run JB-HRSG-1-TC03 to the control / marshalling room</t>
        </is>
      </c>
      <c r="E1129" s="12" t="inlineStr">
        <is>
          <t>R2A</t>
        </is>
      </c>
      <c r="F1129" s="12" t="inlineStr">
        <is>
          <t>R2A: unit / HRSG electrical e-house (32 x 40 ft)</t>
        </is>
      </c>
      <c r="G1129" s="12" t="inlineStr">
        <is>
          <t>JB-HRSG-1-TC03</t>
        </is>
      </c>
      <c r="H1129" s="12" t="inlineStr">
        <is>
          <t>HRSG 1 + SCR (3P reheat, horizontal)</t>
        </is>
      </c>
      <c r="I1129" s="12" t="inlineStr">
        <is>
          <t>Instrumentation</t>
        </is>
      </c>
      <c r="J1129" s="12" t="inlineStr">
        <is>
          <t>Thermocouple extension KX, #16 shielded pairs, PLTC</t>
        </is>
      </c>
      <c r="K1129" s="12" t="inlineStr">
        <is>
          <t>TCX|24 pr|16</t>
        </is>
      </c>
      <c r="L1129" s="12" t="inlineStr">
        <is>
          <t>24 pr</t>
        </is>
      </c>
      <c r="M1129" s="12" t="inlineStr">
        <is>
          <t>16</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A-I-0373</t>
        </is>
      </c>
      <c r="B1130" s="12" t="inlineStr">
        <is>
          <t>A</t>
        </is>
      </c>
      <c r="C1130" s="12" t="inlineStr">
        <is>
          <t>Power block</t>
        </is>
      </c>
      <c r="D1130" s="12" t="inlineStr">
        <is>
          <t>Thermocouple to TC JB JB-HRSG-1-TC04: 20 x 1 pr (field cables)</t>
        </is>
      </c>
      <c r="E1130" s="12" t="inlineStr">
        <is>
          <t>HRSG-1</t>
        </is>
      </c>
      <c r="F1130" s="12" t="inlineStr">
        <is>
          <t>HRSG 1 + SCR (3P reheat, horizontal)</t>
        </is>
      </c>
      <c r="G1130" s="12" t="inlineStr">
        <is>
          <t>JB-HRSG-1-TC04</t>
        </is>
      </c>
      <c r="H1130" s="12" t="inlineStr">
        <is>
          <t>HRSG 1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A-I-0374</t>
        </is>
      </c>
      <c r="B1131" s="12" t="inlineStr">
        <is>
          <t>A</t>
        </is>
      </c>
      <c r="C1131" s="12" t="inlineStr">
        <is>
          <t>Power block</t>
        </is>
      </c>
      <c r="D1131" s="12" t="inlineStr">
        <is>
          <t>Home run JB-HRSG-1-TC04 to the control / marshalling room</t>
        </is>
      </c>
      <c r="E1131" s="12" t="inlineStr">
        <is>
          <t>R2A</t>
        </is>
      </c>
      <c r="F1131" s="12" t="inlineStr">
        <is>
          <t>R2A: unit / HRSG electrical e-house (32 x 40 ft)</t>
        </is>
      </c>
      <c r="G1131" s="12" t="inlineStr">
        <is>
          <t>JB-HRSG-1-TC04</t>
        </is>
      </c>
      <c r="H1131" s="12" t="inlineStr">
        <is>
          <t>HRSG 1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A-I-0375</t>
        </is>
      </c>
      <c r="B1132" s="12" t="inlineStr">
        <is>
          <t>A</t>
        </is>
      </c>
      <c r="C1132" s="12" t="inlineStr">
        <is>
          <t>Power block</t>
        </is>
      </c>
      <c r="D1132" s="12" t="inlineStr">
        <is>
          <t>Analog instrument to JB JB-HRSG 1 blowdown ta-AI01: 6 x 1 pr (field cables)</t>
        </is>
      </c>
      <c r="E1132" s="12" t="inlineStr"/>
      <c r="F1132" s="12" t="inlineStr">
        <is>
          <t>HRSG 1 blowdown tank (continuous / intermittent)</t>
        </is>
      </c>
      <c r="G1132" s="12" t="inlineStr">
        <is>
          <t>JB-HRSG 1 blowdown ta-AI01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6</v>
      </c>
      <c r="O1132" s="12" t="n">
        <v>1</v>
      </c>
      <c r="P1132" s="12" t="n"/>
      <c r="Q1132" s="12" t="n"/>
      <c r="R1132" s="12" t="n"/>
      <c r="S1132" s="12" t="inlineStr">
        <is>
          <t>Tray / conduit</t>
        </is>
      </c>
      <c r="T1132" s="16" t="n">
        <v>43</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A-I-0376</t>
        </is>
      </c>
      <c r="B1133" s="12" t="inlineStr">
        <is>
          <t>A</t>
        </is>
      </c>
      <c r="C1133" s="12" t="inlineStr">
        <is>
          <t>Power block</t>
        </is>
      </c>
      <c r="D1133" s="12" t="inlineStr">
        <is>
          <t>Home run JB-HRSG 1 blowdown ta-AI01 to the control / marshalling room</t>
        </is>
      </c>
      <c r="E1133" s="12" t="inlineStr">
        <is>
          <t>R2A</t>
        </is>
      </c>
      <c r="F1133" s="12" t="inlineStr">
        <is>
          <t>R2A: unit / HRSG electrical e-house (32 x 40 ft)</t>
        </is>
      </c>
      <c r="G1133" s="12" t="inlineStr">
        <is>
          <t>JB-HRSG 1 blowdown ta-AI01</t>
        </is>
      </c>
      <c r="H1133" s="12" t="inlineStr">
        <is>
          <t>HRSG 1 blowdown tank (continuous / intermittent)</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38</v>
      </c>
      <c r="U1133" s="16" t="n">
        <v>86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A-I-0377</t>
        </is>
      </c>
      <c r="B1134" s="12" t="inlineStr">
        <is>
          <t>A</t>
        </is>
      </c>
      <c r="C1134" s="12" t="inlineStr">
        <is>
          <t>Power block</t>
        </is>
      </c>
      <c r="D1134" s="12" t="inlineStr">
        <is>
          <t>Discrete device to JB JB-HRSG 1 blowdown ta-DI01: 4 x 1 pr (field cables)</t>
        </is>
      </c>
      <c r="E1134" s="12" t="inlineStr"/>
      <c r="F1134" s="12" t="inlineStr">
        <is>
          <t>HRSG 1 blowdown tank (continuous / intermittent)</t>
        </is>
      </c>
      <c r="G1134" s="12" t="inlineStr">
        <is>
          <t>JB-HRSG 1 blowdown ta-DI01</t>
        </is>
      </c>
      <c r="H1134" s="12" t="inlineStr">
        <is>
          <t>HRSG 1 blowdown tank (continuous / intermittent)</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4</v>
      </c>
      <c r="O1134" s="12" t="n">
        <v>1</v>
      </c>
      <c r="P1134" s="12" t="n"/>
      <c r="Q1134" s="12" t="n"/>
      <c r="R1134" s="12" t="n"/>
      <c r="S1134" s="12" t="inlineStr">
        <is>
          <t>Tray / conduit</t>
        </is>
      </c>
      <c r="T1134" s="16" t="n">
        <v>43</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A-I-0378</t>
        </is>
      </c>
      <c r="B1135" s="12" t="inlineStr">
        <is>
          <t>A</t>
        </is>
      </c>
      <c r="C1135" s="12" t="inlineStr">
        <is>
          <t>Power block</t>
        </is>
      </c>
      <c r="D1135" s="12" t="inlineStr">
        <is>
          <t>Home run JB-HRSG 1 blowdown ta-DI01 to the control / marshalling room</t>
        </is>
      </c>
      <c r="E1135" s="12" t="inlineStr">
        <is>
          <t>R2A</t>
        </is>
      </c>
      <c r="F1135" s="12" t="inlineStr">
        <is>
          <t>R2A: unit / HRSG electrical e-house (32 x 40 ft)</t>
        </is>
      </c>
      <c r="G1135" s="12" t="inlineStr">
        <is>
          <t>JB-HRSG 1 blowdown ta-DI01</t>
        </is>
      </c>
      <c r="H1135" s="12" t="inlineStr">
        <is>
          <t>HRSG 1 blowdown tank (continuous / intermittent)</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38</v>
      </c>
      <c r="U1135" s="16" t="n">
        <v>86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A-I-0379</t>
        </is>
      </c>
      <c r="B1136" s="12" t="inlineStr">
        <is>
          <t>A</t>
        </is>
      </c>
      <c r="C1136" s="12" t="inlineStr">
        <is>
          <t>Power block</t>
        </is>
      </c>
      <c r="D1136" s="12" t="inlineStr">
        <is>
          <t>Analog instrument to JB JB-HRSG 1 chemical fe-AI01: 8 x 1 pr (field cables)</t>
        </is>
      </c>
      <c r="E1136" s="12" t="inlineStr"/>
      <c r="F1136" s="12" t="inlineStr">
        <is>
          <t>HRSG 1 chemical feed skid (phosphate / amine)</t>
        </is>
      </c>
      <c r="G1136" s="12" t="inlineStr">
        <is>
          <t>JB-HRSG 1 chemical fe-AI01</t>
        </is>
      </c>
      <c r="H1136" s="12" t="inlineStr">
        <is>
          <t>HRSG 1 chemical feed skid (phosphate / amine)</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8</v>
      </c>
      <c r="O1136" s="12" t="n">
        <v>1</v>
      </c>
      <c r="P1136" s="12" t="n"/>
      <c r="Q1136" s="12" t="n"/>
      <c r="R1136" s="12" t="n"/>
      <c r="S1136" s="12" t="inlineStr">
        <is>
          <t>Tray / conduit</t>
        </is>
      </c>
      <c r="T1136" s="16" t="n">
        <v>42</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A-I-0380</t>
        </is>
      </c>
      <c r="B1137" s="12" t="inlineStr">
        <is>
          <t>A</t>
        </is>
      </c>
      <c r="C1137" s="12" t="inlineStr">
        <is>
          <t>Power block</t>
        </is>
      </c>
      <c r="D1137" s="12" t="inlineStr">
        <is>
          <t>Home run JB-HRSG 1 chemical fe-AI01 to the control / marshalling room</t>
        </is>
      </c>
      <c r="E1137" s="12" t="inlineStr">
        <is>
          <t>R2A</t>
        </is>
      </c>
      <c r="F1137" s="12" t="inlineStr">
        <is>
          <t>R2A: unit / HRSG electrical e-house (32 x 40 ft)</t>
        </is>
      </c>
      <c r="G1137" s="12" t="inlineStr">
        <is>
          <t>JB-HRSG 1 chemical fe-AI01</t>
        </is>
      </c>
      <c r="H1137" s="12" t="inlineStr">
        <is>
          <t>HRSG 1 chemical feed skid (phosphate / amine)</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404</v>
      </c>
      <c r="U1137" s="16" t="n">
        <v>108</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A-I-0381</t>
        </is>
      </c>
      <c r="B1138" s="12" t="inlineStr">
        <is>
          <t>A</t>
        </is>
      </c>
      <c r="C1138" s="12" t="inlineStr">
        <is>
          <t>Power block</t>
        </is>
      </c>
      <c r="D1138" s="12" t="inlineStr">
        <is>
          <t>Discrete device to JB JB-HRSG 1 chemical fe-DI01: 12 x 1 pr (field cables)</t>
        </is>
      </c>
      <c r="E1138" s="12" t="inlineStr"/>
      <c r="F1138" s="12" t="inlineStr">
        <is>
          <t>HRSG 1 chemical feed skid (phosphate / amine)</t>
        </is>
      </c>
      <c r="G1138" s="12" t="inlineStr">
        <is>
          <t>JB-HRSG 1 chemical fe-DI01</t>
        </is>
      </c>
      <c r="H1138" s="12" t="inlineStr">
        <is>
          <t>HRSG 1 chemical feed skid (phosphate / amine)</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12</v>
      </c>
      <c r="O1138" s="12" t="n">
        <v>1</v>
      </c>
      <c r="P1138" s="12" t="n"/>
      <c r="Q1138" s="12" t="n"/>
      <c r="R1138" s="12" t="n"/>
      <c r="S1138" s="12" t="inlineStr">
        <is>
          <t>Tray / conduit</t>
        </is>
      </c>
      <c r="T1138" s="16" t="n">
        <v>42</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A-I-0382</t>
        </is>
      </c>
      <c r="B1139" s="12" t="inlineStr">
        <is>
          <t>A</t>
        </is>
      </c>
      <c r="C1139" s="12" t="inlineStr">
        <is>
          <t>Power block</t>
        </is>
      </c>
      <c r="D1139" s="12" t="inlineStr">
        <is>
          <t>Home run JB-HRSG 1 chemical fe-DI01 to the control / marshalling room</t>
        </is>
      </c>
      <c r="E1139" s="12" t="inlineStr">
        <is>
          <t>R2A</t>
        </is>
      </c>
      <c r="F1139" s="12" t="inlineStr">
        <is>
          <t>R2A: unit / HRSG electrical e-house (32 x 40 ft)</t>
        </is>
      </c>
      <c r="G1139" s="12" t="inlineStr">
        <is>
          <t>JB-HRSG 1 chemical fe-DI01</t>
        </is>
      </c>
      <c r="H1139" s="12" t="inlineStr">
        <is>
          <t>HRSG 1 chemical feed skid (phosphate / amine)</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404</v>
      </c>
      <c r="U1139" s="16" t="n">
        <v>108</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A-I-0383</t>
        </is>
      </c>
      <c r="B1140" s="12" t="inlineStr">
        <is>
          <t>A</t>
        </is>
      </c>
      <c r="C1140" s="12" t="inlineStr">
        <is>
          <t>Power block</t>
        </is>
      </c>
      <c r="D1140" s="12" t="inlineStr">
        <is>
          <t>Analog instrument to JB JB-HRSG 1 duct burner-AI01: 8 x 1 pr (field cables)</t>
        </is>
      </c>
      <c r="E1140" s="12" t="inlineStr"/>
      <c r="F1140" s="12" t="inlineStr">
        <is>
          <t>HRSG 1 duct burner: gas header, runners, fuel skid and BMS panel</t>
        </is>
      </c>
      <c r="G1140" s="12" t="inlineStr">
        <is>
          <t>JB-HRSG 1 duct burner-AI01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ITC|1 pr|16</t>
        </is>
      </c>
      <c r="L1140" s="12" t="inlineStr">
        <is>
          <t>1 pr</t>
        </is>
      </c>
      <c r="M1140" s="12" t="inlineStr">
        <is>
          <t>16</t>
        </is>
      </c>
      <c r="N1140" s="12" t="n">
        <v>8</v>
      </c>
      <c r="O1140" s="12" t="n">
        <v>1</v>
      </c>
      <c r="P1140" s="12" t="n"/>
      <c r="Q1140" s="12" t="n"/>
      <c r="R1140" s="12" t="n"/>
      <c r="S1140" s="12" t="inlineStr">
        <is>
          <t>Tray / conduit</t>
        </is>
      </c>
      <c r="T1140" s="16" t="n">
        <v>106</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A-I-0384</t>
        </is>
      </c>
      <c r="B1141" s="12" t="inlineStr">
        <is>
          <t>A</t>
        </is>
      </c>
      <c r="C1141" s="12" t="inlineStr">
        <is>
          <t>Power block</t>
        </is>
      </c>
      <c r="D1141" s="12" t="inlineStr">
        <is>
          <t>Home run JB-HRSG 1 duct burner-AI01 to the control / marshalling room</t>
        </is>
      </c>
      <c r="E1141" s="12" t="inlineStr">
        <is>
          <t>R2A</t>
        </is>
      </c>
      <c r="F1141" s="12" t="inlineStr">
        <is>
          <t>R2A: unit / HRSG electrical e-house (32 x 40 ft)</t>
        </is>
      </c>
      <c r="G1141" s="12" t="inlineStr">
        <is>
          <t>JB-HRSG 1 duct burner-AI01</t>
        </is>
      </c>
      <c r="H1141" s="12" t="inlineStr">
        <is>
          <t>HRSG 1 duct burner: gas header, runners, fuel skid and BMS panel</t>
        </is>
      </c>
      <c r="I1141" s="12" t="inlineStr">
        <is>
          <t>Instrumentation</t>
        </is>
      </c>
      <c r="J1141" s="12" t="inlineStr">
        <is>
          <t>Instrumentation ITC / PLTC, IS, #18 shielded pairs, blue jacket</t>
        </is>
      </c>
      <c r="K1141" s="12" t="inlineStr">
        <is>
          <t>ITC|24 pr|18</t>
        </is>
      </c>
      <c r="L1141" s="12" t="inlineStr">
        <is>
          <t>24 pr</t>
        </is>
      </c>
      <c r="M1141" s="12" t="inlineStr">
        <is>
          <t>18</t>
        </is>
      </c>
      <c r="N1141" s="12" t="n">
        <v>1</v>
      </c>
      <c r="O1141" s="12" t="n">
        <v>1</v>
      </c>
      <c r="P1141" s="12" t="n"/>
      <c r="Q1141" s="12" t="n"/>
      <c r="R1141" s="12" t="n"/>
      <c r="S1141" s="12" t="inlineStr">
        <is>
          <t>Tray</t>
        </is>
      </c>
      <c r="T1141" s="16" t="n">
        <v>400</v>
      </c>
      <c r="U1141" s="16" t="n">
        <v>84</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A-I-0385</t>
        </is>
      </c>
      <c r="B1142" s="12" t="inlineStr">
        <is>
          <t>A</t>
        </is>
      </c>
      <c r="C1142" s="12" t="inlineStr">
        <is>
          <t>Power block</t>
        </is>
      </c>
      <c r="D1142" s="12" t="inlineStr">
        <is>
          <t>Discrete device to JB JB-HRSG 1 duct burner-DI01: 20 x 1 pr (field cables)</t>
        </is>
      </c>
      <c r="E1142" s="12" t="inlineStr"/>
      <c r="F1142" s="12" t="inlineStr">
        <is>
          <t>HRSG 1 duct burner: gas header, runners, fuel skid and BMS panel</t>
        </is>
      </c>
      <c r="G1142" s="12" t="inlineStr">
        <is>
          <t>JB-HRSG 1 duct burner-DI01</t>
        </is>
      </c>
      <c r="H1142" s="12" t="inlineStr">
        <is>
          <t>HRSG 1 duct burner: gas header, runners, fuel skid and BMS panel</t>
        </is>
      </c>
      <c r="I1142" s="12" t="inlineStr">
        <is>
          <t>Instrumentation</t>
        </is>
      </c>
      <c r="J1142" s="12" t="inlineStr">
        <is>
          <t>Instrumentation ITC / PLTC, IS, #18 shielded pairs, blue jacket</t>
        </is>
      </c>
      <c r="K1142" s="12" t="inlineStr">
        <is>
          <t>ITC|1 pr|16</t>
        </is>
      </c>
      <c r="L1142" s="12" t="inlineStr">
        <is>
          <t>1 pr</t>
        </is>
      </c>
      <c r="M1142" s="12" t="inlineStr">
        <is>
          <t>16</t>
        </is>
      </c>
      <c r="N1142" s="12" t="n">
        <v>20</v>
      </c>
      <c r="O1142" s="12" t="n">
        <v>1</v>
      </c>
      <c r="P1142" s="12" t="n"/>
      <c r="Q1142" s="12" t="n"/>
      <c r="R1142" s="12" t="n"/>
      <c r="S1142" s="12" t="inlineStr">
        <is>
          <t>Tray / conduit</t>
        </is>
      </c>
      <c r="T1142" s="16" t="n">
        <v>106</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A-I-0386</t>
        </is>
      </c>
      <c r="B1143" s="12" t="inlineStr">
        <is>
          <t>A</t>
        </is>
      </c>
      <c r="C1143" s="12" t="inlineStr">
        <is>
          <t>Power block</t>
        </is>
      </c>
      <c r="D1143" s="12" t="inlineStr">
        <is>
          <t>Home run JB-HRSG 1 duct burner-DI01 to the control / marshalling room</t>
        </is>
      </c>
      <c r="E1143" s="12" t="inlineStr">
        <is>
          <t>R2A</t>
        </is>
      </c>
      <c r="F1143" s="12" t="inlineStr">
        <is>
          <t>R2A: unit / HRSG electrical e-house (32 x 40 ft)</t>
        </is>
      </c>
      <c r="G1143" s="12" t="inlineStr">
        <is>
          <t>JB-HRSG 1 duct burner-DI01</t>
        </is>
      </c>
      <c r="H1143" s="12" t="inlineStr">
        <is>
          <t>HRSG 1 duct burner: gas header, runners, fuel skid and BMS panel</t>
        </is>
      </c>
      <c r="I1143" s="12" t="inlineStr">
        <is>
          <t>Instrumentation</t>
        </is>
      </c>
      <c r="J1143" s="12" t="inlineStr">
        <is>
          <t>Instrumentation ITC / PLTC, IS, #18 shielded pairs, blue jacket</t>
        </is>
      </c>
      <c r="K1143" s="12" t="inlineStr">
        <is>
          <t>ITC|24 pr|18</t>
        </is>
      </c>
      <c r="L1143" s="12" t="inlineStr">
        <is>
          <t>24 pr</t>
        </is>
      </c>
      <c r="M1143" s="12" t="inlineStr">
        <is>
          <t>18</t>
        </is>
      </c>
      <c r="N1143" s="12" t="n">
        <v>1</v>
      </c>
      <c r="O1143" s="12" t="n">
        <v>1</v>
      </c>
      <c r="P1143" s="12" t="n"/>
      <c r="Q1143" s="12" t="n"/>
      <c r="R1143" s="12" t="n"/>
      <c r="S1143" s="12" t="inlineStr">
        <is>
          <t>Tray</t>
        </is>
      </c>
      <c r="T1143" s="16" t="n">
        <v>400</v>
      </c>
      <c r="U1143" s="16" t="n">
        <v>84</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A-I-0387</t>
        </is>
      </c>
      <c r="B1144" s="12" t="inlineStr">
        <is>
          <t>A</t>
        </is>
      </c>
      <c r="C1144" s="12" t="inlineStr">
        <is>
          <t>Power block</t>
        </is>
      </c>
      <c r="D1144" s="12" t="inlineStr">
        <is>
          <t>Discrete device to JB JB-HRSG 1 duct burner-DI02: 4 x 1 pr (field cables)</t>
        </is>
      </c>
      <c r="E1144" s="12" t="inlineStr"/>
      <c r="F1144" s="12" t="inlineStr">
        <is>
          <t>HRSG 1 duct burner: gas header, runners, fuel skid and BMS panel</t>
        </is>
      </c>
      <c r="G1144" s="12" t="inlineStr">
        <is>
          <t>JB-HRSG 1 duct burner-DI02</t>
        </is>
      </c>
      <c r="H1144" s="12" t="inlineStr">
        <is>
          <t>HRSG 1 duct burner: gas header, runners, fuel skid and BMS panel</t>
        </is>
      </c>
      <c r="I1144" s="12" t="inlineStr">
        <is>
          <t>Instrumentation</t>
        </is>
      </c>
      <c r="J1144" s="12" t="inlineStr">
        <is>
          <t>Instrumentation ITC / PLTC, IS, #18 shielded pairs, blue jacket</t>
        </is>
      </c>
      <c r="K1144" s="12" t="inlineStr">
        <is>
          <t>ITC|1 pr|16</t>
        </is>
      </c>
      <c r="L1144" s="12" t="inlineStr">
        <is>
          <t>1 pr</t>
        </is>
      </c>
      <c r="M1144" s="12" t="inlineStr">
        <is>
          <t>16</t>
        </is>
      </c>
      <c r="N1144" s="12" t="n">
        <v>4</v>
      </c>
      <c r="O1144" s="12" t="n">
        <v>1</v>
      </c>
      <c r="P1144" s="12" t="n"/>
      <c r="Q1144" s="12" t="n"/>
      <c r="R1144" s="12" t="n"/>
      <c r="S1144" s="12" t="inlineStr">
        <is>
          <t>Tray / conduit</t>
        </is>
      </c>
      <c r="T1144" s="16" t="n">
        <v>106</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A-I-0388</t>
        </is>
      </c>
      <c r="B1145" s="12" t="inlineStr">
        <is>
          <t>A</t>
        </is>
      </c>
      <c r="C1145" s="12" t="inlineStr">
        <is>
          <t>Power block</t>
        </is>
      </c>
      <c r="D1145" s="12" t="inlineStr">
        <is>
          <t>Home run JB-HRSG 1 duct burner-DI02 to the control / marshalling room</t>
        </is>
      </c>
      <c r="E1145" s="12" t="inlineStr">
        <is>
          <t>R2A</t>
        </is>
      </c>
      <c r="F1145" s="12" t="inlineStr">
        <is>
          <t>R2A: unit / HRSG electrical e-house (32 x 40 ft)</t>
        </is>
      </c>
      <c r="G1145" s="12" t="inlineStr">
        <is>
          <t>JB-HRSG 1 duct burner-DI02</t>
        </is>
      </c>
      <c r="H1145" s="12" t="inlineStr">
        <is>
          <t>HRSG 1 duct burner: gas header, runners, fuel skid and BMS panel</t>
        </is>
      </c>
      <c r="I1145" s="12" t="inlineStr">
        <is>
          <t>Instrumentation</t>
        </is>
      </c>
      <c r="J1145" s="12" t="inlineStr">
        <is>
          <t>Instrumentation ITC / PLTC, IS, #18 shielded pairs, blue jacket</t>
        </is>
      </c>
      <c r="K1145" s="12" t="inlineStr">
        <is>
          <t>ITC|24 pr|18</t>
        </is>
      </c>
      <c r="L1145" s="12" t="inlineStr">
        <is>
          <t>24 pr</t>
        </is>
      </c>
      <c r="M1145" s="12" t="inlineStr">
        <is>
          <t>18</t>
        </is>
      </c>
      <c r="N1145" s="12" t="n">
        <v>1</v>
      </c>
      <c r="O1145" s="12" t="n">
        <v>1</v>
      </c>
      <c r="P1145" s="12" t="n"/>
      <c r="Q1145" s="12" t="n"/>
      <c r="R1145" s="12" t="n"/>
      <c r="S1145" s="12" t="inlineStr">
        <is>
          <t>Tray</t>
        </is>
      </c>
      <c r="T1145" s="16" t="n">
        <v>400</v>
      </c>
      <c r="U1145" s="16" t="n">
        <v>84</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A-I-0389</t>
        </is>
      </c>
      <c r="B1146" s="12" t="inlineStr">
        <is>
          <t>A</t>
        </is>
      </c>
      <c r="C1146" s="12" t="inlineStr">
        <is>
          <t>Power block</t>
        </is>
      </c>
      <c r="D1146" s="12" t="inlineStr">
        <is>
          <t>Analog instrument to JB JB-HRSG-2-AI01: 20 x 1 pr (field cables)</t>
        </is>
      </c>
      <c r="E1146" s="12" t="inlineStr">
        <is>
          <t>HRSG-2</t>
        </is>
      </c>
      <c r="F1146" s="12" t="inlineStr">
        <is>
          <t>HRSG 2 + SCR (3P reheat, horizontal)</t>
        </is>
      </c>
      <c r="G1146" s="12" t="inlineStr">
        <is>
          <t>JB-HRSG-2-AI01</t>
        </is>
      </c>
      <c r="H1146" s="12" t="inlineStr">
        <is>
          <t>HRSG 2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A-I-0390</t>
        </is>
      </c>
      <c r="B1147" s="12" t="inlineStr">
        <is>
          <t>A</t>
        </is>
      </c>
      <c r="C1147" s="12" t="inlineStr">
        <is>
          <t>Power block</t>
        </is>
      </c>
      <c r="D1147" s="12" t="inlineStr">
        <is>
          <t>Home run JB-HRSG-2-AI01 to the control / marshalling room</t>
        </is>
      </c>
      <c r="E1147" s="12" t="inlineStr">
        <is>
          <t>R2B</t>
        </is>
      </c>
      <c r="F1147" s="12" t="inlineStr">
        <is>
          <t>R2B: unit / HRSG electrical e-house (32 x 40 ft)</t>
        </is>
      </c>
      <c r="G1147" s="12" t="inlineStr">
        <is>
          <t>JB-HRSG-2-AI01</t>
        </is>
      </c>
      <c r="H1147" s="12" t="inlineStr">
        <is>
          <t>HRSG 2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53</v>
      </c>
      <c r="U1147" s="16" t="n">
        <v>96</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A-I-0391</t>
        </is>
      </c>
      <c r="B1148" s="12" t="inlineStr">
        <is>
          <t>A</t>
        </is>
      </c>
      <c r="C1148" s="12" t="inlineStr">
        <is>
          <t>Power block</t>
        </is>
      </c>
      <c r="D1148" s="12" t="inlineStr">
        <is>
          <t>Analog instrument to JB JB-HRSG-2-AI02: 20 x 1 pr (field cables)</t>
        </is>
      </c>
      <c r="E1148" s="12" t="inlineStr">
        <is>
          <t>HRSG-2</t>
        </is>
      </c>
      <c r="F1148" s="12" t="inlineStr">
        <is>
          <t>HRSG 2 + SCR (3P reheat, horizontal)</t>
        </is>
      </c>
      <c r="G1148" s="12" t="inlineStr">
        <is>
          <t>JB-HRSG-2-AI02</t>
        </is>
      </c>
      <c r="H1148" s="12" t="inlineStr">
        <is>
          <t>HRSG 2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A-I-0392</t>
        </is>
      </c>
      <c r="B1149" s="12" t="inlineStr">
        <is>
          <t>A</t>
        </is>
      </c>
      <c r="C1149" s="12" t="inlineStr">
        <is>
          <t>Power block</t>
        </is>
      </c>
      <c r="D1149" s="12" t="inlineStr">
        <is>
          <t>Home run JB-HRSG-2-AI02 to the control / marshalling room</t>
        </is>
      </c>
      <c r="E1149" s="12" t="inlineStr">
        <is>
          <t>R2B</t>
        </is>
      </c>
      <c r="F1149" s="12" t="inlineStr">
        <is>
          <t>R2B: unit / HRSG electrical e-house (32 x 40 ft)</t>
        </is>
      </c>
      <c r="G1149" s="12" t="inlineStr">
        <is>
          <t>JB-HRSG-2-AI02</t>
        </is>
      </c>
      <c r="H1149" s="12" t="inlineStr">
        <is>
          <t>HRSG 2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53</v>
      </c>
      <c r="U1149" s="16" t="n">
        <v>96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A-I-0393</t>
        </is>
      </c>
      <c r="B1150" s="12" t="inlineStr">
        <is>
          <t>A</t>
        </is>
      </c>
      <c r="C1150" s="12" t="inlineStr">
        <is>
          <t>Power block</t>
        </is>
      </c>
      <c r="D1150" s="12" t="inlineStr">
        <is>
          <t>Analog instrument to JB JB-HRSG-2-AI03: 20 x 1 pr (field cables)</t>
        </is>
      </c>
      <c r="E1150" s="12" t="inlineStr">
        <is>
          <t>HRSG-2</t>
        </is>
      </c>
      <c r="F1150" s="12" t="inlineStr">
        <is>
          <t>HRSG 2 + SCR (3P reheat, horizontal)</t>
        </is>
      </c>
      <c r="G1150" s="12" t="inlineStr">
        <is>
          <t>JB-HRSG-2-AI03</t>
        </is>
      </c>
      <c r="H1150" s="12" t="inlineStr">
        <is>
          <t>HRSG 2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A-I-0394</t>
        </is>
      </c>
      <c r="B1151" s="12" t="inlineStr">
        <is>
          <t>A</t>
        </is>
      </c>
      <c r="C1151" s="12" t="inlineStr">
        <is>
          <t>Power block</t>
        </is>
      </c>
      <c r="D1151" s="12" t="inlineStr">
        <is>
          <t>Home run JB-HRSG-2-AI03 to the control / marshalling room</t>
        </is>
      </c>
      <c r="E1151" s="12" t="inlineStr">
        <is>
          <t>R2B</t>
        </is>
      </c>
      <c r="F1151" s="12" t="inlineStr">
        <is>
          <t>R2B: unit / HRSG electrical e-house (32 x 40 ft)</t>
        </is>
      </c>
      <c r="G1151" s="12" t="inlineStr">
        <is>
          <t>JB-HRSG-2-AI03</t>
        </is>
      </c>
      <c r="H1151" s="12" t="inlineStr">
        <is>
          <t>HRSG 2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53</v>
      </c>
      <c r="U1151" s="16" t="n">
        <v>96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A-I-0395</t>
        </is>
      </c>
      <c r="B1152" s="12" t="inlineStr">
        <is>
          <t>A</t>
        </is>
      </c>
      <c r="C1152" s="12" t="inlineStr">
        <is>
          <t>Power block</t>
        </is>
      </c>
      <c r="D1152" s="12" t="inlineStr">
        <is>
          <t>Analog instrument to JB JB-HRSG-2-AI04: 20 x 1 pr (field cables)</t>
        </is>
      </c>
      <c r="E1152" s="12" t="inlineStr">
        <is>
          <t>HRSG-2</t>
        </is>
      </c>
      <c r="F1152" s="12" t="inlineStr">
        <is>
          <t>HRSG 2 + SCR (3P reheat, horizontal)</t>
        </is>
      </c>
      <c r="G1152" s="12" t="inlineStr">
        <is>
          <t>JB-HRSG-2-AI04</t>
        </is>
      </c>
      <c r="H1152" s="12" t="inlineStr">
        <is>
          <t>HRSG 2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A-I-0396</t>
        </is>
      </c>
      <c r="B1153" s="12" t="inlineStr">
        <is>
          <t>A</t>
        </is>
      </c>
      <c r="C1153" s="12" t="inlineStr">
        <is>
          <t>Power block</t>
        </is>
      </c>
      <c r="D1153" s="12" t="inlineStr">
        <is>
          <t>Home run JB-HRSG-2-AI04 to the control / marshalling room</t>
        </is>
      </c>
      <c r="E1153" s="12" t="inlineStr">
        <is>
          <t>R2B</t>
        </is>
      </c>
      <c r="F1153" s="12" t="inlineStr">
        <is>
          <t>R2B: unit / HRSG electrical e-house (32 x 40 ft)</t>
        </is>
      </c>
      <c r="G1153" s="12" t="inlineStr">
        <is>
          <t>JB-HRSG-2-AI04</t>
        </is>
      </c>
      <c r="H1153" s="12" t="inlineStr">
        <is>
          <t>HRSG 2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53</v>
      </c>
      <c r="U1153" s="16" t="n">
        <v>96</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A-I-0397</t>
        </is>
      </c>
      <c r="B1154" s="12" t="inlineStr">
        <is>
          <t>A</t>
        </is>
      </c>
      <c r="C1154" s="12" t="inlineStr">
        <is>
          <t>Power block</t>
        </is>
      </c>
      <c r="D1154" s="12" t="inlineStr">
        <is>
          <t>Analog instrument to JB JB-HRSG-2-AI05: 20 x 1 pr (field cables)</t>
        </is>
      </c>
      <c r="E1154" s="12" t="inlineStr">
        <is>
          <t>HRSG-2</t>
        </is>
      </c>
      <c r="F1154" s="12" t="inlineStr">
        <is>
          <t>HRSG 2 + SCR (3P reheat, horizontal)</t>
        </is>
      </c>
      <c r="G1154" s="12" t="inlineStr">
        <is>
          <t>JB-HRSG-2-AI05</t>
        </is>
      </c>
      <c r="H1154" s="12" t="inlineStr">
        <is>
          <t>HRSG 2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A-I-0398</t>
        </is>
      </c>
      <c r="B1155" s="12" t="inlineStr">
        <is>
          <t>A</t>
        </is>
      </c>
      <c r="C1155" s="12" t="inlineStr">
        <is>
          <t>Power block</t>
        </is>
      </c>
      <c r="D1155" s="12" t="inlineStr">
        <is>
          <t>Home run JB-HRSG-2-AI05 to the control / marshalling room</t>
        </is>
      </c>
      <c r="E1155" s="12" t="inlineStr">
        <is>
          <t>R2B</t>
        </is>
      </c>
      <c r="F1155" s="12" t="inlineStr">
        <is>
          <t>R2B: unit / HRSG electrical e-house (32 x 40 ft)</t>
        </is>
      </c>
      <c r="G1155" s="12" t="inlineStr">
        <is>
          <t>JB-HRSG-2-AI05</t>
        </is>
      </c>
      <c r="H1155" s="12" t="inlineStr">
        <is>
          <t>HRSG 2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53</v>
      </c>
      <c r="U1155" s="16" t="n">
        <v>96</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A-I-0399</t>
        </is>
      </c>
      <c r="B1156" s="12" t="inlineStr">
        <is>
          <t>A</t>
        </is>
      </c>
      <c r="C1156" s="12" t="inlineStr">
        <is>
          <t>Power block</t>
        </is>
      </c>
      <c r="D1156" s="12" t="inlineStr">
        <is>
          <t>Analog instrument to JB JB-HRSG-2-AI06: 20 x 1 pr (field cables)</t>
        </is>
      </c>
      <c r="E1156" s="12" t="inlineStr">
        <is>
          <t>HRSG-2</t>
        </is>
      </c>
      <c r="F1156" s="12" t="inlineStr">
        <is>
          <t>HRSG 2 + SCR (3P reheat, horizontal)</t>
        </is>
      </c>
      <c r="G1156" s="12" t="inlineStr">
        <is>
          <t>JB-HRSG-2-AI06</t>
        </is>
      </c>
      <c r="H1156" s="12" t="inlineStr">
        <is>
          <t>HRSG 2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A-I-0400</t>
        </is>
      </c>
      <c r="B1157" s="12" t="inlineStr">
        <is>
          <t>A</t>
        </is>
      </c>
      <c r="C1157" s="12" t="inlineStr">
        <is>
          <t>Power block</t>
        </is>
      </c>
      <c r="D1157" s="12" t="inlineStr">
        <is>
          <t>Home run JB-HRSG-2-AI06 to the control / marshalling room</t>
        </is>
      </c>
      <c r="E1157" s="12" t="inlineStr">
        <is>
          <t>R2B</t>
        </is>
      </c>
      <c r="F1157" s="12" t="inlineStr">
        <is>
          <t>R2B: unit / HRSG electrical e-house (32 x 40 ft)</t>
        </is>
      </c>
      <c r="G1157" s="12" t="inlineStr">
        <is>
          <t>JB-HRSG-2-AI06</t>
        </is>
      </c>
      <c r="H1157" s="12" t="inlineStr">
        <is>
          <t>HRSG 2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53</v>
      </c>
      <c r="U1157" s="16" t="n">
        <v>96</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A-I-0401</t>
        </is>
      </c>
      <c r="B1158" s="12" t="inlineStr">
        <is>
          <t>A</t>
        </is>
      </c>
      <c r="C1158" s="12" t="inlineStr">
        <is>
          <t>Power block</t>
        </is>
      </c>
      <c r="D1158" s="12" t="inlineStr">
        <is>
          <t>Analog instrument to JB JB-HRSG-2-AI07: 20 x 1 pr (field cables)</t>
        </is>
      </c>
      <c r="E1158" s="12" t="inlineStr">
        <is>
          <t>HRSG-2</t>
        </is>
      </c>
      <c r="F1158" s="12" t="inlineStr">
        <is>
          <t>HRSG 2 + SCR (3P reheat, horizontal)</t>
        </is>
      </c>
      <c r="G1158" s="12" t="inlineStr">
        <is>
          <t>JB-HRSG-2-AI07</t>
        </is>
      </c>
      <c r="H1158" s="12" t="inlineStr">
        <is>
          <t>HRSG 2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A-I-0402</t>
        </is>
      </c>
      <c r="B1159" s="12" t="inlineStr">
        <is>
          <t>A</t>
        </is>
      </c>
      <c r="C1159" s="12" t="inlineStr">
        <is>
          <t>Power block</t>
        </is>
      </c>
      <c r="D1159" s="12" t="inlineStr">
        <is>
          <t>Home run JB-HRSG-2-AI07 to the control / marshalling room</t>
        </is>
      </c>
      <c r="E1159" s="12" t="inlineStr">
        <is>
          <t>R2B</t>
        </is>
      </c>
      <c r="F1159" s="12" t="inlineStr">
        <is>
          <t>R2B: unit / HRSG electrical e-house (32 x 40 ft)</t>
        </is>
      </c>
      <c r="G1159" s="12" t="inlineStr">
        <is>
          <t>JB-HRSG-2-AI07</t>
        </is>
      </c>
      <c r="H1159" s="12" t="inlineStr">
        <is>
          <t>HRSG 2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53</v>
      </c>
      <c r="U1159" s="16" t="n">
        <v>96</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A-I-0403</t>
        </is>
      </c>
      <c r="B1160" s="12" t="inlineStr">
        <is>
          <t>A</t>
        </is>
      </c>
      <c r="C1160" s="12" t="inlineStr">
        <is>
          <t>Power block</t>
        </is>
      </c>
      <c r="D1160" s="12" t="inlineStr">
        <is>
          <t>Analog instrument to JB JB-HRSG-2-AI08: 20 x 1 pr (field cables)</t>
        </is>
      </c>
      <c r="E1160" s="12" t="inlineStr">
        <is>
          <t>HRSG-2</t>
        </is>
      </c>
      <c r="F1160" s="12" t="inlineStr">
        <is>
          <t>HRSG 2 + SCR (3P reheat, horizontal)</t>
        </is>
      </c>
      <c r="G1160" s="12" t="inlineStr">
        <is>
          <t>JB-HRSG-2-AI08</t>
        </is>
      </c>
      <c r="H1160" s="12" t="inlineStr">
        <is>
          <t>HRSG 2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A-I-0404</t>
        </is>
      </c>
      <c r="B1161" s="12" t="inlineStr">
        <is>
          <t>A</t>
        </is>
      </c>
      <c r="C1161" s="12" t="inlineStr">
        <is>
          <t>Power block</t>
        </is>
      </c>
      <c r="D1161" s="12" t="inlineStr">
        <is>
          <t>Home run JB-HRSG-2-AI08 to the control / marshalling room</t>
        </is>
      </c>
      <c r="E1161" s="12" t="inlineStr">
        <is>
          <t>R2B</t>
        </is>
      </c>
      <c r="F1161" s="12" t="inlineStr">
        <is>
          <t>R2B: unit / HRSG electrical e-house (32 x 40 ft)</t>
        </is>
      </c>
      <c r="G1161" s="12" t="inlineStr">
        <is>
          <t>JB-HRSG-2-AI08</t>
        </is>
      </c>
      <c r="H1161" s="12" t="inlineStr">
        <is>
          <t>HRSG 2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53</v>
      </c>
      <c r="U1161" s="16" t="n">
        <v>96</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A-I-0405</t>
        </is>
      </c>
      <c r="B1162" s="12" t="inlineStr">
        <is>
          <t>A</t>
        </is>
      </c>
      <c r="C1162" s="12" t="inlineStr">
        <is>
          <t>Power block</t>
        </is>
      </c>
      <c r="D1162" s="12" t="inlineStr">
        <is>
          <t>Discrete device to JB JB-HRSG-2-DI01: 20 x 1 pr (field cables)</t>
        </is>
      </c>
      <c r="E1162" s="12" t="inlineStr">
        <is>
          <t>HRSG-2</t>
        </is>
      </c>
      <c r="F1162" s="12" t="inlineStr">
        <is>
          <t>HRSG 2 + SCR (3P reheat, horizontal)</t>
        </is>
      </c>
      <c r="G1162" s="12" t="inlineStr">
        <is>
          <t>JB-HRSG-2-DI01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A-I-0406</t>
        </is>
      </c>
      <c r="B1163" s="12" t="inlineStr">
        <is>
          <t>A</t>
        </is>
      </c>
      <c r="C1163" s="12" t="inlineStr">
        <is>
          <t>Power block</t>
        </is>
      </c>
      <c r="D1163" s="12" t="inlineStr">
        <is>
          <t>Home run JB-HRSG-2-DI01 to the control / marshalling room</t>
        </is>
      </c>
      <c r="E1163" s="12" t="inlineStr">
        <is>
          <t>R2B</t>
        </is>
      </c>
      <c r="F1163" s="12" t="inlineStr">
        <is>
          <t>R2B: unit / HRSG electrical e-house (32 x 40 ft)</t>
        </is>
      </c>
      <c r="G1163" s="12" t="inlineStr">
        <is>
          <t>JB-HRSG-2-DI01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A-I-0407</t>
        </is>
      </c>
      <c r="B1164" s="12" t="inlineStr">
        <is>
          <t>A</t>
        </is>
      </c>
      <c r="C1164" s="12" t="inlineStr">
        <is>
          <t>Power block</t>
        </is>
      </c>
      <c r="D1164" s="12" t="inlineStr">
        <is>
          <t>Discrete device to JB JB-HRSG-2-DI02: 20 x 1 pr (field cables)</t>
        </is>
      </c>
      <c r="E1164" s="12" t="inlineStr">
        <is>
          <t>HRSG-2</t>
        </is>
      </c>
      <c r="F1164" s="12" t="inlineStr">
        <is>
          <t>HRSG 2 + SCR (3P reheat, horizontal)</t>
        </is>
      </c>
      <c r="G1164" s="12" t="inlineStr">
        <is>
          <t>JB-HRSG-2-DI02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A-I-0408</t>
        </is>
      </c>
      <c r="B1165" s="12" t="inlineStr">
        <is>
          <t>A</t>
        </is>
      </c>
      <c r="C1165" s="12" t="inlineStr">
        <is>
          <t>Power block</t>
        </is>
      </c>
      <c r="D1165" s="12" t="inlineStr">
        <is>
          <t>Home run JB-HRSG-2-DI02 to the control / marshalling room</t>
        </is>
      </c>
      <c r="E1165" s="12" t="inlineStr">
        <is>
          <t>R2B</t>
        </is>
      </c>
      <c r="F1165" s="12" t="inlineStr">
        <is>
          <t>R2B: unit / HRSG electrical e-house (32 x 40 ft)</t>
        </is>
      </c>
      <c r="G1165" s="12" t="inlineStr">
        <is>
          <t>JB-HRSG-2-DI02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A-I-0409</t>
        </is>
      </c>
      <c r="B1166" s="12" t="inlineStr">
        <is>
          <t>A</t>
        </is>
      </c>
      <c r="C1166" s="12" t="inlineStr">
        <is>
          <t>Power block</t>
        </is>
      </c>
      <c r="D1166" s="12" t="inlineStr">
        <is>
          <t>Discrete device to JB JB-HRSG-2-DI03: 20 x 1 pr (field cables)</t>
        </is>
      </c>
      <c r="E1166" s="12" t="inlineStr">
        <is>
          <t>HRSG-2</t>
        </is>
      </c>
      <c r="F1166" s="12" t="inlineStr">
        <is>
          <t>HRSG 2 + SCR (3P reheat, horizontal)</t>
        </is>
      </c>
      <c r="G1166" s="12" t="inlineStr">
        <is>
          <t>JB-HRSG-2-DI03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A-I-0410</t>
        </is>
      </c>
      <c r="B1167" s="12" t="inlineStr">
        <is>
          <t>A</t>
        </is>
      </c>
      <c r="C1167" s="12" t="inlineStr">
        <is>
          <t>Power block</t>
        </is>
      </c>
      <c r="D1167" s="12" t="inlineStr">
        <is>
          <t>Home run JB-HRSG-2-DI03 to the control / marshalling room</t>
        </is>
      </c>
      <c r="E1167" s="12" t="inlineStr">
        <is>
          <t>R2B</t>
        </is>
      </c>
      <c r="F1167" s="12" t="inlineStr">
        <is>
          <t>R2B: unit / HRSG electrical e-house (32 x 40 ft)</t>
        </is>
      </c>
      <c r="G1167" s="12" t="inlineStr">
        <is>
          <t>JB-HRSG-2-DI03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A-I-0411</t>
        </is>
      </c>
      <c r="B1168" s="12" t="inlineStr">
        <is>
          <t>A</t>
        </is>
      </c>
      <c r="C1168" s="12" t="inlineStr">
        <is>
          <t>Power block</t>
        </is>
      </c>
      <c r="D1168" s="12" t="inlineStr">
        <is>
          <t>Discrete device to JB JB-HRSG-2-DI04: 20 x 1 pr (field cables)</t>
        </is>
      </c>
      <c r="E1168" s="12" t="inlineStr">
        <is>
          <t>HRSG-2</t>
        </is>
      </c>
      <c r="F1168" s="12" t="inlineStr">
        <is>
          <t>HRSG 2 + SCR (3P reheat, horizontal)</t>
        </is>
      </c>
      <c r="G1168" s="12" t="inlineStr">
        <is>
          <t>JB-HRSG-2-DI04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A-I-0412</t>
        </is>
      </c>
      <c r="B1169" s="12" t="inlineStr">
        <is>
          <t>A</t>
        </is>
      </c>
      <c r="C1169" s="12" t="inlineStr">
        <is>
          <t>Power block</t>
        </is>
      </c>
      <c r="D1169" s="12" t="inlineStr">
        <is>
          <t>Home run JB-HRSG-2-DI04 to the control / marshalling room</t>
        </is>
      </c>
      <c r="E1169" s="12" t="inlineStr">
        <is>
          <t>R2B</t>
        </is>
      </c>
      <c r="F1169" s="12" t="inlineStr">
        <is>
          <t>R2B: unit / HRSG electrical e-house (32 x 40 ft)</t>
        </is>
      </c>
      <c r="G1169" s="12" t="inlineStr">
        <is>
          <t>JB-HRSG-2-DI04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A-I-0413</t>
        </is>
      </c>
      <c r="B1170" s="12" t="inlineStr">
        <is>
          <t>A</t>
        </is>
      </c>
      <c r="C1170" s="12" t="inlineStr">
        <is>
          <t>Power block</t>
        </is>
      </c>
      <c r="D1170" s="12" t="inlineStr">
        <is>
          <t>Thermocouple to TC JB JB-HRSG-2-TC01: 20 x 1 pr (field cables)</t>
        </is>
      </c>
      <c r="E1170" s="12" t="inlineStr">
        <is>
          <t>HRSG-2</t>
        </is>
      </c>
      <c r="F1170" s="12" t="inlineStr">
        <is>
          <t>HRSG 2 + SCR (3P reheat, horizontal)</t>
        </is>
      </c>
      <c r="G1170" s="12" t="inlineStr">
        <is>
          <t>JB-HRSG-2-TC01</t>
        </is>
      </c>
      <c r="H1170" s="12" t="inlineStr">
        <is>
          <t>HRSG 2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A-I-0414</t>
        </is>
      </c>
      <c r="B1171" s="12" t="inlineStr">
        <is>
          <t>A</t>
        </is>
      </c>
      <c r="C1171" s="12" t="inlineStr">
        <is>
          <t>Power block</t>
        </is>
      </c>
      <c r="D1171" s="12" t="inlineStr">
        <is>
          <t>Home run JB-HRSG-2-TC01 to the control / marshalling room</t>
        </is>
      </c>
      <c r="E1171" s="12" t="inlineStr">
        <is>
          <t>R2B</t>
        </is>
      </c>
      <c r="F1171" s="12" t="inlineStr">
        <is>
          <t>R2B: unit / HRSG electrical e-house (32 x 40 ft)</t>
        </is>
      </c>
      <c r="G1171" s="12" t="inlineStr">
        <is>
          <t>JB-HRSG-2-TC01</t>
        </is>
      </c>
      <c r="H1171" s="12" t="inlineStr">
        <is>
          <t>HRSG 2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A-I-0415</t>
        </is>
      </c>
      <c r="B1172" s="12" t="inlineStr">
        <is>
          <t>A</t>
        </is>
      </c>
      <c r="C1172" s="12" t="inlineStr">
        <is>
          <t>Power block</t>
        </is>
      </c>
      <c r="D1172" s="12" t="inlineStr">
        <is>
          <t>Thermocouple to TC JB JB-HRSG-2-TC02: 20 x 1 pr (field cables)</t>
        </is>
      </c>
      <c r="E1172" s="12" t="inlineStr">
        <is>
          <t>HRSG-2</t>
        </is>
      </c>
      <c r="F1172" s="12" t="inlineStr">
        <is>
          <t>HRSG 2 + SCR (3P reheat, horizontal)</t>
        </is>
      </c>
      <c r="G1172" s="12" t="inlineStr">
        <is>
          <t>JB-HRSG-2-TC02</t>
        </is>
      </c>
      <c r="H1172" s="12" t="inlineStr">
        <is>
          <t>HRSG 2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A-I-0416</t>
        </is>
      </c>
      <c r="B1173" s="12" t="inlineStr">
        <is>
          <t>A</t>
        </is>
      </c>
      <c r="C1173" s="12" t="inlineStr">
        <is>
          <t>Power block</t>
        </is>
      </c>
      <c r="D1173" s="12" t="inlineStr">
        <is>
          <t>Home run JB-HRSG-2-TC02 to the control / marshalling room</t>
        </is>
      </c>
      <c r="E1173" s="12" t="inlineStr">
        <is>
          <t>R2B</t>
        </is>
      </c>
      <c r="F1173" s="12" t="inlineStr">
        <is>
          <t>R2B: unit / HRSG electrical e-house (32 x 40 ft)</t>
        </is>
      </c>
      <c r="G1173" s="12" t="inlineStr">
        <is>
          <t>JB-HRSG-2-TC02</t>
        </is>
      </c>
      <c r="H1173" s="12" t="inlineStr">
        <is>
          <t>HRSG 2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A-I-0417</t>
        </is>
      </c>
      <c r="B1174" s="12" t="inlineStr">
        <is>
          <t>A</t>
        </is>
      </c>
      <c r="C1174" s="12" t="inlineStr">
        <is>
          <t>Power block</t>
        </is>
      </c>
      <c r="D1174" s="12" t="inlineStr">
        <is>
          <t>Thermocouple to TC JB JB-HRSG-2-TC03: 20 x 1 pr (field cables)</t>
        </is>
      </c>
      <c r="E1174" s="12" t="inlineStr">
        <is>
          <t>HRSG-2</t>
        </is>
      </c>
      <c r="F1174" s="12" t="inlineStr">
        <is>
          <t>HRSG 2 + SCR (3P reheat, horizontal)</t>
        </is>
      </c>
      <c r="G1174" s="12" t="inlineStr">
        <is>
          <t>JB-HRSG-2-TC03</t>
        </is>
      </c>
      <c r="H1174" s="12" t="inlineStr">
        <is>
          <t>HRSG 2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A-I-0418</t>
        </is>
      </c>
      <c r="B1175" s="12" t="inlineStr">
        <is>
          <t>A</t>
        </is>
      </c>
      <c r="C1175" s="12" t="inlineStr">
        <is>
          <t>Power block</t>
        </is>
      </c>
      <c r="D1175" s="12" t="inlineStr">
        <is>
          <t>Home run JB-HRSG-2-TC03 to the control / marshalling room</t>
        </is>
      </c>
      <c r="E1175" s="12" t="inlineStr">
        <is>
          <t>R2B</t>
        </is>
      </c>
      <c r="F1175" s="12" t="inlineStr">
        <is>
          <t>R2B: unit / HRSG electrical e-house (32 x 40 ft)</t>
        </is>
      </c>
      <c r="G1175" s="12" t="inlineStr">
        <is>
          <t>JB-HRSG-2-TC03</t>
        </is>
      </c>
      <c r="H1175" s="12" t="inlineStr">
        <is>
          <t>HRSG 2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A-I-0419</t>
        </is>
      </c>
      <c r="B1176" s="12" t="inlineStr">
        <is>
          <t>A</t>
        </is>
      </c>
      <c r="C1176" s="12" t="inlineStr">
        <is>
          <t>Power block</t>
        </is>
      </c>
      <c r="D1176" s="12" t="inlineStr">
        <is>
          <t>Thermocouple to TC JB JB-HRSG-2-TC04: 20 x 1 pr (field cables)</t>
        </is>
      </c>
      <c r="E1176" s="12" t="inlineStr">
        <is>
          <t>HRSG-2</t>
        </is>
      </c>
      <c r="F1176" s="12" t="inlineStr">
        <is>
          <t>HRSG 2 + SCR (3P reheat, horizontal)</t>
        </is>
      </c>
      <c r="G1176" s="12" t="inlineStr">
        <is>
          <t>JB-HRSG-2-TC04</t>
        </is>
      </c>
      <c r="H1176" s="12" t="inlineStr">
        <is>
          <t>HRSG 2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A-I-0420</t>
        </is>
      </c>
      <c r="B1177" s="12" t="inlineStr">
        <is>
          <t>A</t>
        </is>
      </c>
      <c r="C1177" s="12" t="inlineStr">
        <is>
          <t>Power block</t>
        </is>
      </c>
      <c r="D1177" s="12" t="inlineStr">
        <is>
          <t>Home run JB-HRSG-2-TC04 to the control / marshalling room</t>
        </is>
      </c>
      <c r="E1177" s="12" t="inlineStr">
        <is>
          <t>R2B</t>
        </is>
      </c>
      <c r="F1177" s="12" t="inlineStr">
        <is>
          <t>R2B: unit / HRSG electrical e-house (32 x 40 ft)</t>
        </is>
      </c>
      <c r="G1177" s="12" t="inlineStr">
        <is>
          <t>JB-HRSG-2-TC04</t>
        </is>
      </c>
      <c r="H1177" s="12" t="inlineStr">
        <is>
          <t>HRSG 2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A-I-0421</t>
        </is>
      </c>
      <c r="B1178" s="12" t="inlineStr">
        <is>
          <t>A</t>
        </is>
      </c>
      <c r="C1178" s="12" t="inlineStr">
        <is>
          <t>Power block</t>
        </is>
      </c>
      <c r="D1178" s="12" t="inlineStr">
        <is>
          <t>Analog instrument to JB JB-HRSG 2 blowdown ta-AI01: 6 x 1 pr (field cables)</t>
        </is>
      </c>
      <c r="E1178" s="12" t="inlineStr"/>
      <c r="F1178" s="12" t="inlineStr">
        <is>
          <t>HRSG 2 blowdown tank (continuous / intermittent)</t>
        </is>
      </c>
      <c r="G1178" s="12" t="inlineStr">
        <is>
          <t>JB-HRSG 2 blowdown ta-AI01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A-I-0422</t>
        </is>
      </c>
      <c r="B1179" s="12" t="inlineStr">
        <is>
          <t>A</t>
        </is>
      </c>
      <c r="C1179" s="12" t="inlineStr">
        <is>
          <t>Power block</t>
        </is>
      </c>
      <c r="D1179" s="12" t="inlineStr">
        <is>
          <t>Home run JB-HRSG 2 blowdown ta-AI01 to the control / marshalling room</t>
        </is>
      </c>
      <c r="E1179" s="12" t="inlineStr">
        <is>
          <t>R2B</t>
        </is>
      </c>
      <c r="F1179" s="12" t="inlineStr">
        <is>
          <t>R2B: unit / HRSG electrical e-house (32 x 40 ft)</t>
        </is>
      </c>
      <c r="G1179" s="12" t="inlineStr">
        <is>
          <t>JB-HRSG 2 blowdown ta-AI01</t>
        </is>
      </c>
      <c r="H1179" s="12" t="inlineStr">
        <is>
          <t>HRSG 2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A-I-0423</t>
        </is>
      </c>
      <c r="B1180" s="12" t="inlineStr">
        <is>
          <t>A</t>
        </is>
      </c>
      <c r="C1180" s="12" t="inlineStr">
        <is>
          <t>Power block</t>
        </is>
      </c>
      <c r="D1180" s="12" t="inlineStr">
        <is>
          <t>Discrete device to JB JB-HRSG 2 blowdown ta-DI01: 4 x 1 pr (field cables)</t>
        </is>
      </c>
      <c r="E1180" s="12" t="inlineStr"/>
      <c r="F1180" s="12" t="inlineStr">
        <is>
          <t>HRSG 2 blowdown tank (continuous / intermittent)</t>
        </is>
      </c>
      <c r="G1180" s="12" t="inlineStr">
        <is>
          <t>JB-HRSG 2 blowdown ta-DI01</t>
        </is>
      </c>
      <c r="H1180" s="12" t="inlineStr">
        <is>
          <t>HRSG 2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A-I-0424</t>
        </is>
      </c>
      <c r="B1181" s="12" t="inlineStr">
        <is>
          <t>A</t>
        </is>
      </c>
      <c r="C1181" s="12" t="inlineStr">
        <is>
          <t>Power block</t>
        </is>
      </c>
      <c r="D1181" s="12" t="inlineStr">
        <is>
          <t>Home run JB-HRSG 2 blowdown ta-DI01 to the control / marshalling room</t>
        </is>
      </c>
      <c r="E1181" s="12" t="inlineStr">
        <is>
          <t>R2B</t>
        </is>
      </c>
      <c r="F1181" s="12" t="inlineStr">
        <is>
          <t>R2B: unit / HRSG electrical e-house (32 x 40 ft)</t>
        </is>
      </c>
      <c r="G1181" s="12" t="inlineStr">
        <is>
          <t>JB-HRSG 2 blowdown ta-DI01</t>
        </is>
      </c>
      <c r="H1181" s="12" t="inlineStr">
        <is>
          <t>HRSG 2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A-I-0425</t>
        </is>
      </c>
      <c r="B1182" s="12" t="inlineStr">
        <is>
          <t>A</t>
        </is>
      </c>
      <c r="C1182" s="12" t="inlineStr">
        <is>
          <t>Power block</t>
        </is>
      </c>
      <c r="D1182" s="12" t="inlineStr">
        <is>
          <t>Analog instrument to JB JB-HRSG 2 chemical fe-AI01: 8 x 1 pr (field cables)</t>
        </is>
      </c>
      <c r="E1182" s="12" t="inlineStr"/>
      <c r="F1182" s="12" t="inlineStr">
        <is>
          <t>HRSG 2 chemical feed skid (phosphate / amine)</t>
        </is>
      </c>
      <c r="G1182" s="12" t="inlineStr">
        <is>
          <t>JB-HRSG 2 chemical fe-AI01</t>
        </is>
      </c>
      <c r="H1182" s="12" t="inlineStr">
        <is>
          <t>HRSG 2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A-I-0426</t>
        </is>
      </c>
      <c r="B1183" s="12" t="inlineStr">
        <is>
          <t>A</t>
        </is>
      </c>
      <c r="C1183" s="12" t="inlineStr">
        <is>
          <t>Power block</t>
        </is>
      </c>
      <c r="D1183" s="12" t="inlineStr">
        <is>
          <t>Home run JB-HRSG 2 chemical fe-AI01 to the control / marshalling room</t>
        </is>
      </c>
      <c r="E1183" s="12" t="inlineStr">
        <is>
          <t>R2B</t>
        </is>
      </c>
      <c r="F1183" s="12" t="inlineStr">
        <is>
          <t>R2B: unit / HRSG electrical e-house (32 x 40 ft)</t>
        </is>
      </c>
      <c r="G1183" s="12" t="inlineStr">
        <is>
          <t>JB-HRSG 2 chemical fe-AI01</t>
        </is>
      </c>
      <c r="H1183" s="12" t="inlineStr">
        <is>
          <t>HRSG 2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A-I-0427</t>
        </is>
      </c>
      <c r="B1184" s="12" t="inlineStr">
        <is>
          <t>A</t>
        </is>
      </c>
      <c r="C1184" s="12" t="inlineStr">
        <is>
          <t>Power block</t>
        </is>
      </c>
      <c r="D1184" s="12" t="inlineStr">
        <is>
          <t>Discrete device to JB JB-HRSG 2 chemical fe-DI01: 12 x 1 pr (field cables)</t>
        </is>
      </c>
      <c r="E1184" s="12" t="inlineStr"/>
      <c r="F1184" s="12" t="inlineStr">
        <is>
          <t>HRSG 2 chemical feed skid (phosphate / amine)</t>
        </is>
      </c>
      <c r="G1184" s="12" t="inlineStr">
        <is>
          <t>JB-HRSG 2 chemical fe-DI01</t>
        </is>
      </c>
      <c r="H1184" s="12" t="inlineStr">
        <is>
          <t>HRSG 2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A-I-0428</t>
        </is>
      </c>
      <c r="B1185" s="12" t="inlineStr">
        <is>
          <t>A</t>
        </is>
      </c>
      <c r="C1185" s="12" t="inlineStr">
        <is>
          <t>Power block</t>
        </is>
      </c>
      <c r="D1185" s="12" t="inlineStr">
        <is>
          <t>Home run JB-HRSG 2 chemical fe-DI01 to the control / marshalling room</t>
        </is>
      </c>
      <c r="E1185" s="12" t="inlineStr">
        <is>
          <t>R2B</t>
        </is>
      </c>
      <c r="F1185" s="12" t="inlineStr">
        <is>
          <t>R2B: unit / HRSG electrical e-house (32 x 40 ft)</t>
        </is>
      </c>
      <c r="G1185" s="12" t="inlineStr">
        <is>
          <t>JB-HRSG 2 chemical fe-DI01</t>
        </is>
      </c>
      <c r="H1185" s="12" t="inlineStr">
        <is>
          <t>HRSG 2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A-I-0429</t>
        </is>
      </c>
      <c r="B1186" s="12" t="inlineStr">
        <is>
          <t>A</t>
        </is>
      </c>
      <c r="C1186" s="12" t="inlineStr">
        <is>
          <t>Power block</t>
        </is>
      </c>
      <c r="D1186" s="12" t="inlineStr">
        <is>
          <t>Analog instrument to JB JB-HRSG 2 duct burner-AI01: 8 x 1 pr (field cables)</t>
        </is>
      </c>
      <c r="E1186" s="12" t="inlineStr"/>
      <c r="F1186" s="12" t="inlineStr">
        <is>
          <t>HRSG 2 duct burner: gas header, runners, fuel skid and BMS panel</t>
        </is>
      </c>
      <c r="G1186" s="12" t="inlineStr">
        <is>
          <t>JB-HRSG 2 duct burner-AI01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ITC|1 pr|16</t>
        </is>
      </c>
      <c r="L1186" s="12" t="inlineStr">
        <is>
          <t>1 pr</t>
        </is>
      </c>
      <c r="M1186" s="12" t="inlineStr">
        <is>
          <t>16</t>
        </is>
      </c>
      <c r="N1186" s="12" t="n">
        <v>8</v>
      </c>
      <c r="O1186" s="12" t="n">
        <v>1</v>
      </c>
      <c r="P1186" s="12" t="n"/>
      <c r="Q1186" s="12" t="n"/>
      <c r="R1186" s="12" t="n"/>
      <c r="S1186" s="12" t="inlineStr">
        <is>
          <t>Tray / conduit</t>
        </is>
      </c>
      <c r="T1186" s="16" t="n">
        <v>106</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A-I-0430</t>
        </is>
      </c>
      <c r="B1187" s="12" t="inlineStr">
        <is>
          <t>A</t>
        </is>
      </c>
      <c r="C1187" s="12" t="inlineStr">
        <is>
          <t>Power block</t>
        </is>
      </c>
      <c r="D1187" s="12" t="inlineStr">
        <is>
          <t>Home run JB-HRSG 2 duct burner-AI01 to the control / marshalling room</t>
        </is>
      </c>
      <c r="E1187" s="12" t="inlineStr">
        <is>
          <t>R2B</t>
        </is>
      </c>
      <c r="F1187" s="12" t="inlineStr">
        <is>
          <t>R2B: unit / HRSG electrical e-house (32 x 40 ft)</t>
        </is>
      </c>
      <c r="G1187" s="12" t="inlineStr">
        <is>
          <t>JB-HRSG 2 duct burner-AI01</t>
        </is>
      </c>
      <c r="H1187" s="12" t="inlineStr">
        <is>
          <t>HRSG 2 duct burner: gas header, runners, fuel skid and BMS panel</t>
        </is>
      </c>
      <c r="I1187" s="12" t="inlineStr">
        <is>
          <t>Instrumentation</t>
        </is>
      </c>
      <c r="J1187" s="12" t="inlineStr">
        <is>
          <t>Instrumentation ITC / PLTC, IS, #18 shielded pairs, blue jacket</t>
        </is>
      </c>
      <c r="K1187" s="12" t="inlineStr">
        <is>
          <t>ITC|24 pr|18</t>
        </is>
      </c>
      <c r="L1187" s="12" t="inlineStr">
        <is>
          <t>24 pr</t>
        </is>
      </c>
      <c r="M1187" s="12" t="inlineStr">
        <is>
          <t>18</t>
        </is>
      </c>
      <c r="N1187" s="12" t="n">
        <v>1</v>
      </c>
      <c r="O1187" s="12" t="n">
        <v>1</v>
      </c>
      <c r="P1187" s="12" t="n"/>
      <c r="Q1187" s="12" t="n"/>
      <c r="R1187" s="12" t="n"/>
      <c r="S1187" s="12" t="inlineStr">
        <is>
          <t>Tray</t>
        </is>
      </c>
      <c r="T1187" s="16" t="n">
        <v>400</v>
      </c>
      <c r="U1187" s="16" t="n">
        <v>84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A-I-0431</t>
        </is>
      </c>
      <c r="B1188" s="12" t="inlineStr">
        <is>
          <t>A</t>
        </is>
      </c>
      <c r="C1188" s="12" t="inlineStr">
        <is>
          <t>Power block</t>
        </is>
      </c>
      <c r="D1188" s="12" t="inlineStr">
        <is>
          <t>Discrete device to JB JB-HRSG 2 duct burner-DI01: 20 x 1 pr (field cables)</t>
        </is>
      </c>
      <c r="E1188" s="12" t="inlineStr"/>
      <c r="F1188" s="12" t="inlineStr">
        <is>
          <t>HRSG 2 duct burner: gas header, runners, fuel skid and BMS panel</t>
        </is>
      </c>
      <c r="G1188" s="12" t="inlineStr">
        <is>
          <t>JB-HRSG 2 duct burner-DI01</t>
        </is>
      </c>
      <c r="H1188" s="12" t="inlineStr">
        <is>
          <t>HRSG 2 duct burner: gas header, runners, fuel skid and BMS panel</t>
        </is>
      </c>
      <c r="I1188" s="12" t="inlineStr">
        <is>
          <t>Instrumentation</t>
        </is>
      </c>
      <c r="J1188" s="12" t="inlineStr">
        <is>
          <t>Instrumentation ITC / PLTC, IS, #18 shielded pairs, blue jacket</t>
        </is>
      </c>
      <c r="K1188" s="12" t="inlineStr">
        <is>
          <t>ITC|1 pr|16</t>
        </is>
      </c>
      <c r="L1188" s="12" t="inlineStr">
        <is>
          <t>1 pr</t>
        </is>
      </c>
      <c r="M1188" s="12" t="inlineStr">
        <is>
          <t>16</t>
        </is>
      </c>
      <c r="N1188" s="12" t="n">
        <v>20</v>
      </c>
      <c r="O1188" s="12" t="n">
        <v>1</v>
      </c>
      <c r="P1188" s="12" t="n"/>
      <c r="Q1188" s="12" t="n"/>
      <c r="R1188" s="12" t="n"/>
      <c r="S1188" s="12" t="inlineStr">
        <is>
          <t>Tray / conduit</t>
        </is>
      </c>
      <c r="T1188" s="16" t="n">
        <v>106</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A-I-0432</t>
        </is>
      </c>
      <c r="B1189" s="12" t="inlineStr">
        <is>
          <t>A</t>
        </is>
      </c>
      <c r="C1189" s="12" t="inlineStr">
        <is>
          <t>Power block</t>
        </is>
      </c>
      <c r="D1189" s="12" t="inlineStr">
        <is>
          <t>Home run JB-HRSG 2 duct burner-DI01 to the control / marshalling room</t>
        </is>
      </c>
      <c r="E1189" s="12" t="inlineStr">
        <is>
          <t>R2B</t>
        </is>
      </c>
      <c r="F1189" s="12" t="inlineStr">
        <is>
          <t>R2B: unit / HRSG electrical e-house (32 x 40 ft)</t>
        </is>
      </c>
      <c r="G1189" s="12" t="inlineStr">
        <is>
          <t>JB-HRSG 2 duct burner-DI01</t>
        </is>
      </c>
      <c r="H1189" s="12" t="inlineStr">
        <is>
          <t>HRSG 2 duct burner: gas header, runners, fuel skid and BMS panel</t>
        </is>
      </c>
      <c r="I1189" s="12" t="inlineStr">
        <is>
          <t>Instrumentation</t>
        </is>
      </c>
      <c r="J1189" s="12" t="inlineStr">
        <is>
          <t>Instrumentation ITC / PLTC, IS, #18 shielded pairs, blue jacket</t>
        </is>
      </c>
      <c r="K1189" s="12" t="inlineStr">
        <is>
          <t>ITC|24 pr|18</t>
        </is>
      </c>
      <c r="L1189" s="12" t="inlineStr">
        <is>
          <t>24 pr</t>
        </is>
      </c>
      <c r="M1189" s="12" t="inlineStr">
        <is>
          <t>18</t>
        </is>
      </c>
      <c r="N1189" s="12" t="n">
        <v>1</v>
      </c>
      <c r="O1189" s="12" t="n">
        <v>1</v>
      </c>
      <c r="P1189" s="12" t="n"/>
      <c r="Q1189" s="12" t="n"/>
      <c r="R1189" s="12" t="n"/>
      <c r="S1189" s="12" t="inlineStr">
        <is>
          <t>Tray</t>
        </is>
      </c>
      <c r="T1189" s="16" t="n">
        <v>400</v>
      </c>
      <c r="U1189" s="16" t="n">
        <v>84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A-I-0433</t>
        </is>
      </c>
      <c r="B1190" s="12" t="inlineStr">
        <is>
          <t>A</t>
        </is>
      </c>
      <c r="C1190" s="12" t="inlineStr">
        <is>
          <t>Power block</t>
        </is>
      </c>
      <c r="D1190" s="12" t="inlineStr">
        <is>
          <t>Discrete device to JB JB-HRSG 2 duct burner-DI02: 4 x 1 pr (field cables)</t>
        </is>
      </c>
      <c r="E1190" s="12" t="inlineStr"/>
      <c r="F1190" s="12" t="inlineStr">
        <is>
          <t>HRSG 2 duct burner: gas header, runners, fuel skid and BMS panel</t>
        </is>
      </c>
      <c r="G1190" s="12" t="inlineStr">
        <is>
          <t>JB-HRSG 2 duct burner-DI02</t>
        </is>
      </c>
      <c r="H1190" s="12" t="inlineStr">
        <is>
          <t>HRSG 2 duct burner: gas header, runners, fuel skid and BMS panel</t>
        </is>
      </c>
      <c r="I1190" s="12" t="inlineStr">
        <is>
          <t>Instrumentation</t>
        </is>
      </c>
      <c r="J1190" s="12" t="inlineStr">
        <is>
          <t>Instrumentation ITC / PLTC, IS, #18 shielded pairs, blue jacket</t>
        </is>
      </c>
      <c r="K1190" s="12" t="inlineStr">
        <is>
          <t>ITC|1 pr|16</t>
        </is>
      </c>
      <c r="L1190" s="12" t="inlineStr">
        <is>
          <t>1 pr</t>
        </is>
      </c>
      <c r="M1190" s="12" t="inlineStr">
        <is>
          <t>16</t>
        </is>
      </c>
      <c r="N1190" s="12" t="n">
        <v>4</v>
      </c>
      <c r="O1190" s="12" t="n">
        <v>1</v>
      </c>
      <c r="P1190" s="12" t="n"/>
      <c r="Q1190" s="12" t="n"/>
      <c r="R1190" s="12" t="n"/>
      <c r="S1190" s="12" t="inlineStr">
        <is>
          <t>Tray / conduit</t>
        </is>
      </c>
      <c r="T1190" s="16" t="n">
        <v>106</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A-I-0434</t>
        </is>
      </c>
      <c r="B1191" s="12" t="inlineStr">
        <is>
          <t>A</t>
        </is>
      </c>
      <c r="C1191" s="12" t="inlineStr">
        <is>
          <t>Power block</t>
        </is>
      </c>
      <c r="D1191" s="12" t="inlineStr">
        <is>
          <t>Home run JB-HRSG 2 duct burner-DI02 to the control / marshalling room</t>
        </is>
      </c>
      <c r="E1191" s="12" t="inlineStr">
        <is>
          <t>R2B</t>
        </is>
      </c>
      <c r="F1191" s="12" t="inlineStr">
        <is>
          <t>R2B: unit / HRSG electrical e-house (32 x 40 ft)</t>
        </is>
      </c>
      <c r="G1191" s="12" t="inlineStr">
        <is>
          <t>JB-HRSG 2 duct burner-DI02</t>
        </is>
      </c>
      <c r="H1191" s="12" t="inlineStr">
        <is>
          <t>HRSG 2 duct burner: gas header, runners, fuel skid and BMS panel</t>
        </is>
      </c>
      <c r="I1191" s="12" t="inlineStr">
        <is>
          <t>Instrumentation</t>
        </is>
      </c>
      <c r="J1191" s="12" t="inlineStr">
        <is>
          <t>Instrumentation ITC / PLTC, IS, #18 shielded pairs, blue jacket</t>
        </is>
      </c>
      <c r="K1191" s="12" t="inlineStr">
        <is>
          <t>ITC|24 pr|18</t>
        </is>
      </c>
      <c r="L1191" s="12" t="inlineStr">
        <is>
          <t>24 pr</t>
        </is>
      </c>
      <c r="M1191" s="12" t="inlineStr">
        <is>
          <t>18</t>
        </is>
      </c>
      <c r="N1191" s="12" t="n">
        <v>1</v>
      </c>
      <c r="O1191" s="12" t="n">
        <v>1</v>
      </c>
      <c r="P1191" s="12" t="n"/>
      <c r="Q1191" s="12" t="n"/>
      <c r="R1191" s="12" t="n"/>
      <c r="S1191" s="12" t="inlineStr">
        <is>
          <t>Tray</t>
        </is>
      </c>
      <c r="T1191" s="16" t="n">
        <v>400</v>
      </c>
      <c r="U1191" s="16" t="n">
        <v>84</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A-I-0435</t>
        </is>
      </c>
      <c r="B1192" s="12" t="inlineStr">
        <is>
          <t>A</t>
        </is>
      </c>
      <c r="C1192" s="12" t="inlineStr">
        <is>
          <t>Power block</t>
        </is>
      </c>
      <c r="D1192" s="12" t="inlineStr">
        <is>
          <t>Analog instrument to JB JB-HRSG-3-AI01: 20 x 1 pr (field cables)</t>
        </is>
      </c>
      <c r="E1192" s="12" t="inlineStr">
        <is>
          <t>HRSG-3</t>
        </is>
      </c>
      <c r="F1192" s="12" t="inlineStr">
        <is>
          <t>HRSG 3 + SCR (3P reheat, horizontal)</t>
        </is>
      </c>
      <c r="G1192" s="12" t="inlineStr">
        <is>
          <t>JB-HRSG-3-AI01</t>
        </is>
      </c>
      <c r="H1192" s="12" t="inlineStr">
        <is>
          <t>HRSG 3 + SCR (3P reheat, horizontal)</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A-I-0436</t>
        </is>
      </c>
      <c r="B1193" s="12" t="inlineStr">
        <is>
          <t>A</t>
        </is>
      </c>
      <c r="C1193" s="12" t="inlineStr">
        <is>
          <t>Power block</t>
        </is>
      </c>
      <c r="D1193" s="12" t="inlineStr">
        <is>
          <t>Home run JB-HRSG-3-AI01 to the control / marshalling room</t>
        </is>
      </c>
      <c r="E1193" s="12" t="inlineStr">
        <is>
          <t>R2C</t>
        </is>
      </c>
      <c r="F1193" s="12" t="inlineStr">
        <is>
          <t>R2C: unit / HRSG electrical e-house (32 x 40 ft)</t>
        </is>
      </c>
      <c r="G1193" s="12" t="inlineStr">
        <is>
          <t>JB-HRSG-3-AI01</t>
        </is>
      </c>
      <c r="H1193" s="12" t="inlineStr">
        <is>
          <t>HRSG 3 + SCR (3P reheat, horizontal)</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0</v>
      </c>
      <c r="U1193" s="16" t="n">
        <v>87</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A-I-0437</t>
        </is>
      </c>
      <c r="B1194" s="12" t="inlineStr">
        <is>
          <t>A</t>
        </is>
      </c>
      <c r="C1194" s="12" t="inlineStr">
        <is>
          <t>Power block</t>
        </is>
      </c>
      <c r="D1194" s="12" t="inlineStr">
        <is>
          <t>Analog instrument to JB JB-HRSG-3-AI02: 20 x 1 pr (field cables)</t>
        </is>
      </c>
      <c r="E1194" s="12" t="inlineStr">
        <is>
          <t>HRSG-3</t>
        </is>
      </c>
      <c r="F1194" s="12" t="inlineStr">
        <is>
          <t>HRSG 3 + SCR (3P reheat, horizontal)</t>
        </is>
      </c>
      <c r="G1194" s="12" t="inlineStr">
        <is>
          <t>JB-HRSG-3-AI02</t>
        </is>
      </c>
      <c r="H1194" s="12" t="inlineStr">
        <is>
          <t>HRSG 3 + SCR (3P reheat, horizontal)</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20</v>
      </c>
      <c r="O1194" s="12" t="n">
        <v>1</v>
      </c>
      <c r="P1194" s="12" t="n"/>
      <c r="Q1194" s="12" t="n"/>
      <c r="R1194" s="12" t="n"/>
      <c r="S1194" s="12" t="inlineStr">
        <is>
          <t>Tray / conduit</t>
        </is>
      </c>
      <c r="T1194" s="16" t="n">
        <v>180</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A-I-0438</t>
        </is>
      </c>
      <c r="B1195" s="12" t="inlineStr">
        <is>
          <t>A</t>
        </is>
      </c>
      <c r="C1195" s="12" t="inlineStr">
        <is>
          <t>Power block</t>
        </is>
      </c>
      <c r="D1195" s="12" t="inlineStr">
        <is>
          <t>Home run JB-HRSG-3-AI02 to the control / marshalling room</t>
        </is>
      </c>
      <c r="E1195" s="12" t="inlineStr">
        <is>
          <t>R2C</t>
        </is>
      </c>
      <c r="F1195" s="12" t="inlineStr">
        <is>
          <t>R2C: unit / HRSG electrical e-house (32 x 40 ft)</t>
        </is>
      </c>
      <c r="G1195" s="12" t="inlineStr">
        <is>
          <t>JB-HRSG-3-AI02</t>
        </is>
      </c>
      <c r="H1195" s="12" t="inlineStr">
        <is>
          <t>HRSG 3 + SCR (3P reheat, horizontal)</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0</v>
      </c>
      <c r="U1195" s="16" t="n">
        <v>87</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A-I-0439</t>
        </is>
      </c>
      <c r="B1196" s="12" t="inlineStr">
        <is>
          <t>A</t>
        </is>
      </c>
      <c r="C1196" s="12" t="inlineStr">
        <is>
          <t>Power block</t>
        </is>
      </c>
      <c r="D1196" s="12" t="inlineStr">
        <is>
          <t>Analog instrument to JB JB-HRSG-3-AI03: 20 x 1 pr (field cables)</t>
        </is>
      </c>
      <c r="E1196" s="12" t="inlineStr">
        <is>
          <t>HRSG-3</t>
        </is>
      </c>
      <c r="F1196" s="12" t="inlineStr">
        <is>
          <t>HRSG 3 + SCR (3P reheat, horizontal)</t>
        </is>
      </c>
      <c r="G1196" s="12" t="inlineStr">
        <is>
          <t>JB-HRSG-3-AI03</t>
        </is>
      </c>
      <c r="H1196" s="12" t="inlineStr">
        <is>
          <t>HRSG 3 + SCR (3P reheat, horizontal)</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180</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A-I-0440</t>
        </is>
      </c>
      <c r="B1197" s="12" t="inlineStr">
        <is>
          <t>A</t>
        </is>
      </c>
      <c r="C1197" s="12" t="inlineStr">
        <is>
          <t>Power block</t>
        </is>
      </c>
      <c r="D1197" s="12" t="inlineStr">
        <is>
          <t>Home run JB-HRSG-3-AI03 to the control / marshalling room</t>
        </is>
      </c>
      <c r="E1197" s="12" t="inlineStr">
        <is>
          <t>R2C</t>
        </is>
      </c>
      <c r="F1197" s="12" t="inlineStr">
        <is>
          <t>R2C: unit / HRSG electrical e-house (32 x 40 ft)</t>
        </is>
      </c>
      <c r="G1197" s="12" t="inlineStr">
        <is>
          <t>JB-HRSG-3-AI03</t>
        </is>
      </c>
      <c r="H1197" s="12" t="inlineStr">
        <is>
          <t>HRSG 3 + SCR (3P reheat, horizontal)</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0</v>
      </c>
      <c r="U1197" s="16" t="n">
        <v>87</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A-I-0441</t>
        </is>
      </c>
      <c r="B1198" s="12" t="inlineStr">
        <is>
          <t>A</t>
        </is>
      </c>
      <c r="C1198" s="12" t="inlineStr">
        <is>
          <t>Power block</t>
        </is>
      </c>
      <c r="D1198" s="12" t="inlineStr">
        <is>
          <t>Analog instrument to JB JB-HRSG-3-AI04: 20 x 1 pr (field cables)</t>
        </is>
      </c>
      <c r="E1198" s="12" t="inlineStr">
        <is>
          <t>HRSG-3</t>
        </is>
      </c>
      <c r="F1198" s="12" t="inlineStr">
        <is>
          <t>HRSG 3 + SCR (3P reheat, horizontal)</t>
        </is>
      </c>
      <c r="G1198" s="12" t="inlineStr">
        <is>
          <t>JB-HRSG-3-AI04</t>
        </is>
      </c>
      <c r="H1198" s="12" t="inlineStr">
        <is>
          <t>HRSG 3 + SCR (3P reheat, horizontal)</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20</v>
      </c>
      <c r="O1198" s="12" t="n">
        <v>1</v>
      </c>
      <c r="P1198" s="12" t="n"/>
      <c r="Q1198" s="12" t="n"/>
      <c r="R1198" s="12" t="n"/>
      <c r="S1198" s="12" t="inlineStr">
        <is>
          <t>Tray / conduit</t>
        </is>
      </c>
      <c r="T1198" s="16" t="n">
        <v>180</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A-I-0442</t>
        </is>
      </c>
      <c r="B1199" s="12" t="inlineStr">
        <is>
          <t>A</t>
        </is>
      </c>
      <c r="C1199" s="12" t="inlineStr">
        <is>
          <t>Power block</t>
        </is>
      </c>
      <c r="D1199" s="12" t="inlineStr">
        <is>
          <t>Home run JB-HRSG-3-AI04 to the control / marshalling room</t>
        </is>
      </c>
      <c r="E1199" s="12" t="inlineStr">
        <is>
          <t>R2C</t>
        </is>
      </c>
      <c r="F1199" s="12" t="inlineStr">
        <is>
          <t>R2C: unit / HRSG electrical e-house (32 x 40 ft)</t>
        </is>
      </c>
      <c r="G1199" s="12" t="inlineStr">
        <is>
          <t>JB-HRSG-3-AI04</t>
        </is>
      </c>
      <c r="H1199" s="12" t="inlineStr">
        <is>
          <t>HRSG 3 + SCR (3P reheat, horizontal)</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0</v>
      </c>
      <c r="U1199" s="16" t="n">
        <v>87</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A-I-0443</t>
        </is>
      </c>
      <c r="B1200" s="12" t="inlineStr">
        <is>
          <t>A</t>
        </is>
      </c>
      <c r="C1200" s="12" t="inlineStr">
        <is>
          <t>Power block</t>
        </is>
      </c>
      <c r="D1200" s="12" t="inlineStr">
        <is>
          <t>Analog instrument to JB JB-HRSG-3-AI05: 20 x 1 pr (field cables)</t>
        </is>
      </c>
      <c r="E1200" s="12" t="inlineStr">
        <is>
          <t>HRSG-3</t>
        </is>
      </c>
      <c r="F1200" s="12" t="inlineStr">
        <is>
          <t>HRSG 3 + SCR (3P reheat, horizontal)</t>
        </is>
      </c>
      <c r="G1200" s="12" t="inlineStr">
        <is>
          <t>JB-HRSG-3-AI05</t>
        </is>
      </c>
      <c r="H1200" s="12" t="inlineStr">
        <is>
          <t>HRSG 3 + SCR (3P reheat, horizontal)</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180</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A-I-0444</t>
        </is>
      </c>
      <c r="B1201" s="12" t="inlineStr">
        <is>
          <t>A</t>
        </is>
      </c>
      <c r="C1201" s="12" t="inlineStr">
        <is>
          <t>Power block</t>
        </is>
      </c>
      <c r="D1201" s="12" t="inlineStr">
        <is>
          <t>Home run JB-HRSG-3-AI05 to the control / marshalling room</t>
        </is>
      </c>
      <c r="E1201" s="12" t="inlineStr">
        <is>
          <t>R2C</t>
        </is>
      </c>
      <c r="F1201" s="12" t="inlineStr">
        <is>
          <t>R2C: unit / HRSG electrical e-house (32 x 40 ft)</t>
        </is>
      </c>
      <c r="G1201" s="12" t="inlineStr">
        <is>
          <t>JB-HRSG-3-AI05</t>
        </is>
      </c>
      <c r="H1201" s="12" t="inlineStr">
        <is>
          <t>HRSG 3 + SCR (3P reheat, horizontal)</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0</v>
      </c>
      <c r="U1201" s="16" t="n">
        <v>87</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A-I-0445</t>
        </is>
      </c>
      <c r="B1202" s="12" t="inlineStr">
        <is>
          <t>A</t>
        </is>
      </c>
      <c r="C1202" s="12" t="inlineStr">
        <is>
          <t>Power block</t>
        </is>
      </c>
      <c r="D1202" s="12" t="inlineStr">
        <is>
          <t>Analog instrument to JB JB-HRSG-3-AI06: 20 x 1 pr (field cables)</t>
        </is>
      </c>
      <c r="E1202" s="12" t="inlineStr">
        <is>
          <t>HRSG-3</t>
        </is>
      </c>
      <c r="F1202" s="12" t="inlineStr">
        <is>
          <t>HRSG 3 + SCR (3P reheat, horizontal)</t>
        </is>
      </c>
      <c r="G1202" s="12" t="inlineStr">
        <is>
          <t>JB-HRSG-3-AI06</t>
        </is>
      </c>
      <c r="H1202" s="12" t="inlineStr">
        <is>
          <t>HRSG 3 + SCR (3P reheat, horizontal)</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20</v>
      </c>
      <c r="O1202" s="12" t="n">
        <v>1</v>
      </c>
      <c r="P1202" s="12" t="n"/>
      <c r="Q1202" s="12" t="n"/>
      <c r="R1202" s="12" t="n"/>
      <c r="S1202" s="12" t="inlineStr">
        <is>
          <t>Tray / conduit</t>
        </is>
      </c>
      <c r="T1202" s="16" t="n">
        <v>180</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A-I-0446</t>
        </is>
      </c>
      <c r="B1203" s="12" t="inlineStr">
        <is>
          <t>A</t>
        </is>
      </c>
      <c r="C1203" s="12" t="inlineStr">
        <is>
          <t>Power block</t>
        </is>
      </c>
      <c r="D1203" s="12" t="inlineStr">
        <is>
          <t>Home run JB-HRSG-3-AI06 to the control / marshalling room</t>
        </is>
      </c>
      <c r="E1203" s="12" t="inlineStr">
        <is>
          <t>R2C</t>
        </is>
      </c>
      <c r="F1203" s="12" t="inlineStr">
        <is>
          <t>R2C: unit / HRSG electrical e-house (32 x 40 ft)</t>
        </is>
      </c>
      <c r="G1203" s="12" t="inlineStr">
        <is>
          <t>JB-HRSG-3-AI06</t>
        </is>
      </c>
      <c r="H1203" s="12" t="inlineStr">
        <is>
          <t>HRSG 3 + SCR (3P reheat, horizontal)</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Tray</t>
        </is>
      </c>
      <c r="T1203" s="16" t="n">
        <v>0</v>
      </c>
      <c r="U1203" s="16" t="n">
        <v>87</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A-I-0447</t>
        </is>
      </c>
      <c r="B1204" s="12" t="inlineStr">
        <is>
          <t>A</t>
        </is>
      </c>
      <c r="C1204" s="12" t="inlineStr">
        <is>
          <t>Power block</t>
        </is>
      </c>
      <c r="D1204" s="12" t="inlineStr">
        <is>
          <t>Analog instrument to JB JB-HRSG-3-AI07: 20 x 1 pr (field cables)</t>
        </is>
      </c>
      <c r="E1204" s="12" t="inlineStr">
        <is>
          <t>HRSG-3</t>
        </is>
      </c>
      <c r="F1204" s="12" t="inlineStr">
        <is>
          <t>HRSG 3 + SCR (3P reheat, horizontal)</t>
        </is>
      </c>
      <c r="G1204" s="12" t="inlineStr">
        <is>
          <t>JB-HRSG-3-AI07</t>
        </is>
      </c>
      <c r="H1204" s="12" t="inlineStr">
        <is>
          <t>HRSG 3 + SCR (3P reheat, horizontal)</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180</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A-I-0448</t>
        </is>
      </c>
      <c r="B1205" s="12" t="inlineStr">
        <is>
          <t>A</t>
        </is>
      </c>
      <c r="C1205" s="12" t="inlineStr">
        <is>
          <t>Power block</t>
        </is>
      </c>
      <c r="D1205" s="12" t="inlineStr">
        <is>
          <t>Home run JB-HRSG-3-AI07 to the control / marshalling room</t>
        </is>
      </c>
      <c r="E1205" s="12" t="inlineStr">
        <is>
          <t>R2C</t>
        </is>
      </c>
      <c r="F1205" s="12" t="inlineStr">
        <is>
          <t>R2C: unit / HRSG electrical e-house (32 x 40 ft)</t>
        </is>
      </c>
      <c r="G1205" s="12" t="inlineStr">
        <is>
          <t>JB-HRSG-3-AI07</t>
        </is>
      </c>
      <c r="H1205" s="12" t="inlineStr">
        <is>
          <t>HRSG 3 + SCR (3P reheat, horizontal)</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Tray</t>
        </is>
      </c>
      <c r="T1205" s="16" t="n">
        <v>0</v>
      </c>
      <c r="U1205" s="16" t="n">
        <v>87</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A-I-0449</t>
        </is>
      </c>
      <c r="B1206" s="12" t="inlineStr">
        <is>
          <t>A</t>
        </is>
      </c>
      <c r="C1206" s="12" t="inlineStr">
        <is>
          <t>Power block</t>
        </is>
      </c>
      <c r="D1206" s="12" t="inlineStr">
        <is>
          <t>Analog instrument to JB JB-HRSG-3-AI08: 20 x 1 pr (field cables)</t>
        </is>
      </c>
      <c r="E1206" s="12" t="inlineStr">
        <is>
          <t>HRSG-3</t>
        </is>
      </c>
      <c r="F1206" s="12" t="inlineStr">
        <is>
          <t>HRSG 3 + SCR (3P reheat, horizontal)</t>
        </is>
      </c>
      <c r="G1206" s="12" t="inlineStr">
        <is>
          <t>JB-HRSG-3-AI08</t>
        </is>
      </c>
      <c r="H1206" s="12" t="inlineStr">
        <is>
          <t>HRSG 3 + SCR (3P reheat, horizontal)</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20</v>
      </c>
      <c r="O1206" s="12" t="n">
        <v>1</v>
      </c>
      <c r="P1206" s="12" t="n"/>
      <c r="Q1206" s="12" t="n"/>
      <c r="R1206" s="12" t="n"/>
      <c r="S1206" s="12" t="inlineStr">
        <is>
          <t>Tray / conduit</t>
        </is>
      </c>
      <c r="T1206" s="16" t="n">
        <v>180</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A-I-0450</t>
        </is>
      </c>
      <c r="B1207" s="12" t="inlineStr">
        <is>
          <t>A</t>
        </is>
      </c>
      <c r="C1207" s="12" t="inlineStr">
        <is>
          <t>Power block</t>
        </is>
      </c>
      <c r="D1207" s="12" t="inlineStr">
        <is>
          <t>Home run JB-HRSG-3-AI08 to the control / marshalling room</t>
        </is>
      </c>
      <c r="E1207" s="12" t="inlineStr">
        <is>
          <t>R2C</t>
        </is>
      </c>
      <c r="F1207" s="12" t="inlineStr">
        <is>
          <t>R2C: unit / HRSG electrical e-house (32 x 40 ft)</t>
        </is>
      </c>
      <c r="G1207" s="12" t="inlineStr">
        <is>
          <t>JB-HRSG-3-AI08</t>
        </is>
      </c>
      <c r="H1207" s="12" t="inlineStr">
        <is>
          <t>HRSG 3 + SCR (3P reheat, horizontal)</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0</v>
      </c>
      <c r="U1207" s="16" t="n">
        <v>87</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A-I-0451</t>
        </is>
      </c>
      <c r="B1208" s="12" t="inlineStr">
        <is>
          <t>A</t>
        </is>
      </c>
      <c r="C1208" s="12" t="inlineStr">
        <is>
          <t>Power block</t>
        </is>
      </c>
      <c r="D1208" s="12" t="inlineStr">
        <is>
          <t>Discrete device to JB JB-HRSG-3-DI01: 20 x 1 pr (field cables)</t>
        </is>
      </c>
      <c r="E1208" s="12" t="inlineStr">
        <is>
          <t>HRSG-3</t>
        </is>
      </c>
      <c r="F1208" s="12" t="inlineStr">
        <is>
          <t>HRSG 3 + SCR (3P reheat, horizontal)</t>
        </is>
      </c>
      <c r="G1208" s="12" t="inlineStr">
        <is>
          <t>JB-HRSG-3-DI01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A-I-0452</t>
        </is>
      </c>
      <c r="B1209" s="12" t="inlineStr">
        <is>
          <t>A</t>
        </is>
      </c>
      <c r="C1209" s="12" t="inlineStr">
        <is>
          <t>Power block</t>
        </is>
      </c>
      <c r="D1209" s="12" t="inlineStr">
        <is>
          <t>Home run JB-HRSG-3-DI01 to the control / marshalling room</t>
        </is>
      </c>
      <c r="E1209" s="12" t="inlineStr">
        <is>
          <t>R2C</t>
        </is>
      </c>
      <c r="F1209" s="12" t="inlineStr">
        <is>
          <t>R2C: unit / HRSG electrical e-house (32 x 40 ft)</t>
        </is>
      </c>
      <c r="G1209" s="12" t="inlineStr">
        <is>
          <t>JB-HRSG-3-DI01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A-I-0453</t>
        </is>
      </c>
      <c r="B1210" s="12" t="inlineStr">
        <is>
          <t>A</t>
        </is>
      </c>
      <c r="C1210" s="12" t="inlineStr">
        <is>
          <t>Power block</t>
        </is>
      </c>
      <c r="D1210" s="12" t="inlineStr">
        <is>
          <t>Discrete device to JB JB-HRSG-3-DI02: 20 x 1 pr (field cables)</t>
        </is>
      </c>
      <c r="E1210" s="12" t="inlineStr">
        <is>
          <t>HRSG-3</t>
        </is>
      </c>
      <c r="F1210" s="12" t="inlineStr">
        <is>
          <t>HRSG 3 + SCR (3P reheat, horizontal)</t>
        </is>
      </c>
      <c r="G1210" s="12" t="inlineStr">
        <is>
          <t>JB-HRSG-3-DI02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A-I-0454</t>
        </is>
      </c>
      <c r="B1211" s="12" t="inlineStr">
        <is>
          <t>A</t>
        </is>
      </c>
      <c r="C1211" s="12" t="inlineStr">
        <is>
          <t>Power block</t>
        </is>
      </c>
      <c r="D1211" s="12" t="inlineStr">
        <is>
          <t>Home run JB-HRSG-3-DI02 to the control / marshalling room</t>
        </is>
      </c>
      <c r="E1211" s="12" t="inlineStr">
        <is>
          <t>R2C</t>
        </is>
      </c>
      <c r="F1211" s="12" t="inlineStr">
        <is>
          <t>R2C: unit / HRSG electrical e-house (32 x 40 ft)</t>
        </is>
      </c>
      <c r="G1211" s="12" t="inlineStr">
        <is>
          <t>JB-HRSG-3-DI02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A-I-0455</t>
        </is>
      </c>
      <c r="B1212" s="12" t="inlineStr">
        <is>
          <t>A</t>
        </is>
      </c>
      <c r="C1212" s="12" t="inlineStr">
        <is>
          <t>Power block</t>
        </is>
      </c>
      <c r="D1212" s="12" t="inlineStr">
        <is>
          <t>Discrete device to JB JB-HRSG-3-DI03: 20 x 1 pr (field cables)</t>
        </is>
      </c>
      <c r="E1212" s="12" t="inlineStr">
        <is>
          <t>HRSG-3</t>
        </is>
      </c>
      <c r="F1212" s="12" t="inlineStr">
        <is>
          <t>HRSG 3 + SCR (3P reheat, horizontal)</t>
        </is>
      </c>
      <c r="G1212" s="12" t="inlineStr">
        <is>
          <t>JB-HRSG-3-DI03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A-I-0456</t>
        </is>
      </c>
      <c r="B1213" s="12" t="inlineStr">
        <is>
          <t>A</t>
        </is>
      </c>
      <c r="C1213" s="12" t="inlineStr">
        <is>
          <t>Power block</t>
        </is>
      </c>
      <c r="D1213" s="12" t="inlineStr">
        <is>
          <t>Home run JB-HRSG-3-DI03 to the control / marshalling room</t>
        </is>
      </c>
      <c r="E1213" s="12" t="inlineStr">
        <is>
          <t>R2C</t>
        </is>
      </c>
      <c r="F1213" s="12" t="inlineStr">
        <is>
          <t>R2C: unit / HRSG electrical e-house (32 x 40 ft)</t>
        </is>
      </c>
      <c r="G1213" s="12" t="inlineStr">
        <is>
          <t>JB-HRSG-3-DI03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A-I-0457</t>
        </is>
      </c>
      <c r="B1214" s="12" t="inlineStr">
        <is>
          <t>A</t>
        </is>
      </c>
      <c r="C1214" s="12" t="inlineStr">
        <is>
          <t>Power block</t>
        </is>
      </c>
      <c r="D1214" s="12" t="inlineStr">
        <is>
          <t>Discrete device to JB JB-HRSG-3-DI04: 20 x 1 pr (field cables)</t>
        </is>
      </c>
      <c r="E1214" s="12" t="inlineStr">
        <is>
          <t>HRSG-3</t>
        </is>
      </c>
      <c r="F1214" s="12" t="inlineStr">
        <is>
          <t>HRSG 3 + SCR (3P reheat, horizontal)</t>
        </is>
      </c>
      <c r="G1214" s="12" t="inlineStr">
        <is>
          <t>JB-HRSG-3-DI04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A-I-0458</t>
        </is>
      </c>
      <c r="B1215" s="12" t="inlineStr">
        <is>
          <t>A</t>
        </is>
      </c>
      <c r="C1215" s="12" t="inlineStr">
        <is>
          <t>Power block</t>
        </is>
      </c>
      <c r="D1215" s="12" t="inlineStr">
        <is>
          <t>Home run JB-HRSG-3-DI04 to the control / marshalling room</t>
        </is>
      </c>
      <c r="E1215" s="12" t="inlineStr">
        <is>
          <t>R2C</t>
        </is>
      </c>
      <c r="F1215" s="12" t="inlineStr">
        <is>
          <t>R2C: unit / HRSG electrical e-house (32 x 40 ft)</t>
        </is>
      </c>
      <c r="G1215" s="12" t="inlineStr">
        <is>
          <t>JB-HRSG-3-DI04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A-I-0459</t>
        </is>
      </c>
      <c r="B1216" s="12" t="inlineStr">
        <is>
          <t>A</t>
        </is>
      </c>
      <c r="C1216" s="12" t="inlineStr">
        <is>
          <t>Power block</t>
        </is>
      </c>
      <c r="D1216" s="12" t="inlineStr">
        <is>
          <t>Thermocouple to TC JB JB-HRSG-3-TC01: 20 x 1 pr (field cables)</t>
        </is>
      </c>
      <c r="E1216" s="12" t="inlineStr">
        <is>
          <t>HRSG-3</t>
        </is>
      </c>
      <c r="F1216" s="12" t="inlineStr">
        <is>
          <t>HRSG 3 + SCR (3P reheat, horizontal)</t>
        </is>
      </c>
      <c r="G1216" s="12" t="inlineStr">
        <is>
          <t>JB-HRSG-3-TC01</t>
        </is>
      </c>
      <c r="H1216" s="12" t="inlineStr">
        <is>
          <t>HRSG 3 + SCR (3P reheat, horizontal)</t>
        </is>
      </c>
      <c r="I1216" s="12" t="inlineStr">
        <is>
          <t>Instrumentation</t>
        </is>
      </c>
      <c r="J1216" s="12" t="inlineStr">
        <is>
          <t>Thermocouple extension KX, #16 shielded pairs, PLTC</t>
        </is>
      </c>
      <c r="K1216" s="12" t="inlineStr">
        <is>
          <t>TCX|1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A-I-0460</t>
        </is>
      </c>
      <c r="B1217" s="12" t="inlineStr">
        <is>
          <t>A</t>
        </is>
      </c>
      <c r="C1217" s="12" t="inlineStr">
        <is>
          <t>Power block</t>
        </is>
      </c>
      <c r="D1217" s="12" t="inlineStr">
        <is>
          <t>Home run JB-HRSG-3-TC01 to the control / marshalling room</t>
        </is>
      </c>
      <c r="E1217" s="12" t="inlineStr">
        <is>
          <t>R2C</t>
        </is>
      </c>
      <c r="F1217" s="12" t="inlineStr">
        <is>
          <t>R2C: unit / HRSG electrical e-house (32 x 40 ft)</t>
        </is>
      </c>
      <c r="G1217" s="12" t="inlineStr">
        <is>
          <t>JB-HRSG-3-TC01</t>
        </is>
      </c>
      <c r="H1217" s="12" t="inlineStr">
        <is>
          <t>HRSG 3 + SCR (3P reheat, horizontal)</t>
        </is>
      </c>
      <c r="I1217" s="12" t="inlineStr">
        <is>
          <t>Instrumentation</t>
        </is>
      </c>
      <c r="J1217" s="12" t="inlineStr">
        <is>
          <t>Thermocouple extension KX, #16 shielded pairs, PLTC</t>
        </is>
      </c>
      <c r="K1217" s="12" t="inlineStr">
        <is>
          <t>TCX|24 pr|16</t>
        </is>
      </c>
      <c r="L1217" s="12" t="inlineStr">
        <is>
          <t>24 pr</t>
        </is>
      </c>
      <c r="M1217" s="12" t="inlineStr">
        <is>
          <t>16</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A-I-0461</t>
        </is>
      </c>
      <c r="B1218" s="12" t="inlineStr">
        <is>
          <t>A</t>
        </is>
      </c>
      <c r="C1218" s="12" t="inlineStr">
        <is>
          <t>Power block</t>
        </is>
      </c>
      <c r="D1218" s="12" t="inlineStr">
        <is>
          <t>Thermocouple to TC JB JB-HRSG-3-TC02: 20 x 1 pr (field cables)</t>
        </is>
      </c>
      <c r="E1218" s="12" t="inlineStr">
        <is>
          <t>HRSG-3</t>
        </is>
      </c>
      <c r="F1218" s="12" t="inlineStr">
        <is>
          <t>HRSG 3 + SCR (3P reheat, horizontal)</t>
        </is>
      </c>
      <c r="G1218" s="12" t="inlineStr">
        <is>
          <t>JB-HRSG-3-TC02</t>
        </is>
      </c>
      <c r="H1218" s="12" t="inlineStr">
        <is>
          <t>HRSG 3 + SCR (3P reheat, horizontal)</t>
        </is>
      </c>
      <c r="I1218" s="12" t="inlineStr">
        <is>
          <t>Instrumentation</t>
        </is>
      </c>
      <c r="J1218" s="12" t="inlineStr">
        <is>
          <t>Thermocouple extension KX, #16 shielded pairs, PLTC</t>
        </is>
      </c>
      <c r="K1218" s="12" t="inlineStr">
        <is>
          <t>TCX|1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A-I-0462</t>
        </is>
      </c>
      <c r="B1219" s="12" t="inlineStr">
        <is>
          <t>A</t>
        </is>
      </c>
      <c r="C1219" s="12" t="inlineStr">
        <is>
          <t>Power block</t>
        </is>
      </c>
      <c r="D1219" s="12" t="inlineStr">
        <is>
          <t>Home run JB-HRSG-3-TC02 to the control / marshalling room</t>
        </is>
      </c>
      <c r="E1219" s="12" t="inlineStr">
        <is>
          <t>R2C</t>
        </is>
      </c>
      <c r="F1219" s="12" t="inlineStr">
        <is>
          <t>R2C: unit / HRSG electrical e-house (32 x 40 ft)</t>
        </is>
      </c>
      <c r="G1219" s="12" t="inlineStr">
        <is>
          <t>JB-HRSG-3-TC02</t>
        </is>
      </c>
      <c r="H1219" s="12" t="inlineStr">
        <is>
          <t>HRSG 3 + SCR (3P reheat, horizontal)</t>
        </is>
      </c>
      <c r="I1219" s="12" t="inlineStr">
        <is>
          <t>Instrumentation</t>
        </is>
      </c>
      <c r="J1219" s="12" t="inlineStr">
        <is>
          <t>Thermocouple extension KX, #16 shielded pairs, PLTC</t>
        </is>
      </c>
      <c r="K1219" s="12" t="inlineStr">
        <is>
          <t>TCX|24 pr|16</t>
        </is>
      </c>
      <c r="L1219" s="12" t="inlineStr">
        <is>
          <t>24 pr</t>
        </is>
      </c>
      <c r="M1219" s="12" t="inlineStr">
        <is>
          <t>16</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A-I-0463</t>
        </is>
      </c>
      <c r="B1220" s="12" t="inlineStr">
        <is>
          <t>A</t>
        </is>
      </c>
      <c r="C1220" s="12" t="inlineStr">
        <is>
          <t>Power block</t>
        </is>
      </c>
      <c r="D1220" s="12" t="inlineStr">
        <is>
          <t>Thermocouple to TC JB JB-HRSG-3-TC03: 20 x 1 pr (field cables)</t>
        </is>
      </c>
      <c r="E1220" s="12" t="inlineStr">
        <is>
          <t>HRSG-3</t>
        </is>
      </c>
      <c r="F1220" s="12" t="inlineStr">
        <is>
          <t>HRSG 3 + SCR (3P reheat, horizontal)</t>
        </is>
      </c>
      <c r="G1220" s="12" t="inlineStr">
        <is>
          <t>JB-HRSG-3-TC03</t>
        </is>
      </c>
      <c r="H1220" s="12" t="inlineStr">
        <is>
          <t>HRSG 3 + SCR (3P reheat, horizontal)</t>
        </is>
      </c>
      <c r="I1220" s="12" t="inlineStr">
        <is>
          <t>Instrumentation</t>
        </is>
      </c>
      <c r="J1220" s="12" t="inlineStr">
        <is>
          <t>Thermocouple extension KX, #16 shielded pairs, PLTC</t>
        </is>
      </c>
      <c r="K1220" s="12" t="inlineStr">
        <is>
          <t>TCX|1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A-I-0464</t>
        </is>
      </c>
      <c r="B1221" s="12" t="inlineStr">
        <is>
          <t>A</t>
        </is>
      </c>
      <c r="C1221" s="12" t="inlineStr">
        <is>
          <t>Power block</t>
        </is>
      </c>
      <c r="D1221" s="12" t="inlineStr">
        <is>
          <t>Home run JB-HRSG-3-TC03 to the control / marshalling room</t>
        </is>
      </c>
      <c r="E1221" s="12" t="inlineStr">
        <is>
          <t>R2C</t>
        </is>
      </c>
      <c r="F1221" s="12" t="inlineStr">
        <is>
          <t>R2C: unit / HRSG electrical e-house (32 x 40 ft)</t>
        </is>
      </c>
      <c r="G1221" s="12" t="inlineStr">
        <is>
          <t>JB-HRSG-3-TC03</t>
        </is>
      </c>
      <c r="H1221" s="12" t="inlineStr">
        <is>
          <t>HRSG 3 + SCR (3P reheat, horizontal)</t>
        </is>
      </c>
      <c r="I1221" s="12" t="inlineStr">
        <is>
          <t>Instrumentation</t>
        </is>
      </c>
      <c r="J1221" s="12" t="inlineStr">
        <is>
          <t>Thermocouple extension KX, #16 shielded pairs, PLTC</t>
        </is>
      </c>
      <c r="K1221" s="12" t="inlineStr">
        <is>
          <t>TCX|24 pr|16</t>
        </is>
      </c>
      <c r="L1221" s="12" t="inlineStr">
        <is>
          <t>24 pr</t>
        </is>
      </c>
      <c r="M1221" s="12" t="inlineStr">
        <is>
          <t>16</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A-I-0465</t>
        </is>
      </c>
      <c r="B1222" s="12" t="inlineStr">
        <is>
          <t>A</t>
        </is>
      </c>
      <c r="C1222" s="12" t="inlineStr">
        <is>
          <t>Power block</t>
        </is>
      </c>
      <c r="D1222" s="12" t="inlineStr">
        <is>
          <t>Thermocouple to TC JB JB-HRSG-3-TC04: 20 x 1 pr (field cables)</t>
        </is>
      </c>
      <c r="E1222" s="12" t="inlineStr">
        <is>
          <t>HRSG-3</t>
        </is>
      </c>
      <c r="F1222" s="12" t="inlineStr">
        <is>
          <t>HRSG 3 + SCR (3P reheat, horizontal)</t>
        </is>
      </c>
      <c r="G1222" s="12" t="inlineStr">
        <is>
          <t>JB-HRSG-3-TC04</t>
        </is>
      </c>
      <c r="H1222" s="12" t="inlineStr">
        <is>
          <t>HRSG 3 + SCR (3P reheat, horizontal)</t>
        </is>
      </c>
      <c r="I1222" s="12" t="inlineStr">
        <is>
          <t>Instrumentation</t>
        </is>
      </c>
      <c r="J1222" s="12" t="inlineStr">
        <is>
          <t>Thermocouple extension KX, #16 shielded pairs, PLTC</t>
        </is>
      </c>
      <c r="K1222" s="12" t="inlineStr">
        <is>
          <t>TCX|1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A-I-0466</t>
        </is>
      </c>
      <c r="B1223" s="12" t="inlineStr">
        <is>
          <t>A</t>
        </is>
      </c>
      <c r="C1223" s="12" t="inlineStr">
        <is>
          <t>Power block</t>
        </is>
      </c>
      <c r="D1223" s="12" t="inlineStr">
        <is>
          <t>Home run JB-HRSG-3-TC04 to the control / marshalling room</t>
        </is>
      </c>
      <c r="E1223" s="12" t="inlineStr">
        <is>
          <t>R2C</t>
        </is>
      </c>
      <c r="F1223" s="12" t="inlineStr">
        <is>
          <t>R2C: unit / HRSG electrical e-house (32 x 40 ft)</t>
        </is>
      </c>
      <c r="G1223" s="12" t="inlineStr">
        <is>
          <t>JB-HRSG-3-TC04</t>
        </is>
      </c>
      <c r="H1223" s="12" t="inlineStr">
        <is>
          <t>HRSG 3 + SCR (3P reheat, horizontal)</t>
        </is>
      </c>
      <c r="I1223" s="12" t="inlineStr">
        <is>
          <t>Instrumentation</t>
        </is>
      </c>
      <c r="J1223" s="12" t="inlineStr">
        <is>
          <t>Thermocouple extension KX, #16 shielded pairs, PLTC</t>
        </is>
      </c>
      <c r="K1223" s="12" t="inlineStr">
        <is>
          <t>TCX|24 pr|16</t>
        </is>
      </c>
      <c r="L1223" s="12" t="inlineStr">
        <is>
          <t>24 pr</t>
        </is>
      </c>
      <c r="M1223" s="12" t="inlineStr">
        <is>
          <t>16</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A-I-0467</t>
        </is>
      </c>
      <c r="B1224" s="12" t="inlineStr">
        <is>
          <t>A</t>
        </is>
      </c>
      <c r="C1224" s="12" t="inlineStr">
        <is>
          <t>Power block</t>
        </is>
      </c>
      <c r="D1224" s="12" t="inlineStr">
        <is>
          <t>Analog instrument to JB JB-HRSG 3 blowdown ta-AI01: 6 x 1 pr (field cables)</t>
        </is>
      </c>
      <c r="E1224" s="12" t="inlineStr"/>
      <c r="F1224" s="12" t="inlineStr">
        <is>
          <t>HRSG 3 blowdown tank (continuous / intermittent)</t>
        </is>
      </c>
      <c r="G1224" s="12" t="inlineStr">
        <is>
          <t>JB-HRSG 3 blowdown ta-AI01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6</v>
      </c>
      <c r="O1224" s="12" t="n">
        <v>1</v>
      </c>
      <c r="P1224" s="12" t="n"/>
      <c r="Q1224" s="12" t="n"/>
      <c r="R1224" s="12" t="n"/>
      <c r="S1224" s="12" t="inlineStr">
        <is>
          <t>Tray / conduit</t>
        </is>
      </c>
      <c r="T1224" s="16" t="n">
        <v>43</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A-I-0468</t>
        </is>
      </c>
      <c r="B1225" s="12" t="inlineStr">
        <is>
          <t>A</t>
        </is>
      </c>
      <c r="C1225" s="12" t="inlineStr">
        <is>
          <t>Power block</t>
        </is>
      </c>
      <c r="D1225" s="12" t="inlineStr">
        <is>
          <t>Home run JB-HRSG 3 blowdown ta-AI01 to the control / marshalling room</t>
        </is>
      </c>
      <c r="E1225" s="12" t="inlineStr">
        <is>
          <t>R2C</t>
        </is>
      </c>
      <c r="F1225" s="12" t="inlineStr">
        <is>
          <t>R2C: unit / HRSG electrical e-house (32 x 40 ft)</t>
        </is>
      </c>
      <c r="G1225" s="12" t="inlineStr">
        <is>
          <t>JB-HRSG 3 blowdown ta-AI01</t>
        </is>
      </c>
      <c r="H1225" s="12" t="inlineStr">
        <is>
          <t>HRSG 3 blowdown tank (continuous / intermittent)</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38</v>
      </c>
      <c r="U1225" s="16" t="n">
        <v>86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A-I-0469</t>
        </is>
      </c>
      <c r="B1226" s="12" t="inlineStr">
        <is>
          <t>A</t>
        </is>
      </c>
      <c r="C1226" s="12" t="inlineStr">
        <is>
          <t>Power block</t>
        </is>
      </c>
      <c r="D1226" s="12" t="inlineStr">
        <is>
          <t>Discrete device to JB JB-HRSG 3 blowdown ta-DI01: 4 x 1 pr (field cables)</t>
        </is>
      </c>
      <c r="E1226" s="12" t="inlineStr"/>
      <c r="F1226" s="12" t="inlineStr">
        <is>
          <t>HRSG 3 blowdown tank (continuous / intermittent)</t>
        </is>
      </c>
      <c r="G1226" s="12" t="inlineStr">
        <is>
          <t>JB-HRSG 3 blowdown ta-DI01</t>
        </is>
      </c>
      <c r="H1226" s="12" t="inlineStr">
        <is>
          <t>HRSG 3 blowdown tank (continuous / intermittent)</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4</v>
      </c>
      <c r="O1226" s="12" t="n">
        <v>1</v>
      </c>
      <c r="P1226" s="12" t="n"/>
      <c r="Q1226" s="12" t="n"/>
      <c r="R1226" s="12" t="n"/>
      <c r="S1226" s="12" t="inlineStr">
        <is>
          <t>Tray / conduit</t>
        </is>
      </c>
      <c r="T1226" s="16" t="n">
        <v>43</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A-I-0470</t>
        </is>
      </c>
      <c r="B1227" s="12" t="inlineStr">
        <is>
          <t>A</t>
        </is>
      </c>
      <c r="C1227" s="12" t="inlineStr">
        <is>
          <t>Power block</t>
        </is>
      </c>
      <c r="D1227" s="12" t="inlineStr">
        <is>
          <t>Home run JB-HRSG 3 blowdown ta-DI01 to the control / marshalling room</t>
        </is>
      </c>
      <c r="E1227" s="12" t="inlineStr">
        <is>
          <t>R2C</t>
        </is>
      </c>
      <c r="F1227" s="12" t="inlineStr">
        <is>
          <t>R2C: unit / HRSG electrical e-house (32 x 40 ft)</t>
        </is>
      </c>
      <c r="G1227" s="12" t="inlineStr">
        <is>
          <t>JB-HRSG 3 blowdown ta-DI01</t>
        </is>
      </c>
      <c r="H1227" s="12" t="inlineStr">
        <is>
          <t>HRSG 3 blowdown tank (continuous / intermittent)</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38</v>
      </c>
      <c r="U1227" s="16" t="n">
        <v>86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A-I-0471</t>
        </is>
      </c>
      <c r="B1228" s="12" t="inlineStr">
        <is>
          <t>A</t>
        </is>
      </c>
      <c r="C1228" s="12" t="inlineStr">
        <is>
          <t>Power block</t>
        </is>
      </c>
      <c r="D1228" s="12" t="inlineStr">
        <is>
          <t>Analog instrument to JB JB-HRSG 3 chemical fe-AI01: 8 x 1 pr (field cables)</t>
        </is>
      </c>
      <c r="E1228" s="12" t="inlineStr"/>
      <c r="F1228" s="12" t="inlineStr">
        <is>
          <t>HRSG 3 chemical feed skid (phosphate / amine)</t>
        </is>
      </c>
      <c r="G1228" s="12" t="inlineStr">
        <is>
          <t>JB-HRSG 3 chemical fe-AI01</t>
        </is>
      </c>
      <c r="H1228" s="12" t="inlineStr">
        <is>
          <t>HRSG 3 chemical feed skid (phosphate / amine)</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8</v>
      </c>
      <c r="O1228" s="12" t="n">
        <v>1</v>
      </c>
      <c r="P1228" s="12" t="n"/>
      <c r="Q1228" s="12" t="n"/>
      <c r="R1228" s="12" t="n"/>
      <c r="S1228" s="12" t="inlineStr">
        <is>
          <t>Tray / conduit</t>
        </is>
      </c>
      <c r="T1228" s="16" t="n">
        <v>42</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A-I-0472</t>
        </is>
      </c>
      <c r="B1229" s="12" t="inlineStr">
        <is>
          <t>A</t>
        </is>
      </c>
      <c r="C1229" s="12" t="inlineStr">
        <is>
          <t>Power block</t>
        </is>
      </c>
      <c r="D1229" s="12" t="inlineStr">
        <is>
          <t>Home run JB-HRSG 3 chemical fe-AI01 to the control / marshalling room</t>
        </is>
      </c>
      <c r="E1229" s="12" t="inlineStr">
        <is>
          <t>R2C</t>
        </is>
      </c>
      <c r="F1229" s="12" t="inlineStr">
        <is>
          <t>R2C: unit / HRSG electrical e-house (32 x 40 ft)</t>
        </is>
      </c>
      <c r="G1229" s="12" t="inlineStr">
        <is>
          <t>JB-HRSG 3 chemical fe-AI01</t>
        </is>
      </c>
      <c r="H1229" s="12" t="inlineStr">
        <is>
          <t>HRSG 3 chemical feed skid (phosphate / amine)</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404</v>
      </c>
      <c r="U1229" s="16" t="n">
        <v>108</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A-I-0473</t>
        </is>
      </c>
      <c r="B1230" s="12" t="inlineStr">
        <is>
          <t>A</t>
        </is>
      </c>
      <c r="C1230" s="12" t="inlineStr">
        <is>
          <t>Power block</t>
        </is>
      </c>
      <c r="D1230" s="12" t="inlineStr">
        <is>
          <t>Discrete device to JB JB-HRSG 3 chemical fe-DI01: 12 x 1 pr (field cables)</t>
        </is>
      </c>
      <c r="E1230" s="12" t="inlineStr"/>
      <c r="F1230" s="12" t="inlineStr">
        <is>
          <t>HRSG 3 chemical feed skid (phosphate / amine)</t>
        </is>
      </c>
      <c r="G1230" s="12" t="inlineStr">
        <is>
          <t>JB-HRSG 3 chemical fe-DI01</t>
        </is>
      </c>
      <c r="H1230" s="12" t="inlineStr">
        <is>
          <t>HRSG 3 chemical feed skid (phosphate / amine)</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12</v>
      </c>
      <c r="O1230" s="12" t="n">
        <v>1</v>
      </c>
      <c r="P1230" s="12" t="n"/>
      <c r="Q1230" s="12" t="n"/>
      <c r="R1230" s="12" t="n"/>
      <c r="S1230" s="12" t="inlineStr">
        <is>
          <t>Tray / conduit</t>
        </is>
      </c>
      <c r="T1230" s="16" t="n">
        <v>42</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A-I-0474</t>
        </is>
      </c>
      <c r="B1231" s="12" t="inlineStr">
        <is>
          <t>A</t>
        </is>
      </c>
      <c r="C1231" s="12" t="inlineStr">
        <is>
          <t>Power block</t>
        </is>
      </c>
      <c r="D1231" s="12" t="inlineStr">
        <is>
          <t>Home run JB-HRSG 3 chemical fe-DI01 to the control / marshalling room</t>
        </is>
      </c>
      <c r="E1231" s="12" t="inlineStr">
        <is>
          <t>R2C</t>
        </is>
      </c>
      <c r="F1231" s="12" t="inlineStr">
        <is>
          <t>R2C: unit / HRSG electrical e-house (32 x 40 ft)</t>
        </is>
      </c>
      <c r="G1231" s="12" t="inlineStr">
        <is>
          <t>JB-HRSG 3 chemical fe-DI01</t>
        </is>
      </c>
      <c r="H1231" s="12" t="inlineStr">
        <is>
          <t>HRSG 3 chemical feed skid (phosphate / amine)</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404</v>
      </c>
      <c r="U1231" s="16" t="n">
        <v>108</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A-I-0475</t>
        </is>
      </c>
      <c r="B1232" s="12" t="inlineStr">
        <is>
          <t>A</t>
        </is>
      </c>
      <c r="C1232" s="12" t="inlineStr">
        <is>
          <t>Power block</t>
        </is>
      </c>
      <c r="D1232" s="12" t="inlineStr">
        <is>
          <t>Analog instrument to JB JB-HRSG 3 duct burner-AI01: 8 x 1 pr (field cables)</t>
        </is>
      </c>
      <c r="E1232" s="12" t="inlineStr"/>
      <c r="F1232" s="12" t="inlineStr">
        <is>
          <t>HRSG 3 duct burner: gas header, runners, fuel skid and BMS panel</t>
        </is>
      </c>
      <c r="G1232" s="12" t="inlineStr">
        <is>
          <t>JB-HRSG 3 duct burner-AI01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ITC|1 pr|16</t>
        </is>
      </c>
      <c r="L1232" s="12" t="inlineStr">
        <is>
          <t>1 pr</t>
        </is>
      </c>
      <c r="M1232" s="12" t="inlineStr">
        <is>
          <t>16</t>
        </is>
      </c>
      <c r="N1232" s="12" t="n">
        <v>8</v>
      </c>
      <c r="O1232" s="12" t="n">
        <v>1</v>
      </c>
      <c r="P1232" s="12" t="n"/>
      <c r="Q1232" s="12" t="n"/>
      <c r="R1232" s="12" t="n"/>
      <c r="S1232" s="12" t="inlineStr">
        <is>
          <t>Tray / conduit</t>
        </is>
      </c>
      <c r="T1232" s="16" t="n">
        <v>106</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A-I-0476</t>
        </is>
      </c>
      <c r="B1233" s="12" t="inlineStr">
        <is>
          <t>A</t>
        </is>
      </c>
      <c r="C1233" s="12" t="inlineStr">
        <is>
          <t>Power block</t>
        </is>
      </c>
      <c r="D1233" s="12" t="inlineStr">
        <is>
          <t>Home run JB-HRSG 3 duct burner-AI01 to the control / marshalling room</t>
        </is>
      </c>
      <c r="E1233" s="12" t="inlineStr">
        <is>
          <t>R2C</t>
        </is>
      </c>
      <c r="F1233" s="12" t="inlineStr">
        <is>
          <t>R2C: unit / HRSG electrical e-house (32 x 40 ft)</t>
        </is>
      </c>
      <c r="G1233" s="12" t="inlineStr">
        <is>
          <t>JB-HRSG 3 duct burner-AI01</t>
        </is>
      </c>
      <c r="H1233" s="12" t="inlineStr">
        <is>
          <t>HRSG 3 duct burner: gas header, runners, fuel skid and BMS panel</t>
        </is>
      </c>
      <c r="I1233" s="12" t="inlineStr">
        <is>
          <t>Instrumentation</t>
        </is>
      </c>
      <c r="J1233" s="12" t="inlineStr">
        <is>
          <t>Instrumentation ITC / PLTC, IS, #18 shielded pairs, blue jacket</t>
        </is>
      </c>
      <c r="K1233" s="12" t="inlineStr">
        <is>
          <t>ITC|24 pr|18</t>
        </is>
      </c>
      <c r="L1233" s="12" t="inlineStr">
        <is>
          <t>24 pr</t>
        </is>
      </c>
      <c r="M1233" s="12" t="inlineStr">
        <is>
          <t>18</t>
        </is>
      </c>
      <c r="N1233" s="12" t="n">
        <v>1</v>
      </c>
      <c r="O1233" s="12" t="n">
        <v>1</v>
      </c>
      <c r="P1233" s="12" t="n"/>
      <c r="Q1233" s="12" t="n"/>
      <c r="R1233" s="12" t="n"/>
      <c r="S1233" s="12" t="inlineStr">
        <is>
          <t>Tray</t>
        </is>
      </c>
      <c r="T1233" s="16" t="n">
        <v>400</v>
      </c>
      <c r="U1233" s="16" t="n">
        <v>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A-I-0477</t>
        </is>
      </c>
      <c r="B1234" s="12" t="inlineStr">
        <is>
          <t>A</t>
        </is>
      </c>
      <c r="C1234" s="12" t="inlineStr">
        <is>
          <t>Power block</t>
        </is>
      </c>
      <c r="D1234" s="12" t="inlineStr">
        <is>
          <t>Discrete device to JB JB-HRSG 3 duct burner-DI01: 20 x 1 pr (field cables)</t>
        </is>
      </c>
      <c r="E1234" s="12" t="inlineStr"/>
      <c r="F1234" s="12" t="inlineStr">
        <is>
          <t>HRSG 3 duct burner: gas header, runners, fuel skid and BMS panel</t>
        </is>
      </c>
      <c r="G1234" s="12" t="inlineStr">
        <is>
          <t>JB-HRSG 3 duct burner-DI01</t>
        </is>
      </c>
      <c r="H1234" s="12" t="inlineStr">
        <is>
          <t>HRSG 3 duct burner: gas header, runners, fuel skid and BMS panel</t>
        </is>
      </c>
      <c r="I1234" s="12" t="inlineStr">
        <is>
          <t>Instrumentation</t>
        </is>
      </c>
      <c r="J1234" s="12" t="inlineStr">
        <is>
          <t>Instrumentation ITC / PLTC, IS, #18 shielded pairs, blue jacket</t>
        </is>
      </c>
      <c r="K1234" s="12" t="inlineStr">
        <is>
          <t>ITC|1 pr|16</t>
        </is>
      </c>
      <c r="L1234" s="12" t="inlineStr">
        <is>
          <t>1 pr</t>
        </is>
      </c>
      <c r="M1234" s="12" t="inlineStr">
        <is>
          <t>16</t>
        </is>
      </c>
      <c r="N1234" s="12" t="n">
        <v>20</v>
      </c>
      <c r="O1234" s="12" t="n">
        <v>1</v>
      </c>
      <c r="P1234" s="12" t="n"/>
      <c r="Q1234" s="12" t="n"/>
      <c r="R1234" s="12" t="n"/>
      <c r="S1234" s="12" t="inlineStr">
        <is>
          <t>Tray / conduit</t>
        </is>
      </c>
      <c r="T1234" s="16" t="n">
        <v>106</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A-I-0478</t>
        </is>
      </c>
      <c r="B1235" s="12" t="inlineStr">
        <is>
          <t>A</t>
        </is>
      </c>
      <c r="C1235" s="12" t="inlineStr">
        <is>
          <t>Power block</t>
        </is>
      </c>
      <c r="D1235" s="12" t="inlineStr">
        <is>
          <t>Home run JB-HRSG 3 duct burner-DI01 to the control / marshalling room</t>
        </is>
      </c>
      <c r="E1235" s="12" t="inlineStr">
        <is>
          <t>R2C</t>
        </is>
      </c>
      <c r="F1235" s="12" t="inlineStr">
        <is>
          <t>R2C: unit / HRSG electrical e-house (32 x 40 ft)</t>
        </is>
      </c>
      <c r="G1235" s="12" t="inlineStr">
        <is>
          <t>JB-HRSG 3 duct burner-DI01</t>
        </is>
      </c>
      <c r="H1235" s="12" t="inlineStr">
        <is>
          <t>HRSG 3 duct burner: gas header, runners, fuel skid and BMS panel</t>
        </is>
      </c>
      <c r="I1235" s="12" t="inlineStr">
        <is>
          <t>Instrumentation</t>
        </is>
      </c>
      <c r="J1235" s="12" t="inlineStr">
        <is>
          <t>Instrumentation ITC / PLTC, IS, #18 shielded pairs, blue jacket</t>
        </is>
      </c>
      <c r="K1235" s="12" t="inlineStr">
        <is>
          <t>ITC|24 pr|18</t>
        </is>
      </c>
      <c r="L1235" s="12" t="inlineStr">
        <is>
          <t>24 pr</t>
        </is>
      </c>
      <c r="M1235" s="12" t="inlineStr">
        <is>
          <t>18</t>
        </is>
      </c>
      <c r="N1235" s="12" t="n">
        <v>1</v>
      </c>
      <c r="O1235" s="12" t="n">
        <v>1</v>
      </c>
      <c r="P1235" s="12" t="n"/>
      <c r="Q1235" s="12" t="n"/>
      <c r="R1235" s="12" t="n"/>
      <c r="S1235" s="12" t="inlineStr">
        <is>
          <t>Tray</t>
        </is>
      </c>
      <c r="T1235" s="16" t="n">
        <v>400</v>
      </c>
      <c r="U1235" s="16" t="n">
        <v>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A-I-0479</t>
        </is>
      </c>
      <c r="B1236" s="12" t="inlineStr">
        <is>
          <t>A</t>
        </is>
      </c>
      <c r="C1236" s="12" t="inlineStr">
        <is>
          <t>Power block</t>
        </is>
      </c>
      <c r="D1236" s="12" t="inlineStr">
        <is>
          <t>Discrete device to JB JB-HRSG 3 duct burner-DI02: 4 x 1 pr (field cables)</t>
        </is>
      </c>
      <c r="E1236" s="12" t="inlineStr"/>
      <c r="F1236" s="12" t="inlineStr">
        <is>
          <t>HRSG 3 duct burner: gas header, runners, fuel skid and BMS panel</t>
        </is>
      </c>
      <c r="G1236" s="12" t="inlineStr">
        <is>
          <t>JB-HRSG 3 duct burner-DI02</t>
        </is>
      </c>
      <c r="H1236" s="12" t="inlineStr">
        <is>
          <t>HRSG 3 duct burner: gas header, runners, fuel skid and BMS panel</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4</v>
      </c>
      <c r="O1236" s="12" t="n">
        <v>1</v>
      </c>
      <c r="P1236" s="12" t="n"/>
      <c r="Q1236" s="12" t="n"/>
      <c r="R1236" s="12" t="n"/>
      <c r="S1236" s="12" t="inlineStr">
        <is>
          <t>Tray / conduit</t>
        </is>
      </c>
      <c r="T1236" s="16" t="n">
        <v>106</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A-I-0480</t>
        </is>
      </c>
      <c r="B1237" s="12" t="inlineStr">
        <is>
          <t>A</t>
        </is>
      </c>
      <c r="C1237" s="12" t="inlineStr">
        <is>
          <t>Power block</t>
        </is>
      </c>
      <c r="D1237" s="12" t="inlineStr">
        <is>
          <t>Home run JB-HRSG 3 duct burner-DI02 to the control / marshalling room</t>
        </is>
      </c>
      <c r="E1237" s="12" t="inlineStr">
        <is>
          <t>R2C</t>
        </is>
      </c>
      <c r="F1237" s="12" t="inlineStr">
        <is>
          <t>R2C: unit / HRSG electrical e-house (32 x 40 ft)</t>
        </is>
      </c>
      <c r="G1237" s="12" t="inlineStr">
        <is>
          <t>JB-HRSG 3 duct burner-DI02</t>
        </is>
      </c>
      <c r="H1237" s="12" t="inlineStr">
        <is>
          <t>HRSG 3 duct burner: gas header, runners, fuel skid and BMS panel</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400</v>
      </c>
      <c r="U1237" s="16" t="n">
        <v>84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A-I-0481</t>
        </is>
      </c>
      <c r="B1238" s="12" t="inlineStr">
        <is>
          <t>A</t>
        </is>
      </c>
      <c r="C1238" s="12" t="inlineStr">
        <is>
          <t>Power block</t>
        </is>
      </c>
      <c r="D1238" s="12" t="inlineStr">
        <is>
          <t>Analog instrument to JB JB-LCT-A-AI01: 8 x 1 pr (field cables)</t>
        </is>
      </c>
      <c r="E1238" s="12" t="inlineStr">
        <is>
          <t>LCT-A</t>
        </is>
      </c>
      <c r="F1238" s="12" t="inlineStr">
        <is>
          <t>LCT-A: 13.8/0.48 kV load-centre transformer</t>
        </is>
      </c>
      <c r="G1238" s="12" t="inlineStr">
        <is>
          <t>JB-LCT-A-AI01</t>
        </is>
      </c>
      <c r="H1238" s="12" t="inlineStr">
        <is>
          <t>LCT-A: 13.8/0.48 kV load-centre transformer</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8</v>
      </c>
      <c r="O1238" s="12" t="n">
        <v>1</v>
      </c>
      <c r="P1238" s="12" t="n"/>
      <c r="Q1238" s="12" t="n"/>
      <c r="R1238" s="12" t="n"/>
      <c r="S1238" s="12" t="inlineStr">
        <is>
          <t>Tray / conduit</t>
        </is>
      </c>
      <c r="T1238" s="16" t="n">
        <v>41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A-I-0482</t>
        </is>
      </c>
      <c r="B1239" s="12" t="inlineStr">
        <is>
          <t>A</t>
        </is>
      </c>
      <c r="C1239" s="12" t="inlineStr">
        <is>
          <t>Power block</t>
        </is>
      </c>
      <c r="D1239" s="12" t="inlineStr">
        <is>
          <t>Home run JB-LCT-A-AI01 to the control / marshalling room</t>
        </is>
      </c>
      <c r="E1239" s="12" t="inlineStr">
        <is>
          <t>R1</t>
        </is>
      </c>
      <c r="F1239" s="12" t="inlineStr">
        <is>
          <t>R1: main electrical building (64 x 180 ft)</t>
        </is>
      </c>
      <c r="G1239" s="12" t="inlineStr">
        <is>
          <t>JB-LCT-A-AI01</t>
        </is>
      </c>
      <c r="H1239" s="12" t="inlineStr">
        <is>
          <t>LCT-A: 13.8/0.48 kV load-centre transformer</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718</v>
      </c>
      <c r="U1239" s="16" t="n">
        <v>124</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A-I-0483</t>
        </is>
      </c>
      <c r="B1240" s="12" t="inlineStr">
        <is>
          <t>A</t>
        </is>
      </c>
      <c r="C1240" s="12" t="inlineStr">
        <is>
          <t>Power block</t>
        </is>
      </c>
      <c r="D1240" s="12" t="inlineStr">
        <is>
          <t>Discrete device to JB JB-LCT-A-DI01: 16 x 1 pr (field cables)</t>
        </is>
      </c>
      <c r="E1240" s="12" t="inlineStr">
        <is>
          <t>LCT-A</t>
        </is>
      </c>
      <c r="F1240" s="12" t="inlineStr">
        <is>
          <t>LCT-A: 13.8/0.48 kV load-centre transformer</t>
        </is>
      </c>
      <c r="G1240" s="12" t="inlineStr">
        <is>
          <t>JB-LCT-A-DI01</t>
        </is>
      </c>
      <c r="H1240" s="12" t="inlineStr">
        <is>
          <t>LCT-A: 13.8/0.48 kV load-centre transformer</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16</v>
      </c>
      <c r="O1240" s="12" t="n">
        <v>1</v>
      </c>
      <c r="P1240" s="12" t="n"/>
      <c r="Q1240" s="12" t="n"/>
      <c r="R1240" s="12" t="n"/>
      <c r="S1240" s="12" t="inlineStr">
        <is>
          <t>Tray / conduit</t>
        </is>
      </c>
      <c r="T1240" s="16" t="n">
        <v>41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A-I-0484</t>
        </is>
      </c>
      <c r="B1241" s="12" t="inlineStr">
        <is>
          <t>A</t>
        </is>
      </c>
      <c r="C1241" s="12" t="inlineStr">
        <is>
          <t>Power block</t>
        </is>
      </c>
      <c r="D1241" s="12" t="inlineStr">
        <is>
          <t>Home run JB-LCT-A-DI01 to the control / marshalling room</t>
        </is>
      </c>
      <c r="E1241" s="12" t="inlineStr">
        <is>
          <t>R1</t>
        </is>
      </c>
      <c r="F1241" s="12" t="inlineStr">
        <is>
          <t>R1: main electrical building (64 x 180 ft)</t>
        </is>
      </c>
      <c r="G1241" s="12" t="inlineStr">
        <is>
          <t>JB-LCT-A-DI01</t>
        </is>
      </c>
      <c r="H1241" s="12" t="inlineStr">
        <is>
          <t>LCT-A: 13.8/0.48 kV load-centre transformer</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718</v>
      </c>
      <c r="U1241" s="16" t="n">
        <v>124</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A-I-0485</t>
        </is>
      </c>
      <c r="B1242" s="12" t="inlineStr">
        <is>
          <t>A</t>
        </is>
      </c>
      <c r="C1242" s="12" t="inlineStr">
        <is>
          <t>Power block</t>
        </is>
      </c>
      <c r="D1242" s="12" t="inlineStr">
        <is>
          <t>Analog instrument to JB JB-LCT-B-AI01: 8 x 1 pr (field cables)</t>
        </is>
      </c>
      <c r="E1242" s="12" t="inlineStr">
        <is>
          <t>LCT-B</t>
        </is>
      </c>
      <c r="F1242" s="12" t="inlineStr">
        <is>
          <t>LCT-B: 13.8/0.48 kV load-centre transformer</t>
        </is>
      </c>
      <c r="G1242" s="12" t="inlineStr">
        <is>
          <t>JB-LCT-B-AI01</t>
        </is>
      </c>
      <c r="H1242" s="12" t="inlineStr">
        <is>
          <t>LCT-B: 13.8/0.48 kV load-centre transformer</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8</v>
      </c>
      <c r="O1242" s="12" t="n">
        <v>1</v>
      </c>
      <c r="P1242" s="12" t="n"/>
      <c r="Q1242" s="12" t="n"/>
      <c r="R1242" s="12" t="n"/>
      <c r="S1242" s="12" t="inlineStr">
        <is>
          <t>Tray / conduit</t>
        </is>
      </c>
      <c r="T1242" s="16" t="n">
        <v>41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A-I-0486</t>
        </is>
      </c>
      <c r="B1243" s="12" t="inlineStr">
        <is>
          <t>A</t>
        </is>
      </c>
      <c r="C1243" s="12" t="inlineStr">
        <is>
          <t>Power block</t>
        </is>
      </c>
      <c r="D1243" s="12" t="inlineStr">
        <is>
          <t>Home run JB-LCT-B-AI01 to the control / marshalling room</t>
        </is>
      </c>
      <c r="E1243" s="12" t="inlineStr">
        <is>
          <t>R1</t>
        </is>
      </c>
      <c r="F1243" s="12" t="inlineStr">
        <is>
          <t>R1: main electrical building (64 x 180 ft)</t>
        </is>
      </c>
      <c r="G1243" s="12" t="inlineStr">
        <is>
          <t>JB-LCT-B-AI01</t>
        </is>
      </c>
      <c r="H1243" s="12" t="inlineStr">
        <is>
          <t>LCT-B: 13.8/0.48 kV load-centre transformer</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718</v>
      </c>
      <c r="U1243" s="16" t="n">
        <v>146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A-I-0487</t>
        </is>
      </c>
      <c r="B1244" s="12" t="inlineStr">
        <is>
          <t>A</t>
        </is>
      </c>
      <c r="C1244" s="12" t="inlineStr">
        <is>
          <t>Power block</t>
        </is>
      </c>
      <c r="D1244" s="12" t="inlineStr">
        <is>
          <t>Discrete device to JB JB-LCT-B-DI01: 16 x 1 pr (field cables)</t>
        </is>
      </c>
      <c r="E1244" s="12" t="inlineStr">
        <is>
          <t>LCT-B</t>
        </is>
      </c>
      <c r="F1244" s="12" t="inlineStr">
        <is>
          <t>LCT-B: 13.8/0.48 kV load-centre transformer</t>
        </is>
      </c>
      <c r="G1244" s="12" t="inlineStr">
        <is>
          <t>JB-LCT-B-DI01</t>
        </is>
      </c>
      <c r="H1244" s="12" t="inlineStr">
        <is>
          <t>LCT-B: 13.8/0.48 kV load-centre transformer</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16</v>
      </c>
      <c r="O1244" s="12" t="n">
        <v>1</v>
      </c>
      <c r="P1244" s="12" t="n"/>
      <c r="Q1244" s="12" t="n"/>
      <c r="R1244" s="12" t="n"/>
      <c r="S1244" s="12" t="inlineStr">
        <is>
          <t>Tray / conduit</t>
        </is>
      </c>
      <c r="T1244" s="16" t="n">
        <v>41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A-I-0488</t>
        </is>
      </c>
      <c r="B1245" s="12" t="inlineStr">
        <is>
          <t>A</t>
        </is>
      </c>
      <c r="C1245" s="12" t="inlineStr">
        <is>
          <t>Power block</t>
        </is>
      </c>
      <c r="D1245" s="12" t="inlineStr">
        <is>
          <t>Home run JB-LCT-B-DI01 to the control / marshalling room</t>
        </is>
      </c>
      <c r="E1245" s="12" t="inlineStr">
        <is>
          <t>R1</t>
        </is>
      </c>
      <c r="F1245" s="12" t="inlineStr">
        <is>
          <t>R1: main electrical building (64 x 180 ft)</t>
        </is>
      </c>
      <c r="G1245" s="12" t="inlineStr">
        <is>
          <t>JB-LCT-B-DI01</t>
        </is>
      </c>
      <c r="H1245" s="12" t="inlineStr">
        <is>
          <t>LCT-B: 13.8/0.48 kV load-centre transformer</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718</v>
      </c>
      <c r="U1245" s="16" t="n">
        <v>146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A-I-0489</t>
        </is>
      </c>
      <c r="B1246" s="12" t="inlineStr">
        <is>
          <t>A</t>
        </is>
      </c>
      <c r="C1246" s="12" t="inlineStr">
        <is>
          <t>Power block</t>
        </is>
      </c>
      <c r="D1246" s="12" t="inlineStr">
        <is>
          <t>Analog instrument to JB JB-NGT-1-AI01: 10 x 1 pr (field cables)</t>
        </is>
      </c>
      <c r="E1246" s="12" t="inlineStr">
        <is>
          <t>NGT-1</t>
        </is>
      </c>
      <c r="F1246" s="12" t="inlineStr">
        <is>
          <t>NGT-1: neutral grounding cubicle (GTG-1)</t>
        </is>
      </c>
      <c r="G1246" s="12" t="inlineStr">
        <is>
          <t>JB-NGT-1-AI01</t>
        </is>
      </c>
      <c r="H1246" s="12" t="inlineStr">
        <is>
          <t>NGT-1: neutral grounding cubicle (GTG-1)</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10</v>
      </c>
      <c r="O1246" s="12" t="n">
        <v>1</v>
      </c>
      <c r="P1246" s="12" t="n"/>
      <c r="Q1246" s="12" t="n"/>
      <c r="R1246" s="12" t="n"/>
      <c r="S1246" s="12" t="inlineStr">
        <is>
          <t>Tray / conduit</t>
        </is>
      </c>
      <c r="T1246" s="16" t="n">
        <v>43</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A-I-0490</t>
        </is>
      </c>
      <c r="B1247" s="12" t="inlineStr">
        <is>
          <t>A</t>
        </is>
      </c>
      <c r="C1247" s="12" t="inlineStr">
        <is>
          <t>Power block</t>
        </is>
      </c>
      <c r="D1247" s="12" t="inlineStr">
        <is>
          <t>Home run JB-NGT-1-AI01 to the control / marshalling room</t>
        </is>
      </c>
      <c r="E1247" s="12" t="inlineStr">
        <is>
          <t>R2A</t>
        </is>
      </c>
      <c r="F1247" s="12" t="inlineStr">
        <is>
          <t>R2A: unit / HRSG electrical e-house (32 x 40 ft)</t>
        </is>
      </c>
      <c r="G1247" s="12" t="inlineStr">
        <is>
          <t>JB-NGT-1-AI01</t>
        </is>
      </c>
      <c r="H1247" s="12" t="inlineStr">
        <is>
          <t>NGT-1: neutral grounding cubicle (GTG-1)</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359</v>
      </c>
      <c r="U1247" s="16" t="n">
        <v>120</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A-I-0491</t>
        </is>
      </c>
      <c r="B1248" s="12" t="inlineStr">
        <is>
          <t>A</t>
        </is>
      </c>
      <c r="C1248" s="12" t="inlineStr">
        <is>
          <t>Power block</t>
        </is>
      </c>
      <c r="D1248" s="12" t="inlineStr">
        <is>
          <t>Discrete device to JB JB-NGT-1-DI01: 20 x 1 pr (field cables)</t>
        </is>
      </c>
      <c r="E1248" s="12" t="inlineStr">
        <is>
          <t>NGT-1</t>
        </is>
      </c>
      <c r="F1248" s="12" t="inlineStr">
        <is>
          <t>NGT-1: neutral grounding cubicle (GTG-1)</t>
        </is>
      </c>
      <c r="G1248" s="12" t="inlineStr">
        <is>
          <t>JB-NGT-1-DI01</t>
        </is>
      </c>
      <c r="H1248" s="12" t="inlineStr">
        <is>
          <t>NGT-1: neutral grounding cubicle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20</v>
      </c>
      <c r="O1248" s="12" t="n">
        <v>1</v>
      </c>
      <c r="P1248" s="12" t="n"/>
      <c r="Q1248" s="12" t="n"/>
      <c r="R1248" s="12" t="n"/>
      <c r="S1248" s="12" t="inlineStr">
        <is>
          <t>Tray / conduit</t>
        </is>
      </c>
      <c r="T1248" s="16" t="n">
        <v>43</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A-I-0492</t>
        </is>
      </c>
      <c r="B1249" s="12" t="inlineStr">
        <is>
          <t>A</t>
        </is>
      </c>
      <c r="C1249" s="12" t="inlineStr">
        <is>
          <t>Power block</t>
        </is>
      </c>
      <c r="D1249" s="12" t="inlineStr">
        <is>
          <t>Home run JB-NGT-1-DI01 to the control / marshalling room</t>
        </is>
      </c>
      <c r="E1249" s="12" t="inlineStr">
        <is>
          <t>R2A</t>
        </is>
      </c>
      <c r="F1249" s="12" t="inlineStr">
        <is>
          <t>R2A: unit / HRSG electrical e-house (32 x 40 ft)</t>
        </is>
      </c>
      <c r="G1249" s="12" t="inlineStr">
        <is>
          <t>JB-NGT-1-DI01</t>
        </is>
      </c>
      <c r="H1249" s="12" t="inlineStr">
        <is>
          <t>NGT-1: neutral grounding cubicle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359</v>
      </c>
      <c r="U1249" s="16" t="n">
        <v>120</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A-I-0493</t>
        </is>
      </c>
      <c r="B1250" s="12" t="inlineStr">
        <is>
          <t>A</t>
        </is>
      </c>
      <c r="C1250" s="12" t="inlineStr">
        <is>
          <t>Power block</t>
        </is>
      </c>
      <c r="D1250" s="12" t="inlineStr">
        <is>
          <t>Analog instrument to JB JB-NGT-2-AI01: 10 x 1 pr (field cables)</t>
        </is>
      </c>
      <c r="E1250" s="12" t="inlineStr">
        <is>
          <t>NGT-2</t>
        </is>
      </c>
      <c r="F1250" s="12" t="inlineStr">
        <is>
          <t>NGT-2: neutral grounding cubicle (GTG-2)</t>
        </is>
      </c>
      <c r="G1250" s="12" t="inlineStr">
        <is>
          <t>JB-NGT-2-AI01</t>
        </is>
      </c>
      <c r="H1250" s="12" t="inlineStr">
        <is>
          <t>NGT-2: neutral grounding cubicle (GTG-2)</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43</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A-I-0494</t>
        </is>
      </c>
      <c r="B1251" s="12" t="inlineStr">
        <is>
          <t>A</t>
        </is>
      </c>
      <c r="C1251" s="12" t="inlineStr">
        <is>
          <t>Power block</t>
        </is>
      </c>
      <c r="D1251" s="12" t="inlineStr">
        <is>
          <t>Home run JB-NGT-2-AI01 to the control / marshalling room</t>
        </is>
      </c>
      <c r="E1251" s="12" t="inlineStr">
        <is>
          <t>R2B</t>
        </is>
      </c>
      <c r="F1251" s="12" t="inlineStr">
        <is>
          <t>R2B: unit / HRSG electrical e-house (32 x 40 ft)</t>
        </is>
      </c>
      <c r="G1251" s="12" t="inlineStr">
        <is>
          <t>JB-NGT-2-AI01</t>
        </is>
      </c>
      <c r="H1251" s="12" t="inlineStr">
        <is>
          <t>NGT-2: neutral grounding cubicle (GTG-2)</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1233</v>
      </c>
      <c r="U1251" s="16" t="n">
        <v>210</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A-I-0495</t>
        </is>
      </c>
      <c r="B1252" s="12" t="inlineStr">
        <is>
          <t>A</t>
        </is>
      </c>
      <c r="C1252" s="12" t="inlineStr">
        <is>
          <t>Power block</t>
        </is>
      </c>
      <c r="D1252" s="12" t="inlineStr">
        <is>
          <t>Discrete device to JB JB-NGT-2-DI01: 20 x 1 pr (field cables)</t>
        </is>
      </c>
      <c r="E1252" s="12" t="inlineStr">
        <is>
          <t>NGT-2</t>
        </is>
      </c>
      <c r="F1252" s="12" t="inlineStr">
        <is>
          <t>NGT-2: neutral grounding cubicle (GTG-2)</t>
        </is>
      </c>
      <c r="G1252" s="12" t="inlineStr">
        <is>
          <t>JB-NGT-2-DI01</t>
        </is>
      </c>
      <c r="H1252" s="12" t="inlineStr">
        <is>
          <t>NGT-2: neutral grounding cubicle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43</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A-I-0496</t>
        </is>
      </c>
      <c r="B1253" s="12" t="inlineStr">
        <is>
          <t>A</t>
        </is>
      </c>
      <c r="C1253" s="12" t="inlineStr">
        <is>
          <t>Power block</t>
        </is>
      </c>
      <c r="D1253" s="12" t="inlineStr">
        <is>
          <t>Home run JB-NGT-2-DI01 to the control / marshalling room</t>
        </is>
      </c>
      <c r="E1253" s="12" t="inlineStr">
        <is>
          <t>R2B</t>
        </is>
      </c>
      <c r="F1253" s="12" t="inlineStr">
        <is>
          <t>R2B: unit / HRSG electrical e-house (32 x 40 ft)</t>
        </is>
      </c>
      <c r="G1253" s="12" t="inlineStr">
        <is>
          <t>JB-NGT-2-DI01</t>
        </is>
      </c>
      <c r="H1253" s="12" t="inlineStr">
        <is>
          <t>NGT-2: neutral grounding cubicle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1233</v>
      </c>
      <c r="U1253" s="16" t="n">
        <v>210</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A-I-0497</t>
        </is>
      </c>
      <c r="B1254" s="12" t="inlineStr">
        <is>
          <t>A</t>
        </is>
      </c>
      <c r="C1254" s="12" t="inlineStr">
        <is>
          <t>Power block</t>
        </is>
      </c>
      <c r="D1254" s="12" t="inlineStr">
        <is>
          <t>Analog instrument to JB JB-NGT-3-AI01: 10 x 1 pr (field cables)</t>
        </is>
      </c>
      <c r="E1254" s="12" t="inlineStr">
        <is>
          <t>NGT-3</t>
        </is>
      </c>
      <c r="F1254" s="12" t="inlineStr">
        <is>
          <t>NGT-3: neutral grounding cubicle (GTG-3)</t>
        </is>
      </c>
      <c r="G1254" s="12" t="inlineStr">
        <is>
          <t>JB-NGT-3-AI01</t>
        </is>
      </c>
      <c r="H1254" s="12" t="inlineStr">
        <is>
          <t>NGT-3: neutral grounding cubicle (GTG-3)</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43</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A-I-0498</t>
        </is>
      </c>
      <c r="B1255" s="12" t="inlineStr">
        <is>
          <t>A</t>
        </is>
      </c>
      <c r="C1255" s="12" t="inlineStr">
        <is>
          <t>Power block</t>
        </is>
      </c>
      <c r="D1255" s="12" t="inlineStr">
        <is>
          <t>Home run JB-NGT-3-AI01 to the control / marshalling room</t>
        </is>
      </c>
      <c r="E1255" s="12" t="inlineStr">
        <is>
          <t>R2C</t>
        </is>
      </c>
      <c r="F1255" s="12" t="inlineStr">
        <is>
          <t>R2C: unit / HRSG electrical e-house (32 x 40 ft)</t>
        </is>
      </c>
      <c r="G1255" s="12" t="inlineStr">
        <is>
          <t>JB-NGT-3-AI01</t>
        </is>
      </c>
      <c r="H1255" s="12" t="inlineStr">
        <is>
          <t>NGT-3: neutral grounding cubicle (GTG-3)</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Duct bank</t>
        </is>
      </c>
      <c r="T1255" s="16" t="n">
        <v>1229</v>
      </c>
      <c r="U1255" s="16" t="n">
        <v>198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A-I-0499</t>
        </is>
      </c>
      <c r="B1256" s="12" t="inlineStr">
        <is>
          <t>A</t>
        </is>
      </c>
      <c r="C1256" s="12" t="inlineStr">
        <is>
          <t>Power block</t>
        </is>
      </c>
      <c r="D1256" s="12" t="inlineStr">
        <is>
          <t>Discrete device to JB JB-NGT-3-DI01: 20 x 1 pr (field cables)</t>
        </is>
      </c>
      <c r="E1256" s="12" t="inlineStr">
        <is>
          <t>NGT-3</t>
        </is>
      </c>
      <c r="F1256" s="12" t="inlineStr">
        <is>
          <t>NGT-3: neutral grounding cubicle (GTG-3)</t>
        </is>
      </c>
      <c r="G1256" s="12" t="inlineStr">
        <is>
          <t>JB-NGT-3-DI01</t>
        </is>
      </c>
      <c r="H1256" s="12" t="inlineStr">
        <is>
          <t>NGT-3: neutral grounding cubicle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43</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A-I-0500</t>
        </is>
      </c>
      <c r="B1257" s="12" t="inlineStr">
        <is>
          <t>A</t>
        </is>
      </c>
      <c r="C1257" s="12" t="inlineStr">
        <is>
          <t>Power block</t>
        </is>
      </c>
      <c r="D1257" s="12" t="inlineStr">
        <is>
          <t>Home run JB-NGT-3-DI01 to the control / marshalling room</t>
        </is>
      </c>
      <c r="E1257" s="12" t="inlineStr">
        <is>
          <t>R2C</t>
        </is>
      </c>
      <c r="F1257" s="12" t="inlineStr">
        <is>
          <t>R2C: unit / HRSG electrical e-house (32 x 40 ft)</t>
        </is>
      </c>
      <c r="G1257" s="12" t="inlineStr">
        <is>
          <t>JB-NGT-3-DI01</t>
        </is>
      </c>
      <c r="H1257" s="12" t="inlineStr">
        <is>
          <t>NGT-3: neutral grounding cubicle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1229</v>
      </c>
      <c r="U1257" s="16" t="n">
        <v>198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A-I-0501</t>
        </is>
      </c>
      <c r="B1258" s="12" t="inlineStr">
        <is>
          <t>A</t>
        </is>
      </c>
      <c r="C1258" s="12" t="inlineStr">
        <is>
          <t>Power block</t>
        </is>
      </c>
      <c r="D1258" s="12" t="inlineStr">
        <is>
          <t>Analog instrument to JB JB-NGT-ST-AI01: 10 x 1 pr (field cables)</t>
        </is>
      </c>
      <c r="E1258" s="12" t="inlineStr">
        <is>
          <t>NGT-ST</t>
        </is>
      </c>
      <c r="F1258" s="12" t="inlineStr">
        <is>
          <t>NGT-ST: neutral grounding cubicle (STG)</t>
        </is>
      </c>
      <c r="G1258" s="12" t="inlineStr">
        <is>
          <t>JB-NGT-ST-AI01</t>
        </is>
      </c>
      <c r="H1258" s="12" t="inlineStr">
        <is>
          <t>NGT-ST: neutral grounding cubicle (STG)</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43</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A-I-0502</t>
        </is>
      </c>
      <c r="B1259" s="12" t="inlineStr">
        <is>
          <t>A</t>
        </is>
      </c>
      <c r="C1259" s="12" t="inlineStr">
        <is>
          <t>Power block</t>
        </is>
      </c>
      <c r="D1259" s="12" t="inlineStr">
        <is>
          <t>Home run JB-NGT-ST-AI01 to the control / marshalling room</t>
        </is>
      </c>
      <c r="E1259" s="12" t="inlineStr">
        <is>
          <t>R3</t>
        </is>
      </c>
      <c r="F1259" s="12" t="inlineStr">
        <is>
          <t>R3: ST auxiliary electrical e-house (40 x 65 ft)</t>
        </is>
      </c>
      <c r="G1259" s="12" t="inlineStr">
        <is>
          <t>JB-NGT-ST-AI01</t>
        </is>
      </c>
      <c r="H1259" s="12" t="inlineStr">
        <is>
          <t>NGT-ST: neutral grounding cubicle (STG)</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392</v>
      </c>
      <c r="U1259" s="16" t="n">
        <v>105</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A-I-0503</t>
        </is>
      </c>
      <c r="B1260" s="12" t="inlineStr">
        <is>
          <t>A</t>
        </is>
      </c>
      <c r="C1260" s="12" t="inlineStr">
        <is>
          <t>Power block</t>
        </is>
      </c>
      <c r="D1260" s="12" t="inlineStr">
        <is>
          <t>Discrete device to JB JB-NGT-ST-DI01: 20 x 1 pr (field cables)</t>
        </is>
      </c>
      <c r="E1260" s="12" t="inlineStr">
        <is>
          <t>NGT-ST</t>
        </is>
      </c>
      <c r="F1260" s="12" t="inlineStr">
        <is>
          <t>NGT-ST: neutral grounding cubicle (STG)</t>
        </is>
      </c>
      <c r="G1260" s="12" t="inlineStr">
        <is>
          <t>JB-NGT-ST-DI01</t>
        </is>
      </c>
      <c r="H1260" s="12" t="inlineStr">
        <is>
          <t>NGT-ST: neutral grounding cubicle (STG)</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43</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A-I-0504</t>
        </is>
      </c>
      <c r="B1261" s="12" t="inlineStr">
        <is>
          <t>A</t>
        </is>
      </c>
      <c r="C1261" s="12" t="inlineStr">
        <is>
          <t>Power block</t>
        </is>
      </c>
      <c r="D1261" s="12" t="inlineStr">
        <is>
          <t>Home run JB-NGT-ST-DI01 to the control / marshalling room</t>
        </is>
      </c>
      <c r="E1261" s="12" t="inlineStr">
        <is>
          <t>R3</t>
        </is>
      </c>
      <c r="F1261" s="12" t="inlineStr">
        <is>
          <t>R3: ST auxiliary electrical e-house (40 x 65 ft)</t>
        </is>
      </c>
      <c r="G1261" s="12" t="inlineStr">
        <is>
          <t>JB-NGT-ST-DI01</t>
        </is>
      </c>
      <c r="H1261" s="12" t="inlineStr">
        <is>
          <t>NGT-ST: neutral grounding cubicle (STG)</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392</v>
      </c>
      <c r="U1261" s="16" t="n">
        <v>105</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A-I-0505</t>
        </is>
      </c>
      <c r="B1262" s="12" t="inlineStr">
        <is>
          <t>A</t>
        </is>
      </c>
      <c r="C1262" s="12" t="inlineStr">
        <is>
          <t>Power block</t>
        </is>
      </c>
      <c r="D1262" s="12" t="inlineStr">
        <is>
          <t>Instrumentation</t>
        </is>
      </c>
      <c r="E1262" s="12" t="inlineStr">
        <is>
          <t>R1</t>
        </is>
      </c>
      <c r="F1262" s="12" t="inlineStr">
        <is>
          <t>R1: main electrical building (64 x 180 ft)</t>
        </is>
      </c>
      <c r="G1262" s="12" t="inlineStr">
        <is>
          <t>TX-LCI-1</t>
        </is>
      </c>
      <c r="H1262" s="12" t="inlineStr">
        <is>
          <t>R1 TX-LCI-1 dry-type input transformer</t>
        </is>
      </c>
      <c r="I1262" s="12" t="inlineStr">
        <is>
          <t>Instrumentation</t>
        </is>
      </c>
      <c r="J1262" s="12" t="inlineStr">
        <is>
          <t>Instrumentation PLTC / TC-ER 300 V, #18 twisted shielded pairs, overall shield</t>
        </is>
      </c>
      <c r="K1262" s="12" t="inlineStr">
        <is>
          <t>PLTC|4 pr|18</t>
        </is>
      </c>
      <c r="L1262" s="12" t="inlineStr">
        <is>
          <t>4 pr</t>
        </is>
      </c>
      <c r="M1262" s="12" t="inlineStr">
        <is>
          <t>18</t>
        </is>
      </c>
      <c r="N1262" s="12" t="n">
        <v>1</v>
      </c>
      <c r="O1262" s="12" t="n">
        <v>1</v>
      </c>
      <c r="P1262" s="12" t="n"/>
      <c r="Q1262" s="12" t="n"/>
      <c r="R1262" s="12" t="n"/>
      <c r="S1262" s="12" t="inlineStr">
        <is>
          <t>Tray</t>
        </is>
      </c>
      <c r="T1262" s="16" t="n">
        <v>0</v>
      </c>
      <c r="U1262" s="16" t="n">
        <v>73</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A-I-0506</t>
        </is>
      </c>
      <c r="B1263" s="12" t="inlineStr">
        <is>
          <t>A</t>
        </is>
      </c>
      <c r="C1263" s="12" t="inlineStr">
        <is>
          <t>Power block</t>
        </is>
      </c>
      <c r="D1263" s="12" t="inlineStr">
        <is>
          <t>Instrumentation</t>
        </is>
      </c>
      <c r="E1263" s="12" t="inlineStr">
        <is>
          <t>R1</t>
        </is>
      </c>
      <c r="F1263" s="12" t="inlineStr">
        <is>
          <t>R1: main electrical building (64 x 180 ft)</t>
        </is>
      </c>
      <c r="G1263" s="12" t="inlineStr">
        <is>
          <t>TX-LCI-2</t>
        </is>
      </c>
      <c r="H1263" s="12" t="inlineStr">
        <is>
          <t>R1 TX-LCI-2 dry-type input transformer</t>
        </is>
      </c>
      <c r="I1263" s="12" t="inlineStr">
        <is>
          <t>Instrumentation</t>
        </is>
      </c>
      <c r="J1263" s="12" t="inlineStr">
        <is>
          <t>Instrumentation PLTC / TC-ER 300 V, #18 twisted shielded pairs, overall shield</t>
        </is>
      </c>
      <c r="K1263" s="12" t="inlineStr">
        <is>
          <t>PLTC|4 pr|18</t>
        </is>
      </c>
      <c r="L1263" s="12" t="inlineStr">
        <is>
          <t>4 pr</t>
        </is>
      </c>
      <c r="M1263" s="12" t="inlineStr">
        <is>
          <t>18</t>
        </is>
      </c>
      <c r="N1263" s="12" t="n">
        <v>1</v>
      </c>
      <c r="O1263" s="12" t="n">
        <v>1</v>
      </c>
      <c r="P1263" s="12" t="n"/>
      <c r="Q1263" s="12" t="n"/>
      <c r="R1263" s="12" t="n"/>
      <c r="S1263" s="12" t="inlineStr">
        <is>
          <t>Tray</t>
        </is>
      </c>
      <c r="T1263" s="16" t="n">
        <v>0</v>
      </c>
      <c r="U1263" s="16" t="n">
        <v>109</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A-I-0507</t>
        </is>
      </c>
      <c r="B1264" s="12" t="inlineStr">
        <is>
          <t>A</t>
        </is>
      </c>
      <c r="C1264" s="12" t="inlineStr">
        <is>
          <t>Power block</t>
        </is>
      </c>
      <c r="D1264" s="12" t="inlineStr">
        <is>
          <t>Instrumentation</t>
        </is>
      </c>
      <c r="E1264" s="12" t="inlineStr">
        <is>
          <t>R1</t>
        </is>
      </c>
      <c r="F1264" s="12" t="inlineStr">
        <is>
          <t>R1: main electrical building (64 x 180 ft)</t>
        </is>
      </c>
      <c r="G1264" s="12" t="inlineStr">
        <is>
          <t>TX-LCI-3</t>
        </is>
      </c>
      <c r="H1264" s="12" t="inlineStr">
        <is>
          <t>R1 TX-LCI-3 dry-type input transformer</t>
        </is>
      </c>
      <c r="I1264" s="12" t="inlineStr">
        <is>
          <t>Instrumentation</t>
        </is>
      </c>
      <c r="J1264" s="12" t="inlineStr">
        <is>
          <t>Instrumentation PLTC / TC-ER 300 V, #18 twisted shielded pairs, overall shield</t>
        </is>
      </c>
      <c r="K1264" s="12" t="inlineStr">
        <is>
          <t>PLTC|4 pr|18</t>
        </is>
      </c>
      <c r="L1264" s="12" t="inlineStr">
        <is>
          <t>4 pr</t>
        </is>
      </c>
      <c r="M1264" s="12" t="inlineStr">
        <is>
          <t>18</t>
        </is>
      </c>
      <c r="N1264" s="12" t="n">
        <v>1</v>
      </c>
      <c r="O1264" s="12" t="n">
        <v>1</v>
      </c>
      <c r="P1264" s="12" t="n"/>
      <c r="Q1264" s="12" t="n"/>
      <c r="R1264" s="12" t="n"/>
      <c r="S1264" s="12" t="inlineStr">
        <is>
          <t>Tray</t>
        </is>
      </c>
      <c r="T1264" s="16" t="n">
        <v>667</v>
      </c>
      <c r="U1264" s="16" t="n">
        <v>144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A-I-0508</t>
        </is>
      </c>
      <c r="B1265" s="12" t="inlineStr">
        <is>
          <t>A</t>
        </is>
      </c>
      <c r="C1265" s="12" t="inlineStr">
        <is>
          <t>Power block</t>
        </is>
      </c>
      <c r="D1265" s="12" t="inlineStr">
        <is>
          <t>Analog instrument to JB JB-SCRB-1-AI01: 6 x 1 pr (field cables)</t>
        </is>
      </c>
      <c r="E1265" s="12" t="inlineStr">
        <is>
          <t>SCRB-1</t>
        </is>
      </c>
      <c r="F1265" s="12" t="inlineStr">
        <is>
          <t>SCRB-1A/B: SCR dilution-air blowers</t>
        </is>
      </c>
      <c r="G1265" s="12" t="inlineStr">
        <is>
          <t>JB-SCRB-1-AI01</t>
        </is>
      </c>
      <c r="H1265" s="12" t="inlineStr">
        <is>
          <t>SCRB-1A/B: SCR dilution-air blowers</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6</v>
      </c>
      <c r="O1265" s="12" t="n">
        <v>1</v>
      </c>
      <c r="P1265" s="12" t="n"/>
      <c r="Q1265" s="12" t="n"/>
      <c r="R1265" s="12" t="n"/>
      <c r="S1265" s="12" t="inlineStr">
        <is>
          <t>Tray / conduit</t>
        </is>
      </c>
      <c r="T1265" s="16" t="n">
        <v>51</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A-I-0509</t>
        </is>
      </c>
      <c r="B1266" s="12" t="inlineStr">
        <is>
          <t>A</t>
        </is>
      </c>
      <c r="C1266" s="12" t="inlineStr">
        <is>
          <t>Power block</t>
        </is>
      </c>
      <c r="D1266" s="12" t="inlineStr">
        <is>
          <t>Home run JB-SCRB-1-AI01 to the control / marshalling room</t>
        </is>
      </c>
      <c r="E1266" s="12" t="inlineStr">
        <is>
          <t>R2A</t>
        </is>
      </c>
      <c r="F1266" s="12" t="inlineStr">
        <is>
          <t>R2A: unit / HRSG electrical e-house (32 x 40 ft)</t>
        </is>
      </c>
      <c r="G1266" s="12" t="inlineStr">
        <is>
          <t>JB-SCRB-1-AI01</t>
        </is>
      </c>
      <c r="H1266" s="12" t="inlineStr">
        <is>
          <t>SCRB-1A/B: SCR dilution-air blowers</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404</v>
      </c>
      <c r="U1266" s="16" t="n">
        <v>72</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A-I-0510</t>
        </is>
      </c>
      <c r="B1267" s="12" t="inlineStr">
        <is>
          <t>A</t>
        </is>
      </c>
      <c r="C1267" s="12" t="inlineStr">
        <is>
          <t>Power block</t>
        </is>
      </c>
      <c r="D1267" s="12" t="inlineStr">
        <is>
          <t>Discrete device to JB JB-SCRB-1-DI01: 6 x 1 pr (field cables)</t>
        </is>
      </c>
      <c r="E1267" s="12" t="inlineStr">
        <is>
          <t>SCRB-1</t>
        </is>
      </c>
      <c r="F1267" s="12" t="inlineStr">
        <is>
          <t>SCRB-1A/B: SCR dilution-air blowers</t>
        </is>
      </c>
      <c r="G1267" s="12" t="inlineStr">
        <is>
          <t>JB-SCRB-1-DI01</t>
        </is>
      </c>
      <c r="H1267" s="12" t="inlineStr">
        <is>
          <t>SCRB-1A/B: SCR dilution-air blowers</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6</v>
      </c>
      <c r="O1267" s="12" t="n">
        <v>1</v>
      </c>
      <c r="P1267" s="12" t="n"/>
      <c r="Q1267" s="12" t="n"/>
      <c r="R1267" s="12" t="n"/>
      <c r="S1267" s="12" t="inlineStr">
        <is>
          <t>Tray / conduit</t>
        </is>
      </c>
      <c r="T1267" s="16" t="n">
        <v>51</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A-I-0511</t>
        </is>
      </c>
      <c r="B1268" s="12" t="inlineStr">
        <is>
          <t>A</t>
        </is>
      </c>
      <c r="C1268" s="12" t="inlineStr">
        <is>
          <t>Power block</t>
        </is>
      </c>
      <c r="D1268" s="12" t="inlineStr">
        <is>
          <t>Home run JB-SCRB-1-DI01 to the control / marshalling room</t>
        </is>
      </c>
      <c r="E1268" s="12" t="inlineStr">
        <is>
          <t>R2A</t>
        </is>
      </c>
      <c r="F1268" s="12" t="inlineStr">
        <is>
          <t>R2A: unit / HRSG electrical e-house (32 x 40 ft)</t>
        </is>
      </c>
      <c r="G1268" s="12" t="inlineStr">
        <is>
          <t>JB-SCRB-1-DI01</t>
        </is>
      </c>
      <c r="H1268" s="12" t="inlineStr">
        <is>
          <t>SCRB-1A/B: SCR dilution-air blowers</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404</v>
      </c>
      <c r="U1268" s="16" t="n">
        <v>72</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A-I-0512</t>
        </is>
      </c>
      <c r="B1269" s="12" t="inlineStr">
        <is>
          <t>A</t>
        </is>
      </c>
      <c r="C1269" s="12" t="inlineStr">
        <is>
          <t>Power block</t>
        </is>
      </c>
      <c r="D1269" s="12" t="inlineStr">
        <is>
          <t>Analog instrument to JB JB-SCRB-2-AI01: 6 x 1 pr (field cables)</t>
        </is>
      </c>
      <c r="E1269" s="12" t="inlineStr">
        <is>
          <t>SCRB-2</t>
        </is>
      </c>
      <c r="F1269" s="12" t="inlineStr">
        <is>
          <t>SCRB-2A/B: SCR dilution-air blowers</t>
        </is>
      </c>
      <c r="G1269" s="12" t="inlineStr">
        <is>
          <t>JB-SCRB-2-AI01</t>
        </is>
      </c>
      <c r="H1269" s="12" t="inlineStr">
        <is>
          <t>SCRB-2A/B: SCR dilution-air blowers</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6</v>
      </c>
      <c r="O1269" s="12" t="n">
        <v>1</v>
      </c>
      <c r="P1269" s="12" t="n"/>
      <c r="Q1269" s="12" t="n"/>
      <c r="R1269" s="12" t="n"/>
      <c r="S1269" s="12" t="inlineStr">
        <is>
          <t>Tray / conduit</t>
        </is>
      </c>
      <c r="T1269" s="16" t="n">
        <v>51</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A-I-0513</t>
        </is>
      </c>
      <c r="B1270" s="12" t="inlineStr">
        <is>
          <t>A</t>
        </is>
      </c>
      <c r="C1270" s="12" t="inlineStr">
        <is>
          <t>Power block</t>
        </is>
      </c>
      <c r="D1270" s="12" t="inlineStr">
        <is>
          <t>Home run JB-SCRB-2-AI01 to the control / marshalling room</t>
        </is>
      </c>
      <c r="E1270" s="12" t="inlineStr">
        <is>
          <t>R2B</t>
        </is>
      </c>
      <c r="F1270" s="12" t="inlineStr">
        <is>
          <t>R2B: unit / HRSG electrical e-house (32 x 40 ft)</t>
        </is>
      </c>
      <c r="G1270" s="12" t="inlineStr">
        <is>
          <t>JB-SCRB-2-AI01</t>
        </is>
      </c>
      <c r="H1270" s="12" t="inlineStr">
        <is>
          <t>SCRB-2A/B: SCR dilution-air blowers</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Tray</t>
        </is>
      </c>
      <c r="T1270" s="16" t="n">
        <v>404</v>
      </c>
      <c r="U1270" s="16" t="n">
        <v>72</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A-I-0514</t>
        </is>
      </c>
      <c r="B1271" s="12" t="inlineStr">
        <is>
          <t>A</t>
        </is>
      </c>
      <c r="C1271" s="12" t="inlineStr">
        <is>
          <t>Power block</t>
        </is>
      </c>
      <c r="D1271" s="12" t="inlineStr">
        <is>
          <t>Discrete device to JB JB-SCRB-2-DI01: 6 x 1 pr (field cables)</t>
        </is>
      </c>
      <c r="E1271" s="12" t="inlineStr">
        <is>
          <t>SCRB-2</t>
        </is>
      </c>
      <c r="F1271" s="12" t="inlineStr">
        <is>
          <t>SCRB-2A/B: SCR dilution-air blowers</t>
        </is>
      </c>
      <c r="G1271" s="12" t="inlineStr">
        <is>
          <t>JB-SCRB-2-DI01</t>
        </is>
      </c>
      <c r="H1271" s="12" t="inlineStr">
        <is>
          <t>SCRB-2A/B: SCR dilution-air blowers</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6</v>
      </c>
      <c r="O1271" s="12" t="n">
        <v>1</v>
      </c>
      <c r="P1271" s="12" t="n"/>
      <c r="Q1271" s="12" t="n"/>
      <c r="R1271" s="12" t="n"/>
      <c r="S1271" s="12" t="inlineStr">
        <is>
          <t>Tray / conduit</t>
        </is>
      </c>
      <c r="T1271" s="16" t="n">
        <v>51</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A-I-0515</t>
        </is>
      </c>
      <c r="B1272" s="12" t="inlineStr">
        <is>
          <t>A</t>
        </is>
      </c>
      <c r="C1272" s="12" t="inlineStr">
        <is>
          <t>Power block</t>
        </is>
      </c>
      <c r="D1272" s="12" t="inlineStr">
        <is>
          <t>Home run JB-SCRB-2-DI01 to the control / marshalling room</t>
        </is>
      </c>
      <c r="E1272" s="12" t="inlineStr">
        <is>
          <t>R2B</t>
        </is>
      </c>
      <c r="F1272" s="12" t="inlineStr">
        <is>
          <t>R2B: unit / HRSG electrical e-house (32 x 40 ft)</t>
        </is>
      </c>
      <c r="G1272" s="12" t="inlineStr">
        <is>
          <t>JB-SCRB-2-DI01</t>
        </is>
      </c>
      <c r="H1272" s="12" t="inlineStr">
        <is>
          <t>SCRB-2A/B: SCR dilution-air blowers</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Tray</t>
        </is>
      </c>
      <c r="T1272" s="16" t="n">
        <v>404</v>
      </c>
      <c r="U1272" s="16" t="n">
        <v>72</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A-I-0516</t>
        </is>
      </c>
      <c r="B1273" s="12" t="inlineStr">
        <is>
          <t>A</t>
        </is>
      </c>
      <c r="C1273" s="12" t="inlineStr">
        <is>
          <t>Power block</t>
        </is>
      </c>
      <c r="D1273" s="12" t="inlineStr">
        <is>
          <t>Analog instrument to JB JB-SCRB-3-AI01: 6 x 1 pr (field cables)</t>
        </is>
      </c>
      <c r="E1273" s="12" t="inlineStr">
        <is>
          <t>SCRB-3</t>
        </is>
      </c>
      <c r="F1273" s="12" t="inlineStr">
        <is>
          <t>SCRB-3A/B: SCR dilution-air blowers</t>
        </is>
      </c>
      <c r="G1273" s="12" t="inlineStr">
        <is>
          <t>JB-SCRB-3-AI01</t>
        </is>
      </c>
      <c r="H1273" s="12" t="inlineStr">
        <is>
          <t>SCRB-3A/B: SCR dilution-air blowers</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6</v>
      </c>
      <c r="O1273" s="12" t="n">
        <v>1</v>
      </c>
      <c r="P1273" s="12" t="n"/>
      <c r="Q1273" s="12" t="n"/>
      <c r="R1273" s="12" t="n"/>
      <c r="S1273" s="12" t="inlineStr">
        <is>
          <t>Tray / conduit</t>
        </is>
      </c>
      <c r="T1273" s="16" t="n">
        <v>51</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A-I-0517</t>
        </is>
      </c>
      <c r="B1274" s="12" t="inlineStr">
        <is>
          <t>A</t>
        </is>
      </c>
      <c r="C1274" s="12" t="inlineStr">
        <is>
          <t>Power block</t>
        </is>
      </c>
      <c r="D1274" s="12" t="inlineStr">
        <is>
          <t>Home run JB-SCRB-3-AI01 to the control / marshalling room</t>
        </is>
      </c>
      <c r="E1274" s="12" t="inlineStr">
        <is>
          <t>R2C</t>
        </is>
      </c>
      <c r="F1274" s="12" t="inlineStr">
        <is>
          <t>R2C: unit / HRSG electrical e-house (32 x 40 ft)</t>
        </is>
      </c>
      <c r="G1274" s="12" t="inlineStr">
        <is>
          <t>JB-SCRB-3-AI01</t>
        </is>
      </c>
      <c r="H1274" s="12" t="inlineStr">
        <is>
          <t>SCRB-3A/B: SCR dilution-air blowers</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Tray</t>
        </is>
      </c>
      <c r="T1274" s="16" t="n">
        <v>404</v>
      </c>
      <c r="U1274" s="16" t="n">
        <v>72</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A-I-0518</t>
        </is>
      </c>
      <c r="B1275" s="12" t="inlineStr">
        <is>
          <t>A</t>
        </is>
      </c>
      <c r="C1275" s="12" t="inlineStr">
        <is>
          <t>Power block</t>
        </is>
      </c>
      <c r="D1275" s="12" t="inlineStr">
        <is>
          <t>Discrete device to JB JB-SCRB-3-DI01: 6 x 1 pr (field cables)</t>
        </is>
      </c>
      <c r="E1275" s="12" t="inlineStr">
        <is>
          <t>SCRB-3</t>
        </is>
      </c>
      <c r="F1275" s="12" t="inlineStr">
        <is>
          <t>SCRB-3A/B: SCR dilution-air blowers</t>
        </is>
      </c>
      <c r="G1275" s="12" t="inlineStr">
        <is>
          <t>JB-SCRB-3-DI01</t>
        </is>
      </c>
      <c r="H1275" s="12" t="inlineStr">
        <is>
          <t>SCRB-3A/B: SCR dilution-air blowers</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6</v>
      </c>
      <c r="O1275" s="12" t="n">
        <v>1</v>
      </c>
      <c r="P1275" s="12" t="n"/>
      <c r="Q1275" s="12" t="n"/>
      <c r="R1275" s="12" t="n"/>
      <c r="S1275" s="12" t="inlineStr">
        <is>
          <t>Tray / conduit</t>
        </is>
      </c>
      <c r="T1275" s="16" t="n">
        <v>51</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A-I-0519</t>
        </is>
      </c>
      <c r="B1276" s="12" t="inlineStr">
        <is>
          <t>A</t>
        </is>
      </c>
      <c r="C1276" s="12" t="inlineStr">
        <is>
          <t>Power block</t>
        </is>
      </c>
      <c r="D1276" s="12" t="inlineStr">
        <is>
          <t>Home run JB-SCRB-3-DI01 to the control / marshalling room</t>
        </is>
      </c>
      <c r="E1276" s="12" t="inlineStr">
        <is>
          <t>R2C</t>
        </is>
      </c>
      <c r="F1276" s="12" t="inlineStr">
        <is>
          <t>R2C: unit / HRSG electrical e-house (32 x 40 ft)</t>
        </is>
      </c>
      <c r="G1276" s="12" t="inlineStr">
        <is>
          <t>JB-SCRB-3-DI01</t>
        </is>
      </c>
      <c r="H1276" s="12" t="inlineStr">
        <is>
          <t>SCRB-3A/B: SCR dilution-air blowers</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Tray</t>
        </is>
      </c>
      <c r="T1276" s="16" t="n">
        <v>404</v>
      </c>
      <c r="U1276" s="16" t="n">
        <v>72</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A-I-0520</t>
        </is>
      </c>
      <c r="B1277" s="12" t="inlineStr">
        <is>
          <t>A</t>
        </is>
      </c>
      <c r="C1277" s="12" t="inlineStr">
        <is>
          <t>Power block</t>
        </is>
      </c>
      <c r="D1277" s="12" t="inlineStr">
        <is>
          <t>Analog instrument to JB JB-SFC-1-AI01: 10 x 1 pr (field cables)</t>
        </is>
      </c>
      <c r="E1277" s="12" t="inlineStr">
        <is>
          <t>SFC-1</t>
        </is>
      </c>
      <c r="F1277" s="12" t="inlineStr">
        <is>
          <t>SFC-1: GT1 static starter (LCI) and isolation transformer</t>
        </is>
      </c>
      <c r="G1277" s="12" t="inlineStr">
        <is>
          <t>JB-SFC-1-AI01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10</v>
      </c>
      <c r="O1277" s="12" t="n">
        <v>1</v>
      </c>
      <c r="P1277" s="12" t="n"/>
      <c r="Q1277" s="12" t="n"/>
      <c r="R1277" s="12" t="n"/>
      <c r="S1277" s="12" t="inlineStr">
        <is>
          <t>Tray / conduit</t>
        </is>
      </c>
      <c r="T1277" s="16" t="n">
        <v>54</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A-I-0521</t>
        </is>
      </c>
      <c r="B1278" s="12" t="inlineStr">
        <is>
          <t>A</t>
        </is>
      </c>
      <c r="C1278" s="12" t="inlineStr">
        <is>
          <t>Power block</t>
        </is>
      </c>
      <c r="D1278" s="12" t="inlineStr">
        <is>
          <t>Home run JB-SFC-1-AI01 to the control / marshalling room</t>
        </is>
      </c>
      <c r="E1278" s="12" t="inlineStr">
        <is>
          <t>R2A</t>
        </is>
      </c>
      <c r="F1278" s="12" t="inlineStr">
        <is>
          <t>R2A: unit / HRSG electrical e-house (32 x 40 ft)</t>
        </is>
      </c>
      <c r="G1278" s="12" t="inlineStr">
        <is>
          <t>JB-SFC-1-AI01</t>
        </is>
      </c>
      <c r="H1278" s="12" t="inlineStr">
        <is>
          <t>SFC-1: GT1 static starter (LCI) and isolation transformer</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Tray</t>
        </is>
      </c>
      <c r="T1278" s="16" t="n">
        <v>359</v>
      </c>
      <c r="U1278" s="16" t="n">
        <v>147</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A-I-0522</t>
        </is>
      </c>
      <c r="B1279" s="12" t="inlineStr">
        <is>
          <t>A</t>
        </is>
      </c>
      <c r="C1279" s="12" t="inlineStr">
        <is>
          <t>Power block</t>
        </is>
      </c>
      <c r="D1279" s="12" t="inlineStr">
        <is>
          <t>Discrete device to JB JB-SFC-1-DI01: 20 x 1 pr (field cables)</t>
        </is>
      </c>
      <c r="E1279" s="12" t="inlineStr">
        <is>
          <t>SFC-1</t>
        </is>
      </c>
      <c r="F1279" s="12" t="inlineStr">
        <is>
          <t>SFC-1: GT1 static starter (LCI) and isolation transformer</t>
        </is>
      </c>
      <c r="G1279" s="12" t="inlineStr">
        <is>
          <t>JB-SFC-1-DI01</t>
        </is>
      </c>
      <c r="H1279" s="12" t="inlineStr">
        <is>
          <t>SFC-1: GT1 static starter (LCI) and isolation transformer</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54</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A-I-0523</t>
        </is>
      </c>
      <c r="B1280" s="12" t="inlineStr">
        <is>
          <t>A</t>
        </is>
      </c>
      <c r="C1280" s="12" t="inlineStr">
        <is>
          <t>Power block</t>
        </is>
      </c>
      <c r="D1280" s="12" t="inlineStr">
        <is>
          <t>Home run JB-SFC-1-DI01 to the control / marshalling room</t>
        </is>
      </c>
      <c r="E1280" s="12" t="inlineStr">
        <is>
          <t>R2A</t>
        </is>
      </c>
      <c r="F1280" s="12" t="inlineStr">
        <is>
          <t>R2A: unit / HRSG electrical e-house (32 x 40 ft)</t>
        </is>
      </c>
      <c r="G1280" s="12" t="inlineStr">
        <is>
          <t>JB-SFC-1-DI01</t>
        </is>
      </c>
      <c r="H1280" s="12" t="inlineStr">
        <is>
          <t>SFC-1: GT1 static starter (LCI) and isolation transformer</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Tray</t>
        </is>
      </c>
      <c r="T1280" s="16" t="n">
        <v>359</v>
      </c>
      <c r="U1280" s="16" t="n">
        <v>147</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A-I-0524</t>
        </is>
      </c>
      <c r="B1281" s="12" t="inlineStr">
        <is>
          <t>A</t>
        </is>
      </c>
      <c r="C1281" s="12" t="inlineStr">
        <is>
          <t>Power block</t>
        </is>
      </c>
      <c r="D1281" s="12" t="inlineStr">
        <is>
          <t>Analog instrument to JB JB-SFC-2-AI01: 10 x 1 pr (field cables)</t>
        </is>
      </c>
      <c r="E1281" s="12" t="inlineStr">
        <is>
          <t>SFC-2</t>
        </is>
      </c>
      <c r="F1281" s="12" t="inlineStr">
        <is>
          <t>SFC-2: GT2 static starter (LCI) and isolation transformer</t>
        </is>
      </c>
      <c r="G1281" s="12" t="inlineStr">
        <is>
          <t>JB-SFC-2-AI01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10</v>
      </c>
      <c r="O1281" s="12" t="n">
        <v>1</v>
      </c>
      <c r="P1281" s="12" t="n"/>
      <c r="Q1281" s="12" t="n"/>
      <c r="R1281" s="12" t="n"/>
      <c r="S1281" s="12" t="inlineStr">
        <is>
          <t>Tray / conduit</t>
        </is>
      </c>
      <c r="T1281" s="16" t="n">
        <v>54</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A-I-0525</t>
        </is>
      </c>
      <c r="B1282" s="12" t="inlineStr">
        <is>
          <t>A</t>
        </is>
      </c>
      <c r="C1282" s="12" t="inlineStr">
        <is>
          <t>Power block</t>
        </is>
      </c>
      <c r="D1282" s="12" t="inlineStr">
        <is>
          <t>Home run JB-SFC-2-AI01 to the control / marshalling room</t>
        </is>
      </c>
      <c r="E1282" s="12" t="inlineStr">
        <is>
          <t>R2B</t>
        </is>
      </c>
      <c r="F1282" s="12" t="inlineStr">
        <is>
          <t>R2B: unit / HRSG electrical e-house (32 x 40 ft)</t>
        </is>
      </c>
      <c r="G1282" s="12" t="inlineStr">
        <is>
          <t>JB-SFC-2-AI01</t>
        </is>
      </c>
      <c r="H1282" s="12" t="inlineStr">
        <is>
          <t>SFC-2: GT2 static starter (LCI) and isolation transformer</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1233</v>
      </c>
      <c r="U1282" s="16" t="n">
        <v>237</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A-I-0526</t>
        </is>
      </c>
      <c r="B1283" s="12" t="inlineStr">
        <is>
          <t>A</t>
        </is>
      </c>
      <c r="C1283" s="12" t="inlineStr">
        <is>
          <t>Power block</t>
        </is>
      </c>
      <c r="D1283" s="12" t="inlineStr">
        <is>
          <t>Discrete device to JB JB-SFC-2-DI01: 20 x 1 pr (field cables)</t>
        </is>
      </c>
      <c r="E1283" s="12" t="inlineStr">
        <is>
          <t>SFC-2</t>
        </is>
      </c>
      <c r="F1283" s="12" t="inlineStr">
        <is>
          <t>SFC-2: GT2 static starter (LCI) and isolation transformer</t>
        </is>
      </c>
      <c r="G1283" s="12" t="inlineStr">
        <is>
          <t>JB-SFC-2-DI01</t>
        </is>
      </c>
      <c r="H1283" s="12" t="inlineStr">
        <is>
          <t>SFC-2: GT2 static starter (LCI) and isolation transformer</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20</v>
      </c>
      <c r="O1283" s="12" t="n">
        <v>1</v>
      </c>
      <c r="P1283" s="12" t="n"/>
      <c r="Q1283" s="12" t="n"/>
      <c r="R1283" s="12" t="n"/>
      <c r="S1283" s="12" t="inlineStr">
        <is>
          <t>Tray / conduit</t>
        </is>
      </c>
      <c r="T1283" s="16" t="n">
        <v>54</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A-I-0527</t>
        </is>
      </c>
      <c r="B1284" s="12" t="inlineStr">
        <is>
          <t>A</t>
        </is>
      </c>
      <c r="C1284" s="12" t="inlineStr">
        <is>
          <t>Power block</t>
        </is>
      </c>
      <c r="D1284" s="12" t="inlineStr">
        <is>
          <t>Home run JB-SFC-2-DI01 to the control / marshalling room</t>
        </is>
      </c>
      <c r="E1284" s="12" t="inlineStr">
        <is>
          <t>R2B</t>
        </is>
      </c>
      <c r="F1284" s="12" t="inlineStr">
        <is>
          <t>R2B: unit / HRSG electrical e-house (32 x 40 ft)</t>
        </is>
      </c>
      <c r="G1284" s="12" t="inlineStr">
        <is>
          <t>JB-SFC-2-DI01</t>
        </is>
      </c>
      <c r="H1284" s="12" t="inlineStr">
        <is>
          <t>SFC-2: GT2 static starter (LCI) and isolation transformer</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1233</v>
      </c>
      <c r="U1284" s="16" t="n">
        <v>237</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A-I-0528</t>
        </is>
      </c>
      <c r="B1285" s="12" t="inlineStr">
        <is>
          <t>A</t>
        </is>
      </c>
      <c r="C1285" s="12" t="inlineStr">
        <is>
          <t>Power block</t>
        </is>
      </c>
      <c r="D1285" s="12" t="inlineStr">
        <is>
          <t>Analog instrument to JB JB-SFC-3-AI01: 10 x 1 pr (field cables)</t>
        </is>
      </c>
      <c r="E1285" s="12" t="inlineStr">
        <is>
          <t>SFC-3</t>
        </is>
      </c>
      <c r="F1285" s="12" t="inlineStr">
        <is>
          <t>SFC-3: GT3 static starter (LCI) and isolation transformer</t>
        </is>
      </c>
      <c r="G1285" s="12" t="inlineStr">
        <is>
          <t>JB-SFC-3-AI01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10</v>
      </c>
      <c r="O1285" s="12" t="n">
        <v>1</v>
      </c>
      <c r="P1285" s="12" t="n"/>
      <c r="Q1285" s="12" t="n"/>
      <c r="R1285" s="12" t="n"/>
      <c r="S1285" s="12" t="inlineStr">
        <is>
          <t>Tray / conduit</t>
        </is>
      </c>
      <c r="T1285" s="16" t="n">
        <v>54</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A-I-0529</t>
        </is>
      </c>
      <c r="B1286" s="12" t="inlineStr">
        <is>
          <t>A</t>
        </is>
      </c>
      <c r="C1286" s="12" t="inlineStr">
        <is>
          <t>Power block</t>
        </is>
      </c>
      <c r="D1286" s="12" t="inlineStr">
        <is>
          <t>Home run JB-SFC-3-AI01 to the control / marshalling room</t>
        </is>
      </c>
      <c r="E1286" s="12" t="inlineStr">
        <is>
          <t>R2C</t>
        </is>
      </c>
      <c r="F1286" s="12" t="inlineStr">
        <is>
          <t>R2C: unit / HRSG electrical e-house (32 x 40 ft)</t>
        </is>
      </c>
      <c r="G1286" s="12" t="inlineStr">
        <is>
          <t>JB-SFC-3-AI01</t>
        </is>
      </c>
      <c r="H1286" s="12" t="inlineStr">
        <is>
          <t>SFC-3: GT3 static starter (LCI) and isolation transformer</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987</v>
      </c>
      <c r="U1286" s="16" t="n">
        <v>184</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A-I-0530</t>
        </is>
      </c>
      <c r="B1287" s="12" t="inlineStr">
        <is>
          <t>A</t>
        </is>
      </c>
      <c r="C1287" s="12" t="inlineStr">
        <is>
          <t>Power block</t>
        </is>
      </c>
      <c r="D1287" s="12" t="inlineStr">
        <is>
          <t>Discrete device to JB JB-SFC-3-DI01: 20 x 1 pr (field cables)</t>
        </is>
      </c>
      <c r="E1287" s="12" t="inlineStr">
        <is>
          <t>SFC-3</t>
        </is>
      </c>
      <c r="F1287" s="12" t="inlineStr">
        <is>
          <t>SFC-3: GT3 static starter (LCI) and isolation transformer</t>
        </is>
      </c>
      <c r="G1287" s="12" t="inlineStr">
        <is>
          <t>JB-SFC-3-DI01</t>
        </is>
      </c>
      <c r="H1287" s="12" t="inlineStr">
        <is>
          <t>SFC-3: GT3 static starter (LCI) and isolation transformer</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54</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A-I-0531</t>
        </is>
      </c>
      <c r="B1288" s="12" t="inlineStr">
        <is>
          <t>A</t>
        </is>
      </c>
      <c r="C1288" s="12" t="inlineStr">
        <is>
          <t>Power block</t>
        </is>
      </c>
      <c r="D1288" s="12" t="inlineStr">
        <is>
          <t>Home run JB-SFC-3-DI01 to the control / marshalling room</t>
        </is>
      </c>
      <c r="E1288" s="12" t="inlineStr">
        <is>
          <t>R2C</t>
        </is>
      </c>
      <c r="F1288" s="12" t="inlineStr">
        <is>
          <t>R2C: unit / HRSG electrical e-house (32 x 40 ft)</t>
        </is>
      </c>
      <c r="G1288" s="12" t="inlineStr">
        <is>
          <t>JB-SFC-3-DI01</t>
        </is>
      </c>
      <c r="H1288" s="12" t="inlineStr">
        <is>
          <t>SFC-3: GT3 static starter (LCI) and isolation transformer</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987</v>
      </c>
      <c r="U1288" s="16" t="n">
        <v>184</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A-I-0532</t>
        </is>
      </c>
      <c r="B1289" s="12" t="inlineStr">
        <is>
          <t>A</t>
        </is>
      </c>
      <c r="C1289" s="12" t="inlineStr">
        <is>
          <t>Power block</t>
        </is>
      </c>
      <c r="D1289" s="12" t="inlineStr">
        <is>
          <t>Analog instrument to JB JB-SOS-1-AI01: 15 x 1 pr (field cables)</t>
        </is>
      </c>
      <c r="E1289" s="12" t="inlineStr">
        <is>
          <t>SOS-1</t>
        </is>
      </c>
      <c r="F1289" s="12" t="inlineStr">
        <is>
          <t>SOS-1: GTG-1 seal-oil and H2 / CO2 gas-control skid</t>
        </is>
      </c>
      <c r="G1289" s="12" t="inlineStr">
        <is>
          <t>JB-SOS-1-AI01</t>
        </is>
      </c>
      <c r="H1289" s="12" t="inlineStr">
        <is>
          <t>SOS-1: GTG-1 seal-oil and H2 / CO2 gas-control skid</t>
        </is>
      </c>
      <c r="I1289" s="12" t="inlineStr">
        <is>
          <t>Instrumentation</t>
        </is>
      </c>
      <c r="J1289" s="12" t="inlineStr">
        <is>
          <t>Instrumentation ITC / PLTC, IS, #18 shielded pairs, blue jacket</t>
        </is>
      </c>
      <c r="K1289" s="12" t="inlineStr">
        <is>
          <t>ITC|1 pr|16</t>
        </is>
      </c>
      <c r="L1289" s="12" t="inlineStr">
        <is>
          <t>1 pr</t>
        </is>
      </c>
      <c r="M1289" s="12" t="inlineStr">
        <is>
          <t>16</t>
        </is>
      </c>
      <c r="N1289" s="12" t="n">
        <v>15</v>
      </c>
      <c r="O1289" s="12" t="n">
        <v>1</v>
      </c>
      <c r="P1289" s="12" t="n"/>
      <c r="Q1289" s="12" t="n"/>
      <c r="R1289" s="12" t="n"/>
      <c r="S1289" s="12" t="inlineStr">
        <is>
          <t>Tray / conduit</t>
        </is>
      </c>
      <c r="T1289" s="16" t="n">
        <v>52</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A-I-0533</t>
        </is>
      </c>
      <c r="B1290" s="12" t="inlineStr">
        <is>
          <t>A</t>
        </is>
      </c>
      <c r="C1290" s="12" t="inlineStr">
        <is>
          <t>Power block</t>
        </is>
      </c>
      <c r="D1290" s="12" t="inlineStr">
        <is>
          <t>Home run JB-SOS-1-AI01 to the control / marshalling room</t>
        </is>
      </c>
      <c r="E1290" s="12" t="inlineStr">
        <is>
          <t>R2A</t>
        </is>
      </c>
      <c r="F1290" s="12" t="inlineStr">
        <is>
          <t>R2A: unit / HRSG electrical e-house (32 x 40 ft)</t>
        </is>
      </c>
      <c r="G1290" s="12" t="inlineStr">
        <is>
          <t>JB-SOS-1-AI01</t>
        </is>
      </c>
      <c r="H1290" s="12" t="inlineStr">
        <is>
          <t>SOS-1: GTG-1 seal-oil and H2 / CO2 gas-control skid</t>
        </is>
      </c>
      <c r="I1290" s="12" t="inlineStr">
        <is>
          <t>Instrumentation</t>
        </is>
      </c>
      <c r="J1290" s="12" t="inlineStr">
        <is>
          <t>Instrumentation ITC / PLTC, IS, #18 shielded pairs, blue jacket</t>
        </is>
      </c>
      <c r="K1290" s="12" t="inlineStr">
        <is>
          <t>ITC|24 pr|18</t>
        </is>
      </c>
      <c r="L1290" s="12" t="inlineStr">
        <is>
          <t>24 pr</t>
        </is>
      </c>
      <c r="M1290" s="12" t="inlineStr">
        <is>
          <t>18</t>
        </is>
      </c>
      <c r="N1290" s="12" t="n">
        <v>1</v>
      </c>
      <c r="O1290" s="12" t="n">
        <v>1</v>
      </c>
      <c r="P1290" s="12" t="n"/>
      <c r="Q1290" s="12" t="n"/>
      <c r="R1290" s="12" t="n"/>
      <c r="S1290" s="12" t="inlineStr">
        <is>
          <t>Tray</t>
        </is>
      </c>
      <c r="T1290" s="16" t="n">
        <v>403</v>
      </c>
      <c r="U1290" s="16" t="n">
        <v>138</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A-I-0534</t>
        </is>
      </c>
      <c r="B1291" s="12" t="inlineStr">
        <is>
          <t>A</t>
        </is>
      </c>
      <c r="C1291" s="12" t="inlineStr">
        <is>
          <t>Power block</t>
        </is>
      </c>
      <c r="D1291" s="12" t="inlineStr">
        <is>
          <t>Discrete device to JB JB-SOS-1-DI01: 15 x 1 pr (field cables)</t>
        </is>
      </c>
      <c r="E1291" s="12" t="inlineStr">
        <is>
          <t>SOS-1</t>
        </is>
      </c>
      <c r="F1291" s="12" t="inlineStr">
        <is>
          <t>SOS-1: GTG-1 seal-oil and H2 / CO2 gas-control skid</t>
        </is>
      </c>
      <c r="G1291" s="12" t="inlineStr">
        <is>
          <t>JB-SOS-1-DI01</t>
        </is>
      </c>
      <c r="H1291" s="12" t="inlineStr">
        <is>
          <t>SOS-1: GTG-1 seal-oil and H2 / CO2 gas-control skid</t>
        </is>
      </c>
      <c r="I1291" s="12" t="inlineStr">
        <is>
          <t>Instrumentation</t>
        </is>
      </c>
      <c r="J1291" s="12" t="inlineStr">
        <is>
          <t>Instrumentation ITC / PLTC, IS, #18 shielded pairs, blue jacket</t>
        </is>
      </c>
      <c r="K1291" s="12" t="inlineStr">
        <is>
          <t>ITC|1 pr|16</t>
        </is>
      </c>
      <c r="L1291" s="12" t="inlineStr">
        <is>
          <t>1 pr</t>
        </is>
      </c>
      <c r="M1291" s="12" t="inlineStr">
        <is>
          <t>16</t>
        </is>
      </c>
      <c r="N1291" s="12" t="n">
        <v>15</v>
      </c>
      <c r="O1291" s="12" t="n">
        <v>1</v>
      </c>
      <c r="P1291" s="12" t="n"/>
      <c r="Q1291" s="12" t="n"/>
      <c r="R1291" s="12" t="n"/>
      <c r="S1291" s="12" t="inlineStr">
        <is>
          <t>Tray / conduit</t>
        </is>
      </c>
      <c r="T1291" s="16" t="n">
        <v>52</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A-I-0535</t>
        </is>
      </c>
      <c r="B1292" s="12" t="inlineStr">
        <is>
          <t>A</t>
        </is>
      </c>
      <c r="C1292" s="12" t="inlineStr">
        <is>
          <t>Power block</t>
        </is>
      </c>
      <c r="D1292" s="12" t="inlineStr">
        <is>
          <t>Home run JB-SOS-1-DI01 to the control / marshalling room</t>
        </is>
      </c>
      <c r="E1292" s="12" t="inlineStr">
        <is>
          <t>R2A</t>
        </is>
      </c>
      <c r="F1292" s="12" t="inlineStr">
        <is>
          <t>R2A: unit / HRSG electrical e-house (32 x 40 ft)</t>
        </is>
      </c>
      <c r="G1292" s="12" t="inlineStr">
        <is>
          <t>JB-SOS-1-DI01</t>
        </is>
      </c>
      <c r="H1292" s="12" t="inlineStr">
        <is>
          <t>SOS-1: GTG-1 seal-oil and H2 / CO2 gas-control skid</t>
        </is>
      </c>
      <c r="I1292" s="12" t="inlineStr">
        <is>
          <t>Instrumentation</t>
        </is>
      </c>
      <c r="J1292" s="12" t="inlineStr">
        <is>
          <t>Instrumentation ITC / PLTC, IS, #18 shielded pairs, blue jacket</t>
        </is>
      </c>
      <c r="K1292" s="12" t="inlineStr">
        <is>
          <t>ITC|24 pr|18</t>
        </is>
      </c>
      <c r="L1292" s="12" t="inlineStr">
        <is>
          <t>24 pr</t>
        </is>
      </c>
      <c r="M1292" s="12" t="inlineStr">
        <is>
          <t>18</t>
        </is>
      </c>
      <c r="N1292" s="12" t="n">
        <v>1</v>
      </c>
      <c r="O1292" s="12" t="n">
        <v>1</v>
      </c>
      <c r="P1292" s="12" t="n"/>
      <c r="Q1292" s="12" t="n"/>
      <c r="R1292" s="12" t="n"/>
      <c r="S1292" s="12" t="inlineStr">
        <is>
          <t>Tray</t>
        </is>
      </c>
      <c r="T1292" s="16" t="n">
        <v>403</v>
      </c>
      <c r="U1292" s="16" t="n">
        <v>138</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A-I-0536</t>
        </is>
      </c>
      <c r="B1293" s="12" t="inlineStr">
        <is>
          <t>A</t>
        </is>
      </c>
      <c r="C1293" s="12" t="inlineStr">
        <is>
          <t>Power block</t>
        </is>
      </c>
      <c r="D1293" s="12" t="inlineStr">
        <is>
          <t>Analog instrument to JB JB-SOS-2-AI01: 15 x 1 pr (field cables)</t>
        </is>
      </c>
      <c r="E1293" s="12" t="inlineStr">
        <is>
          <t>SOS-2</t>
        </is>
      </c>
      <c r="F1293" s="12" t="inlineStr">
        <is>
          <t>SOS-2: GTG-2 seal-oil and H2 / CO2 gas-control skid</t>
        </is>
      </c>
      <c r="G1293" s="12" t="inlineStr">
        <is>
          <t>JB-SOS-2-AI01</t>
        </is>
      </c>
      <c r="H1293" s="12" t="inlineStr">
        <is>
          <t>SOS-2: GTG-2 seal-oil and H2 / CO2 gas-control skid</t>
        </is>
      </c>
      <c r="I1293" s="12" t="inlineStr">
        <is>
          <t>Instrumentation</t>
        </is>
      </c>
      <c r="J1293" s="12" t="inlineStr">
        <is>
          <t>Instrumentation ITC / PLTC, IS, #18 shielded pairs, blue jacket</t>
        </is>
      </c>
      <c r="K1293" s="12" t="inlineStr">
        <is>
          <t>ITC|1 pr|16</t>
        </is>
      </c>
      <c r="L1293" s="12" t="inlineStr">
        <is>
          <t>1 pr</t>
        </is>
      </c>
      <c r="M1293" s="12" t="inlineStr">
        <is>
          <t>16</t>
        </is>
      </c>
      <c r="N1293" s="12" t="n">
        <v>15</v>
      </c>
      <c r="O1293" s="12" t="n">
        <v>1</v>
      </c>
      <c r="P1293" s="12" t="n"/>
      <c r="Q1293" s="12" t="n"/>
      <c r="R1293" s="12" t="n"/>
      <c r="S1293" s="12" t="inlineStr">
        <is>
          <t>Tray / conduit</t>
        </is>
      </c>
      <c r="T1293" s="16" t="n">
        <v>52</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A-I-0537</t>
        </is>
      </c>
      <c r="B1294" s="12" t="inlineStr">
        <is>
          <t>A</t>
        </is>
      </c>
      <c r="C1294" s="12" t="inlineStr">
        <is>
          <t>Power block</t>
        </is>
      </c>
      <c r="D1294" s="12" t="inlineStr">
        <is>
          <t>Home run JB-SOS-2-AI01 to the control / marshalling room</t>
        </is>
      </c>
      <c r="E1294" s="12" t="inlineStr">
        <is>
          <t>R2B</t>
        </is>
      </c>
      <c r="F1294" s="12" t="inlineStr">
        <is>
          <t>R2B: unit / HRSG electrical e-house (32 x 40 ft)</t>
        </is>
      </c>
      <c r="G1294" s="12" t="inlineStr">
        <is>
          <t>JB-SOS-2-AI01</t>
        </is>
      </c>
      <c r="H1294" s="12" t="inlineStr">
        <is>
          <t>SOS-2: GTG-2 seal-oil and H2 / CO2 gas-control skid</t>
        </is>
      </c>
      <c r="I1294" s="12" t="inlineStr">
        <is>
          <t>Instrumentation</t>
        </is>
      </c>
      <c r="J1294" s="12" t="inlineStr">
        <is>
          <t>Instrumentation ITC / PLTC, IS, #18 shielded pairs, blue jacket</t>
        </is>
      </c>
      <c r="K1294" s="12" t="inlineStr">
        <is>
          <t>ITC|24 pr|18</t>
        </is>
      </c>
      <c r="L1294" s="12" t="inlineStr">
        <is>
          <t>24 pr</t>
        </is>
      </c>
      <c r="M1294" s="12" t="inlineStr">
        <is>
          <t>18</t>
        </is>
      </c>
      <c r="N1294" s="12" t="n">
        <v>1</v>
      </c>
      <c r="O1294" s="12" t="n">
        <v>1</v>
      </c>
      <c r="P1294" s="12" t="n"/>
      <c r="Q1294" s="12" t="n"/>
      <c r="R1294" s="12" t="n"/>
      <c r="S1294" s="12" t="inlineStr">
        <is>
          <t>Tray</t>
        </is>
      </c>
      <c r="T1294" s="16" t="n">
        <v>1277</v>
      </c>
      <c r="U1294" s="16" t="n">
        <v>228</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A-I-0538</t>
        </is>
      </c>
      <c r="B1295" s="12" t="inlineStr">
        <is>
          <t>A</t>
        </is>
      </c>
      <c r="C1295" s="12" t="inlineStr">
        <is>
          <t>Power block</t>
        </is>
      </c>
      <c r="D1295" s="12" t="inlineStr">
        <is>
          <t>Discrete device to JB JB-SOS-2-DI01: 15 x 1 pr (field cables)</t>
        </is>
      </c>
      <c r="E1295" s="12" t="inlineStr">
        <is>
          <t>SOS-2</t>
        </is>
      </c>
      <c r="F1295" s="12" t="inlineStr">
        <is>
          <t>SOS-2: GTG-2 seal-oil and H2 / CO2 gas-control skid</t>
        </is>
      </c>
      <c r="G1295" s="12" t="inlineStr">
        <is>
          <t>JB-SOS-2-DI01</t>
        </is>
      </c>
      <c r="H1295" s="12" t="inlineStr">
        <is>
          <t>SOS-2: GTG-2 seal-oil and H2 / CO2 gas-control skid</t>
        </is>
      </c>
      <c r="I1295" s="12" t="inlineStr">
        <is>
          <t>Instrumentation</t>
        </is>
      </c>
      <c r="J1295" s="12" t="inlineStr">
        <is>
          <t>Instrumentation ITC / PLTC, IS, #18 shielded pairs, blue jacket</t>
        </is>
      </c>
      <c r="K1295" s="12" t="inlineStr">
        <is>
          <t>ITC|1 pr|16</t>
        </is>
      </c>
      <c r="L1295" s="12" t="inlineStr">
        <is>
          <t>1 pr</t>
        </is>
      </c>
      <c r="M1295" s="12" t="inlineStr">
        <is>
          <t>16</t>
        </is>
      </c>
      <c r="N1295" s="12" t="n">
        <v>15</v>
      </c>
      <c r="O1295" s="12" t="n">
        <v>1</v>
      </c>
      <c r="P1295" s="12" t="n"/>
      <c r="Q1295" s="12" t="n"/>
      <c r="R1295" s="12" t="n"/>
      <c r="S1295" s="12" t="inlineStr">
        <is>
          <t>Tray / conduit</t>
        </is>
      </c>
      <c r="T1295" s="16" t="n">
        <v>52</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A-I-0539</t>
        </is>
      </c>
      <c r="B1296" s="12" t="inlineStr">
        <is>
          <t>A</t>
        </is>
      </c>
      <c r="C1296" s="12" t="inlineStr">
        <is>
          <t>Power block</t>
        </is>
      </c>
      <c r="D1296" s="12" t="inlineStr">
        <is>
          <t>Home run JB-SOS-2-DI01 to the control / marshalling room</t>
        </is>
      </c>
      <c r="E1296" s="12" t="inlineStr">
        <is>
          <t>R2B</t>
        </is>
      </c>
      <c r="F1296" s="12" t="inlineStr">
        <is>
          <t>R2B: unit / HRSG electrical e-house (32 x 40 ft)</t>
        </is>
      </c>
      <c r="G1296" s="12" t="inlineStr">
        <is>
          <t>JB-SOS-2-DI01</t>
        </is>
      </c>
      <c r="H1296" s="12" t="inlineStr">
        <is>
          <t>SOS-2: GTG-2 seal-oil and H2 / CO2 gas-control skid</t>
        </is>
      </c>
      <c r="I1296" s="12" t="inlineStr">
        <is>
          <t>Instrumentation</t>
        </is>
      </c>
      <c r="J1296" s="12" t="inlineStr">
        <is>
          <t>Instrumentation ITC / PLTC, IS, #18 shielded pairs, blue jacket</t>
        </is>
      </c>
      <c r="K1296" s="12" t="inlineStr">
        <is>
          <t>ITC|24 pr|18</t>
        </is>
      </c>
      <c r="L1296" s="12" t="inlineStr">
        <is>
          <t>24 pr</t>
        </is>
      </c>
      <c r="M1296" s="12" t="inlineStr">
        <is>
          <t>18</t>
        </is>
      </c>
      <c r="N1296" s="12" t="n">
        <v>1</v>
      </c>
      <c r="O1296" s="12" t="n">
        <v>1</v>
      </c>
      <c r="P1296" s="12" t="n"/>
      <c r="Q1296" s="12" t="n"/>
      <c r="R1296" s="12" t="n"/>
      <c r="S1296" s="12" t="inlineStr">
        <is>
          <t>Tray</t>
        </is>
      </c>
      <c r="T1296" s="16" t="n">
        <v>1277</v>
      </c>
      <c r="U1296" s="16" t="n">
        <v>228</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A-I-0540</t>
        </is>
      </c>
      <c r="B1297" s="12" t="inlineStr">
        <is>
          <t>A</t>
        </is>
      </c>
      <c r="C1297" s="12" t="inlineStr">
        <is>
          <t>Power block</t>
        </is>
      </c>
      <c r="D1297" s="12" t="inlineStr">
        <is>
          <t>Analog instrument to JB JB-SOS-3-AI01: 15 x 1 pr (field cables)</t>
        </is>
      </c>
      <c r="E1297" s="12" t="inlineStr">
        <is>
          <t>SOS-3</t>
        </is>
      </c>
      <c r="F1297" s="12" t="inlineStr">
        <is>
          <t>SOS-3: GTG-3 seal-oil and H2 / CO2 gas-control skid</t>
        </is>
      </c>
      <c r="G1297" s="12" t="inlineStr">
        <is>
          <t>JB-SOS-3-AI01</t>
        </is>
      </c>
      <c r="H1297" s="12" t="inlineStr">
        <is>
          <t>SOS-3: GTG-3 seal-oil and H2 / CO2 gas-control skid</t>
        </is>
      </c>
      <c r="I1297" s="12" t="inlineStr">
        <is>
          <t>Instrumentation</t>
        </is>
      </c>
      <c r="J1297" s="12" t="inlineStr">
        <is>
          <t>Instrumentation ITC / PLTC, IS, #18 shielded pairs, blue jacket</t>
        </is>
      </c>
      <c r="K1297" s="12" t="inlineStr">
        <is>
          <t>ITC|1 pr|16</t>
        </is>
      </c>
      <c r="L1297" s="12" t="inlineStr">
        <is>
          <t>1 pr</t>
        </is>
      </c>
      <c r="M1297" s="12" t="inlineStr">
        <is>
          <t>16</t>
        </is>
      </c>
      <c r="N1297" s="12" t="n">
        <v>15</v>
      </c>
      <c r="O1297" s="12" t="n">
        <v>1</v>
      </c>
      <c r="P1297" s="12" t="n"/>
      <c r="Q1297" s="12" t="n"/>
      <c r="R1297" s="12" t="n"/>
      <c r="S1297" s="12" t="inlineStr">
        <is>
          <t>Tray / conduit</t>
        </is>
      </c>
      <c r="T1297" s="16" t="n">
        <v>52</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A-I-0541</t>
        </is>
      </c>
      <c r="B1298" s="12" t="inlineStr">
        <is>
          <t>A</t>
        </is>
      </c>
      <c r="C1298" s="12" t="inlineStr">
        <is>
          <t>Power block</t>
        </is>
      </c>
      <c r="D1298" s="12" t="inlineStr">
        <is>
          <t>Home run JB-SOS-3-AI01 to the control / marshalling room</t>
        </is>
      </c>
      <c r="E1298" s="12" t="inlineStr">
        <is>
          <t>R2C</t>
        </is>
      </c>
      <c r="F1298" s="12" t="inlineStr">
        <is>
          <t>R2C: unit / HRSG electrical e-house (32 x 40 ft)</t>
        </is>
      </c>
      <c r="G1298" s="12" t="inlineStr">
        <is>
          <t>JB-SOS-3-AI01</t>
        </is>
      </c>
      <c r="H1298" s="12" t="inlineStr">
        <is>
          <t>SOS-3: GTG-3 seal-oil and H2 / CO2 gas-control skid</t>
        </is>
      </c>
      <c r="I1298" s="12" t="inlineStr">
        <is>
          <t>Instrumentation</t>
        </is>
      </c>
      <c r="J1298" s="12" t="inlineStr">
        <is>
          <t>Instrumentation ITC / PLTC, IS, #18 shielded pairs, blue jacket</t>
        </is>
      </c>
      <c r="K1298" s="12" t="inlineStr">
        <is>
          <t>ITC|24 pr|18</t>
        </is>
      </c>
      <c r="L1298" s="12" t="inlineStr">
        <is>
          <t>24 pr</t>
        </is>
      </c>
      <c r="M1298" s="12" t="inlineStr">
        <is>
          <t>18</t>
        </is>
      </c>
      <c r="N1298" s="12" t="n">
        <v>1</v>
      </c>
      <c r="O1298" s="12" t="n">
        <v>1</v>
      </c>
      <c r="P1298" s="12" t="n"/>
      <c r="Q1298" s="12" t="n"/>
      <c r="R1298" s="12" t="n"/>
      <c r="S1298" s="12" t="inlineStr">
        <is>
          <t>Duct bank</t>
        </is>
      </c>
      <c r="T1298" s="16" t="n">
        <v>1214</v>
      </c>
      <c r="U1298" s="16" t="n">
        <v>126</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A-I-0542</t>
        </is>
      </c>
      <c r="B1299" s="12" t="inlineStr">
        <is>
          <t>A</t>
        </is>
      </c>
      <c r="C1299" s="12" t="inlineStr">
        <is>
          <t>Power block</t>
        </is>
      </c>
      <c r="D1299" s="12" t="inlineStr">
        <is>
          <t>Discrete device to JB JB-SOS-3-DI01: 15 x 1 pr (field cables)</t>
        </is>
      </c>
      <c r="E1299" s="12" t="inlineStr">
        <is>
          <t>SOS-3</t>
        </is>
      </c>
      <c r="F1299" s="12" t="inlineStr">
        <is>
          <t>SOS-3: GTG-3 seal-oil and H2 / CO2 gas-control skid</t>
        </is>
      </c>
      <c r="G1299" s="12" t="inlineStr">
        <is>
          <t>JB-SOS-3-DI01</t>
        </is>
      </c>
      <c r="H1299" s="12" t="inlineStr">
        <is>
          <t>SOS-3: GTG-3 seal-oil and H2 / CO2 gas-control skid</t>
        </is>
      </c>
      <c r="I1299" s="12" t="inlineStr">
        <is>
          <t>Instrumentation</t>
        </is>
      </c>
      <c r="J1299" s="12" t="inlineStr">
        <is>
          <t>Instrumentation ITC / PLTC, IS, #18 shielded pairs, blue jacket</t>
        </is>
      </c>
      <c r="K1299" s="12" t="inlineStr">
        <is>
          <t>ITC|1 pr|16</t>
        </is>
      </c>
      <c r="L1299" s="12" t="inlineStr">
        <is>
          <t>1 pr</t>
        </is>
      </c>
      <c r="M1299" s="12" t="inlineStr">
        <is>
          <t>16</t>
        </is>
      </c>
      <c r="N1299" s="12" t="n">
        <v>15</v>
      </c>
      <c r="O1299" s="12" t="n">
        <v>1</v>
      </c>
      <c r="P1299" s="12" t="n"/>
      <c r="Q1299" s="12" t="n"/>
      <c r="R1299" s="12" t="n"/>
      <c r="S1299" s="12" t="inlineStr">
        <is>
          <t>Tray / conduit</t>
        </is>
      </c>
      <c r="T1299" s="16" t="n">
        <v>52</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A-I-0543</t>
        </is>
      </c>
      <c r="B1300" s="12" t="inlineStr">
        <is>
          <t>A</t>
        </is>
      </c>
      <c r="C1300" s="12" t="inlineStr">
        <is>
          <t>Power block</t>
        </is>
      </c>
      <c r="D1300" s="12" t="inlineStr">
        <is>
          <t>Home run JB-SOS-3-DI01 to the control / marshalling room</t>
        </is>
      </c>
      <c r="E1300" s="12" t="inlineStr">
        <is>
          <t>R2C</t>
        </is>
      </c>
      <c r="F1300" s="12" t="inlineStr">
        <is>
          <t>R2C: unit / HRSG electrical e-house (32 x 40 ft)</t>
        </is>
      </c>
      <c r="G1300" s="12" t="inlineStr">
        <is>
          <t>JB-SOS-3-DI01</t>
        </is>
      </c>
      <c r="H1300" s="12" t="inlineStr">
        <is>
          <t>SOS-3: GTG-3 seal-oil and H2 / CO2 gas-control skid</t>
        </is>
      </c>
      <c r="I1300" s="12" t="inlineStr">
        <is>
          <t>Instrumentation</t>
        </is>
      </c>
      <c r="J1300" s="12" t="inlineStr">
        <is>
          <t>Instrumentation ITC / PLTC, IS, #18 shielded pairs, blue jacket</t>
        </is>
      </c>
      <c r="K1300" s="12" t="inlineStr">
        <is>
          <t>ITC|24 pr|18</t>
        </is>
      </c>
      <c r="L1300" s="12" t="inlineStr">
        <is>
          <t>24 pr</t>
        </is>
      </c>
      <c r="M1300" s="12" t="inlineStr">
        <is>
          <t>18</t>
        </is>
      </c>
      <c r="N1300" s="12" t="n">
        <v>1</v>
      </c>
      <c r="O1300" s="12" t="n">
        <v>1</v>
      </c>
      <c r="P1300" s="12" t="n"/>
      <c r="Q1300" s="12" t="n"/>
      <c r="R1300" s="12" t="n"/>
      <c r="S1300" s="12" t="inlineStr">
        <is>
          <t>Duct bank</t>
        </is>
      </c>
      <c r="T1300" s="16" t="n">
        <v>1214</v>
      </c>
      <c r="U1300" s="16" t="n">
        <v>126</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A-I-0544</t>
        </is>
      </c>
      <c r="B1301" s="12" t="inlineStr">
        <is>
          <t>A</t>
        </is>
      </c>
      <c r="C1301" s="12" t="inlineStr">
        <is>
          <t>Power block</t>
        </is>
      </c>
      <c r="D1301" s="12" t="inlineStr">
        <is>
          <t>Analog instrument to JB JB-SPC-1-AI01: 10 x 1 pr (field cables)</t>
        </is>
      </c>
      <c r="E1301" s="12" t="inlineStr">
        <is>
          <t>SPC-1</t>
        </is>
      </c>
      <c r="F1301" s="12" t="inlineStr">
        <is>
          <t>SPC-1: surge-protection and VT cubicle on the IPB (GTG-1)</t>
        </is>
      </c>
      <c r="G1301" s="12" t="inlineStr">
        <is>
          <t>JB-SPC-1-AI01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40</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A-I-0545</t>
        </is>
      </c>
      <c r="B1302" s="12" t="inlineStr">
        <is>
          <t>A</t>
        </is>
      </c>
      <c r="C1302" s="12" t="inlineStr">
        <is>
          <t>Power block</t>
        </is>
      </c>
      <c r="D1302" s="12" t="inlineStr">
        <is>
          <t>Home run JB-SPC-1-AI01 to the control / marshalling room</t>
        </is>
      </c>
      <c r="E1302" s="12" t="inlineStr">
        <is>
          <t>R2A</t>
        </is>
      </c>
      <c r="F1302" s="12" t="inlineStr">
        <is>
          <t>R2A: unit / HRSG electrical e-house (32 x 40 ft)</t>
        </is>
      </c>
      <c r="G1302" s="12" t="inlineStr">
        <is>
          <t>JB-SPC-1-AI01</t>
        </is>
      </c>
      <c r="H1302" s="12" t="inlineStr">
        <is>
          <t>SPC-1: surge-protection and VT cubicle on the IPB (GTG-1)</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395</v>
      </c>
      <c r="U1302" s="16" t="n">
        <v>124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A-I-0546</t>
        </is>
      </c>
      <c r="B1303" s="12" t="inlineStr">
        <is>
          <t>A</t>
        </is>
      </c>
      <c r="C1303" s="12" t="inlineStr">
        <is>
          <t>Power block</t>
        </is>
      </c>
      <c r="D1303" s="12" t="inlineStr">
        <is>
          <t>Discrete device to JB JB-SPC-1-DI01: 20 x 1 pr (field cables)</t>
        </is>
      </c>
      <c r="E1303" s="12" t="inlineStr">
        <is>
          <t>SPC-1</t>
        </is>
      </c>
      <c r="F1303" s="12" t="inlineStr">
        <is>
          <t>SPC-1: surge-protection and VT cubicle on the IPB (GTG-1)</t>
        </is>
      </c>
      <c r="G1303" s="12" t="inlineStr">
        <is>
          <t>JB-SPC-1-DI01</t>
        </is>
      </c>
      <c r="H1303" s="12" t="inlineStr">
        <is>
          <t>SPC-1: surge-protection and VT cubicle on the IPB (GTG-1)</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40</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A-I-0547</t>
        </is>
      </c>
      <c r="B1304" s="12" t="inlineStr">
        <is>
          <t>A</t>
        </is>
      </c>
      <c r="C1304" s="12" t="inlineStr">
        <is>
          <t>Power block</t>
        </is>
      </c>
      <c r="D1304" s="12" t="inlineStr">
        <is>
          <t>Home run JB-SPC-1-DI01 to the control / marshalling room</t>
        </is>
      </c>
      <c r="E1304" s="12" t="inlineStr">
        <is>
          <t>R2A</t>
        </is>
      </c>
      <c r="F1304" s="12" t="inlineStr">
        <is>
          <t>R2A: unit / HRSG electrical e-house (32 x 40 ft)</t>
        </is>
      </c>
      <c r="G1304" s="12" t="inlineStr">
        <is>
          <t>JB-SPC-1-DI01</t>
        </is>
      </c>
      <c r="H1304" s="12" t="inlineStr">
        <is>
          <t>SPC-1: surge-protection and VT cubicle on the IPB (GTG-1)</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395</v>
      </c>
      <c r="U1304" s="16" t="n">
        <v>124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A-I-0548</t>
        </is>
      </c>
      <c r="B1305" s="12" t="inlineStr">
        <is>
          <t>A</t>
        </is>
      </c>
      <c r="C1305" s="12" t="inlineStr">
        <is>
          <t>Power block</t>
        </is>
      </c>
      <c r="D1305" s="12" t="inlineStr">
        <is>
          <t>Analog instrument to JB JB-SPC-2-AI01: 10 x 1 pr (field cables)</t>
        </is>
      </c>
      <c r="E1305" s="12" t="inlineStr">
        <is>
          <t>SPC-2</t>
        </is>
      </c>
      <c r="F1305" s="12" t="inlineStr">
        <is>
          <t>SPC-2: surge-protection and VT cubicle on the IPB (GTG-2)</t>
        </is>
      </c>
      <c r="G1305" s="12" t="inlineStr">
        <is>
          <t>JB-SPC-2-AI01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PLTC|1 pr|16</t>
        </is>
      </c>
      <c r="L1305" s="12" t="inlineStr">
        <is>
          <t>1 pr</t>
        </is>
      </c>
      <c r="M1305" s="12" t="inlineStr">
        <is>
          <t>16</t>
        </is>
      </c>
      <c r="N1305" s="12" t="n">
        <v>10</v>
      </c>
      <c r="O1305" s="12" t="n">
        <v>1</v>
      </c>
      <c r="P1305" s="12" t="n"/>
      <c r="Q1305" s="12" t="n"/>
      <c r="R1305" s="12" t="n"/>
      <c r="S1305" s="12" t="inlineStr">
        <is>
          <t>Tray / conduit</t>
        </is>
      </c>
      <c r="T1305" s="16" t="n">
        <v>40</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A-I-0549</t>
        </is>
      </c>
      <c r="B1306" s="12" t="inlineStr">
        <is>
          <t>A</t>
        </is>
      </c>
      <c r="C1306" s="12" t="inlineStr">
        <is>
          <t>Power block</t>
        </is>
      </c>
      <c r="D1306" s="12" t="inlineStr">
        <is>
          <t>Home run JB-SPC-2-AI01 to the control / marshalling room</t>
        </is>
      </c>
      <c r="E1306" s="12" t="inlineStr">
        <is>
          <t>R2B</t>
        </is>
      </c>
      <c r="F1306" s="12" t="inlineStr">
        <is>
          <t>R2B: unit / HRSG electrical e-house (32 x 40 ft)</t>
        </is>
      </c>
      <c r="G1306" s="12" t="inlineStr">
        <is>
          <t>JB-SPC-2-AI01</t>
        </is>
      </c>
      <c r="H1306" s="12" t="inlineStr">
        <is>
          <t>SPC-2: surge-protection and VT cubicle on the IPB (GTG-2)</t>
        </is>
      </c>
      <c r="I1306" s="12" t="inlineStr">
        <is>
          <t>Instrumentation</t>
        </is>
      </c>
      <c r="J1306" s="12" t="inlineStr">
        <is>
          <t>Instrumentation PLTC / TC-ER 300 V, #18 twisted shielded pairs, overall shield</t>
        </is>
      </c>
      <c r="K1306" s="12" t="inlineStr">
        <is>
          <t>PLTC|24 pr|18</t>
        </is>
      </c>
      <c r="L1306" s="12" t="inlineStr">
        <is>
          <t>24 pr</t>
        </is>
      </c>
      <c r="M1306" s="12" t="inlineStr">
        <is>
          <t>18</t>
        </is>
      </c>
      <c r="N1306" s="12" t="n">
        <v>1</v>
      </c>
      <c r="O1306" s="12" t="n">
        <v>1</v>
      </c>
      <c r="P1306" s="12" t="n"/>
      <c r="Q1306" s="12" t="n"/>
      <c r="R1306" s="12" t="n"/>
      <c r="S1306" s="12" t="inlineStr">
        <is>
          <t>Tray</t>
        </is>
      </c>
      <c r="T1306" s="16" t="n">
        <v>1269</v>
      </c>
      <c r="U1306" s="16" t="n">
        <v>214</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A-I-0550</t>
        </is>
      </c>
      <c r="B1307" s="12" t="inlineStr">
        <is>
          <t>A</t>
        </is>
      </c>
      <c r="C1307" s="12" t="inlineStr">
        <is>
          <t>Power block</t>
        </is>
      </c>
      <c r="D1307" s="12" t="inlineStr">
        <is>
          <t>Discrete device to JB JB-SPC-2-DI01: 20 x 1 pr (field cables)</t>
        </is>
      </c>
      <c r="E1307" s="12" t="inlineStr">
        <is>
          <t>SPC-2</t>
        </is>
      </c>
      <c r="F1307" s="12" t="inlineStr">
        <is>
          <t>SPC-2: surge-protection and VT cubicle on the IPB (GTG-2)</t>
        </is>
      </c>
      <c r="G1307" s="12" t="inlineStr">
        <is>
          <t>JB-SPC-2-DI01</t>
        </is>
      </c>
      <c r="H1307" s="12" t="inlineStr">
        <is>
          <t>SPC-2: surge-protection and VT cubicle on the IPB (GTG-2)</t>
        </is>
      </c>
      <c r="I1307" s="12" t="inlineStr">
        <is>
          <t>Instrumentation</t>
        </is>
      </c>
      <c r="J1307" s="12" t="inlineStr">
        <is>
          <t>Instrumentation PLTC / TC-ER 300 V, #18 twisted shielded pairs, overall shield</t>
        </is>
      </c>
      <c r="K1307" s="12" t="inlineStr">
        <is>
          <t>PLTC|1 pr|16</t>
        </is>
      </c>
      <c r="L1307" s="12" t="inlineStr">
        <is>
          <t>1 pr</t>
        </is>
      </c>
      <c r="M1307" s="12" t="inlineStr">
        <is>
          <t>16</t>
        </is>
      </c>
      <c r="N1307" s="12" t="n">
        <v>20</v>
      </c>
      <c r="O1307" s="12" t="n">
        <v>1</v>
      </c>
      <c r="P1307" s="12" t="n"/>
      <c r="Q1307" s="12" t="n"/>
      <c r="R1307" s="12" t="n"/>
      <c r="S1307" s="12" t="inlineStr">
        <is>
          <t>Tray / conduit</t>
        </is>
      </c>
      <c r="T1307" s="16" t="n">
        <v>40</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A-I-0551</t>
        </is>
      </c>
      <c r="B1308" s="12" t="inlineStr">
        <is>
          <t>A</t>
        </is>
      </c>
      <c r="C1308" s="12" t="inlineStr">
        <is>
          <t>Power block</t>
        </is>
      </c>
      <c r="D1308" s="12" t="inlineStr">
        <is>
          <t>Home run JB-SPC-2-DI01 to the control / marshalling room</t>
        </is>
      </c>
      <c r="E1308" s="12" t="inlineStr">
        <is>
          <t>R2B</t>
        </is>
      </c>
      <c r="F1308" s="12" t="inlineStr">
        <is>
          <t>R2B: unit / HRSG electrical e-house (32 x 40 ft)</t>
        </is>
      </c>
      <c r="G1308" s="12" t="inlineStr">
        <is>
          <t>JB-SPC-2-DI01</t>
        </is>
      </c>
      <c r="H1308" s="12" t="inlineStr">
        <is>
          <t>SPC-2: surge-protection and VT cubicle on the IPB (GTG-2)</t>
        </is>
      </c>
      <c r="I1308" s="12" t="inlineStr">
        <is>
          <t>Instrumentation</t>
        </is>
      </c>
      <c r="J1308" s="12" t="inlineStr">
        <is>
          <t>Instrumentation PLTC / TC-ER 300 V, #18 twisted shielded pairs, overall shield</t>
        </is>
      </c>
      <c r="K1308" s="12" t="inlineStr">
        <is>
          <t>PLTC|24 pr|18</t>
        </is>
      </c>
      <c r="L1308" s="12" t="inlineStr">
        <is>
          <t>24 pr</t>
        </is>
      </c>
      <c r="M1308" s="12" t="inlineStr">
        <is>
          <t>18</t>
        </is>
      </c>
      <c r="N1308" s="12" t="n">
        <v>1</v>
      </c>
      <c r="O1308" s="12" t="n">
        <v>1</v>
      </c>
      <c r="P1308" s="12" t="n"/>
      <c r="Q1308" s="12" t="n"/>
      <c r="R1308" s="12" t="n"/>
      <c r="S1308" s="12" t="inlineStr">
        <is>
          <t>Tray</t>
        </is>
      </c>
      <c r="T1308" s="16" t="n">
        <v>1269</v>
      </c>
      <c r="U1308" s="16" t="n">
        <v>214</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A-I-0552</t>
        </is>
      </c>
      <c r="B1309" s="12" t="inlineStr">
        <is>
          <t>A</t>
        </is>
      </c>
      <c r="C1309" s="12" t="inlineStr">
        <is>
          <t>Power block</t>
        </is>
      </c>
      <c r="D1309" s="12" t="inlineStr">
        <is>
          <t>Analog instrument to JB JB-SPC-3-AI01: 10 x 1 pr (field cables)</t>
        </is>
      </c>
      <c r="E1309" s="12" t="inlineStr">
        <is>
          <t>SPC-3</t>
        </is>
      </c>
      <c r="F1309" s="12" t="inlineStr">
        <is>
          <t>SPC-3: surge-protection and VT cubicle on the IPB (GTG-3)</t>
        </is>
      </c>
      <c r="G1309" s="12" t="inlineStr">
        <is>
          <t>JB-SPC-3-AI01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PLTC|1 pr|16</t>
        </is>
      </c>
      <c r="L1309" s="12" t="inlineStr">
        <is>
          <t>1 pr</t>
        </is>
      </c>
      <c r="M1309" s="12" t="inlineStr">
        <is>
          <t>16</t>
        </is>
      </c>
      <c r="N1309" s="12" t="n">
        <v>10</v>
      </c>
      <c r="O1309" s="12" t="n">
        <v>1</v>
      </c>
      <c r="P1309" s="12" t="n"/>
      <c r="Q1309" s="12" t="n"/>
      <c r="R1309" s="12" t="n"/>
      <c r="S1309" s="12" t="inlineStr">
        <is>
          <t>Tray / conduit</t>
        </is>
      </c>
      <c r="T1309" s="16" t="n">
        <v>40</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A-I-0553</t>
        </is>
      </c>
      <c r="B1310" s="12" t="inlineStr">
        <is>
          <t>A</t>
        </is>
      </c>
      <c r="C1310" s="12" t="inlineStr">
        <is>
          <t>Power block</t>
        </is>
      </c>
      <c r="D1310" s="12" t="inlineStr">
        <is>
          <t>Home run JB-SPC-3-AI01 to the control / marshalling room</t>
        </is>
      </c>
      <c r="E1310" s="12" t="inlineStr">
        <is>
          <t>R2C</t>
        </is>
      </c>
      <c r="F1310" s="12" t="inlineStr">
        <is>
          <t>R2C: unit / HRSG electrical e-house (32 x 40 ft)</t>
        </is>
      </c>
      <c r="G1310" s="12" t="inlineStr">
        <is>
          <t>JB-SPC-3-AI01</t>
        </is>
      </c>
      <c r="H1310" s="12" t="inlineStr">
        <is>
          <t>SPC-3: surge-protection and VT cubicle on the IPB (GTG-3)</t>
        </is>
      </c>
      <c r="I1310" s="12" t="inlineStr">
        <is>
          <t>Instrumentation</t>
        </is>
      </c>
      <c r="J1310" s="12" t="inlineStr">
        <is>
          <t>Instrumentation PLTC / TC-ER 300 V, #18 twisted shielded pairs, overall shield</t>
        </is>
      </c>
      <c r="K1310" s="12" t="inlineStr">
        <is>
          <t>PLTC|24 pr|18</t>
        </is>
      </c>
      <c r="L1310" s="12" t="inlineStr">
        <is>
          <t>24 pr</t>
        </is>
      </c>
      <c r="M1310" s="12" t="inlineStr">
        <is>
          <t>18</t>
        </is>
      </c>
      <c r="N1310" s="12" t="n">
        <v>1</v>
      </c>
      <c r="O1310" s="12" t="n">
        <v>1</v>
      </c>
      <c r="P1310" s="12" t="n"/>
      <c r="Q1310" s="12" t="n"/>
      <c r="R1310" s="12" t="n"/>
      <c r="S1310" s="12" t="inlineStr">
        <is>
          <t>Duct bank</t>
        </is>
      </c>
      <c r="T1310" s="16" t="n">
        <v>1193</v>
      </c>
      <c r="U1310" s="16" t="n">
        <v>114</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A-I-0554</t>
        </is>
      </c>
      <c r="B1311" s="12" t="inlineStr">
        <is>
          <t>A</t>
        </is>
      </c>
      <c r="C1311" s="12" t="inlineStr">
        <is>
          <t>Power block</t>
        </is>
      </c>
      <c r="D1311" s="12" t="inlineStr">
        <is>
          <t>Discrete device to JB JB-SPC-3-DI01: 20 x 1 pr (field cables)</t>
        </is>
      </c>
      <c r="E1311" s="12" t="inlineStr">
        <is>
          <t>SPC-3</t>
        </is>
      </c>
      <c r="F1311" s="12" t="inlineStr">
        <is>
          <t>SPC-3: surge-protection and VT cubicle on the IPB (GTG-3)</t>
        </is>
      </c>
      <c r="G1311" s="12" t="inlineStr">
        <is>
          <t>JB-SPC-3-DI01</t>
        </is>
      </c>
      <c r="H1311" s="12" t="inlineStr">
        <is>
          <t>SPC-3: surge-protection and VT cubicle on the IPB (GTG-3)</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40</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A-I-0555</t>
        </is>
      </c>
      <c r="B1312" s="12" t="inlineStr">
        <is>
          <t>A</t>
        </is>
      </c>
      <c r="C1312" s="12" t="inlineStr">
        <is>
          <t>Power block</t>
        </is>
      </c>
      <c r="D1312" s="12" t="inlineStr">
        <is>
          <t>Home run JB-SPC-3-DI01 to the control / marshalling room</t>
        </is>
      </c>
      <c r="E1312" s="12" t="inlineStr">
        <is>
          <t>R2C</t>
        </is>
      </c>
      <c r="F1312" s="12" t="inlineStr">
        <is>
          <t>R2C: unit / HRSG electrical e-house (32 x 40 ft)</t>
        </is>
      </c>
      <c r="G1312" s="12" t="inlineStr">
        <is>
          <t>JB-SPC-3-DI01</t>
        </is>
      </c>
      <c r="H1312" s="12" t="inlineStr">
        <is>
          <t>SPC-3: surge-protection and VT cubicle on the IPB (GTG-3)</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1193</v>
      </c>
      <c r="U1312" s="16" t="n">
        <v>114</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A-I-0556</t>
        </is>
      </c>
      <c r="B1313" s="12" t="inlineStr">
        <is>
          <t>A</t>
        </is>
      </c>
      <c r="C1313" s="12" t="inlineStr">
        <is>
          <t>Power block</t>
        </is>
      </c>
      <c r="D1313" s="12" t="inlineStr">
        <is>
          <t>Analog instrument to JB JB-ST aux-AI01: 20 x 1 pr (field cables)</t>
        </is>
      </c>
      <c r="E1313" s="12" t="inlineStr">
        <is>
          <t>ST aux</t>
        </is>
      </c>
      <c r="F1313" s="12" t="inlineStr">
        <is>
          <t>ST aux: lube oil, turning gear, EHC</t>
        </is>
      </c>
      <c r="G1313" s="12" t="inlineStr">
        <is>
          <t>JB-ST aux-AI01</t>
        </is>
      </c>
      <c r="H1313" s="12" t="inlineStr">
        <is>
          <t>ST aux: lube oil, turning gear, EHC</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20</v>
      </c>
      <c r="O1313" s="12" t="n">
        <v>1</v>
      </c>
      <c r="P1313" s="12" t="n"/>
      <c r="Q1313" s="12" t="n"/>
      <c r="R1313" s="12" t="n"/>
      <c r="S1313" s="12" t="inlineStr">
        <is>
          <t>Tray / conduit</t>
        </is>
      </c>
      <c r="T1313" s="16" t="n">
        <v>62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A-I-0557</t>
        </is>
      </c>
      <c r="B1314" s="12" t="inlineStr">
        <is>
          <t>A</t>
        </is>
      </c>
      <c r="C1314" s="12" t="inlineStr">
        <is>
          <t>Power block</t>
        </is>
      </c>
      <c r="D1314" s="12" t="inlineStr">
        <is>
          <t>Home run JB-ST aux-AI01 to the control / marshalling room</t>
        </is>
      </c>
      <c r="E1314" s="12" t="inlineStr">
        <is>
          <t>R3</t>
        </is>
      </c>
      <c r="F1314" s="12" t="inlineStr">
        <is>
          <t>R3: ST auxiliary electrical e-house (40 x 65 ft)</t>
        </is>
      </c>
      <c r="G1314" s="12" t="inlineStr">
        <is>
          <t>JB-ST aux-AI01</t>
        </is>
      </c>
      <c r="H1314" s="12" t="inlineStr">
        <is>
          <t>ST aux: lube oil, turning gear, EHC</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Tray</t>
        </is>
      </c>
      <c r="T1314" s="16" t="n">
        <v>67</v>
      </c>
      <c r="U1314" s="16" t="n">
        <v>84</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A-I-0558</t>
        </is>
      </c>
      <c r="B1315" s="12" t="inlineStr">
        <is>
          <t>A</t>
        </is>
      </c>
      <c r="C1315" s="12" t="inlineStr">
        <is>
          <t>Power block</t>
        </is>
      </c>
      <c r="D1315" s="12" t="inlineStr">
        <is>
          <t>Analog instrument to JB JB-ST aux-AI02: 10 x 1 pr (field cables)</t>
        </is>
      </c>
      <c r="E1315" s="12" t="inlineStr">
        <is>
          <t>ST aux</t>
        </is>
      </c>
      <c r="F1315" s="12" t="inlineStr">
        <is>
          <t>ST aux: lube oil, turning gear, EHC</t>
        </is>
      </c>
      <c r="G1315" s="12" t="inlineStr">
        <is>
          <t>JB-ST aux-AI02</t>
        </is>
      </c>
      <c r="H1315" s="12" t="inlineStr">
        <is>
          <t>ST aux: lube oil, turning gear, EHC</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10</v>
      </c>
      <c r="O1315" s="12" t="n">
        <v>1</v>
      </c>
      <c r="P1315" s="12" t="n"/>
      <c r="Q1315" s="12" t="n"/>
      <c r="R1315" s="12" t="n"/>
      <c r="S1315" s="12" t="inlineStr">
        <is>
          <t>Tray / conduit</t>
        </is>
      </c>
      <c r="T1315" s="16" t="n">
        <v>62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A-I-0559</t>
        </is>
      </c>
      <c r="B1316" s="12" t="inlineStr">
        <is>
          <t>A</t>
        </is>
      </c>
      <c r="C1316" s="12" t="inlineStr">
        <is>
          <t>Power block</t>
        </is>
      </c>
      <c r="D1316" s="12" t="inlineStr">
        <is>
          <t>Home run JB-ST aux-AI02 to the control / marshalling room</t>
        </is>
      </c>
      <c r="E1316" s="12" t="inlineStr">
        <is>
          <t>R3</t>
        </is>
      </c>
      <c r="F1316" s="12" t="inlineStr">
        <is>
          <t>R3: ST auxiliary electrical e-house (40 x 65 ft)</t>
        </is>
      </c>
      <c r="G1316" s="12" t="inlineStr">
        <is>
          <t>JB-ST aux-AI02</t>
        </is>
      </c>
      <c r="H1316" s="12" t="inlineStr">
        <is>
          <t>ST aux: lube oil, turning gear, EHC</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Tray</t>
        </is>
      </c>
      <c r="T1316" s="16" t="n">
        <v>67</v>
      </c>
      <c r="U1316" s="16" t="n">
        <v>84</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A-I-0560</t>
        </is>
      </c>
      <c r="B1317" s="12" t="inlineStr">
        <is>
          <t>A</t>
        </is>
      </c>
      <c r="C1317" s="12" t="inlineStr">
        <is>
          <t>Power block</t>
        </is>
      </c>
      <c r="D1317" s="12" t="inlineStr">
        <is>
          <t>Discrete device to JB JB-ST aux-DI01: 20 x 1 pr (field cables)</t>
        </is>
      </c>
      <c r="E1317" s="12" t="inlineStr">
        <is>
          <t>ST aux</t>
        </is>
      </c>
      <c r="F1317" s="12" t="inlineStr">
        <is>
          <t>ST aux: lube oil, turning gear, EHC</t>
        </is>
      </c>
      <c r="G1317" s="12" t="inlineStr">
        <is>
          <t>JB-ST aux-DI01</t>
        </is>
      </c>
      <c r="H1317" s="12" t="inlineStr">
        <is>
          <t>ST aux: lube oil, turning gear, EHC</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20</v>
      </c>
      <c r="O1317" s="12" t="n">
        <v>1</v>
      </c>
      <c r="P1317" s="12" t="n"/>
      <c r="Q1317" s="12" t="n"/>
      <c r="R1317" s="12" t="n"/>
      <c r="S1317" s="12" t="inlineStr">
        <is>
          <t>Tray / conduit</t>
        </is>
      </c>
      <c r="T1317" s="16" t="n">
        <v>62</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A-I-0561</t>
        </is>
      </c>
      <c r="B1318" s="12" t="inlineStr">
        <is>
          <t>A</t>
        </is>
      </c>
      <c r="C1318" s="12" t="inlineStr">
        <is>
          <t>Power block</t>
        </is>
      </c>
      <c r="D1318" s="12" t="inlineStr">
        <is>
          <t>Home run JB-ST aux-DI01 to the control / marshalling room</t>
        </is>
      </c>
      <c r="E1318" s="12" t="inlineStr">
        <is>
          <t>R3</t>
        </is>
      </c>
      <c r="F1318" s="12" t="inlineStr">
        <is>
          <t>R3: ST auxiliary electrical e-house (40 x 65 ft)</t>
        </is>
      </c>
      <c r="G1318" s="12" t="inlineStr">
        <is>
          <t>JB-ST aux-DI01</t>
        </is>
      </c>
      <c r="H1318" s="12" t="inlineStr">
        <is>
          <t>ST aux: lube oil, turning gear, EHC</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67</v>
      </c>
      <c r="U1318" s="16" t="n">
        <v>84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A-I-0562</t>
        </is>
      </c>
      <c r="B1319" s="12" t="inlineStr">
        <is>
          <t>A</t>
        </is>
      </c>
      <c r="C1319" s="12" t="inlineStr">
        <is>
          <t>Power block</t>
        </is>
      </c>
      <c r="D1319" s="12" t="inlineStr">
        <is>
          <t>Discrete device to JB JB-ST aux-DI02: 10 x 1 pr (field cables)</t>
        </is>
      </c>
      <c r="E1319" s="12" t="inlineStr">
        <is>
          <t>ST aux</t>
        </is>
      </c>
      <c r="F1319" s="12" t="inlineStr">
        <is>
          <t>ST aux: lube oil, turning gear, EHC</t>
        </is>
      </c>
      <c r="G1319" s="12" t="inlineStr">
        <is>
          <t>JB-ST aux-DI02</t>
        </is>
      </c>
      <c r="H1319" s="12" t="inlineStr">
        <is>
          <t>ST aux: lube oil, turning gear, EHC</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10</v>
      </c>
      <c r="O1319" s="12" t="n">
        <v>1</v>
      </c>
      <c r="P1319" s="12" t="n"/>
      <c r="Q1319" s="12" t="n"/>
      <c r="R1319" s="12" t="n"/>
      <c r="S1319" s="12" t="inlineStr">
        <is>
          <t>Tray / conduit</t>
        </is>
      </c>
      <c r="T1319" s="16" t="n">
        <v>62</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A-I-0563</t>
        </is>
      </c>
      <c r="B1320" s="12" t="inlineStr">
        <is>
          <t>A</t>
        </is>
      </c>
      <c r="C1320" s="12" t="inlineStr">
        <is>
          <t>Power block</t>
        </is>
      </c>
      <c r="D1320" s="12" t="inlineStr">
        <is>
          <t>Home run JB-ST aux-DI02 to the control / marshalling room</t>
        </is>
      </c>
      <c r="E1320" s="12" t="inlineStr">
        <is>
          <t>R3</t>
        </is>
      </c>
      <c r="F1320" s="12" t="inlineStr">
        <is>
          <t>R3: ST auxiliary electrical e-house (40 x 65 ft)</t>
        </is>
      </c>
      <c r="G1320" s="12" t="inlineStr">
        <is>
          <t>JB-ST aux-DI02</t>
        </is>
      </c>
      <c r="H1320" s="12" t="inlineStr">
        <is>
          <t>ST aux: lube oil, turning gear, EHC</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67</v>
      </c>
      <c r="U1320" s="16" t="n">
        <v>84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A-I-0564</t>
        </is>
      </c>
      <c r="B1321" s="12" t="inlineStr">
        <is>
          <t>A</t>
        </is>
      </c>
      <c r="C1321" s="12" t="inlineStr">
        <is>
          <t>Power block</t>
        </is>
      </c>
      <c r="D1321" s="12" t="inlineStr">
        <is>
          <t>Analog instrument to JB JB-ST-AI01: 20 x 1 pr (field cables)</t>
        </is>
      </c>
      <c r="E1321" s="12" t="inlineStr">
        <is>
          <t>ST</t>
        </is>
      </c>
      <c r="F1321" s="12" t="inlineStr">
        <is>
          <t>ST: steam turbine (HP/IP + LP), ACC plant</t>
        </is>
      </c>
      <c r="G1321" s="12" t="inlineStr">
        <is>
          <t>JB-ST-AI01</t>
        </is>
      </c>
      <c r="H1321" s="12" t="inlineStr">
        <is>
          <t>ST: steam turbine (HP/IP + LP), ACC plant</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20</v>
      </c>
      <c r="O1321" s="12" t="n">
        <v>1</v>
      </c>
      <c r="P1321" s="12" t="n"/>
      <c r="Q1321" s="12" t="n"/>
      <c r="R1321" s="12" t="n"/>
      <c r="S1321" s="12" t="inlineStr">
        <is>
          <t>Tray / conduit</t>
        </is>
      </c>
      <c r="T1321" s="16" t="n">
        <v>119</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A-I-0565</t>
        </is>
      </c>
      <c r="B1322" s="12" t="inlineStr">
        <is>
          <t>A</t>
        </is>
      </c>
      <c r="C1322" s="12" t="inlineStr">
        <is>
          <t>Power block</t>
        </is>
      </c>
      <c r="D1322" s="12" t="inlineStr">
        <is>
          <t>Home run JB-ST-AI01 to the control / marshalling room</t>
        </is>
      </c>
      <c r="E1322" s="12" t="inlineStr">
        <is>
          <t>R3</t>
        </is>
      </c>
      <c r="F1322" s="12" t="inlineStr">
        <is>
          <t>R3: ST auxiliary electrical e-house (40 x 65 ft)</t>
        </is>
      </c>
      <c r="G1322" s="12" t="inlineStr">
        <is>
          <t>JB-ST-AI01</t>
        </is>
      </c>
      <c r="H1322" s="12" t="inlineStr">
        <is>
          <t>ST: steam turbine (HP/IP + LP), ACC plant</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Duct bank</t>
        </is>
      </c>
      <c r="T1322" s="16" t="n">
        <v>12</v>
      </c>
      <c r="U1322" s="16" t="n">
        <v>50</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A-I-0566</t>
        </is>
      </c>
      <c r="B1323" s="12" t="inlineStr">
        <is>
          <t>A</t>
        </is>
      </c>
      <c r="C1323" s="12" t="inlineStr">
        <is>
          <t>Power block</t>
        </is>
      </c>
      <c r="D1323" s="12" t="inlineStr">
        <is>
          <t>Analog instrument to JB JB-ST-AI02: 20 x 1 pr (field cables)</t>
        </is>
      </c>
      <c r="E1323" s="12" t="inlineStr">
        <is>
          <t>ST</t>
        </is>
      </c>
      <c r="F1323" s="12" t="inlineStr">
        <is>
          <t>ST: steam turbine (HP/IP + LP), ACC plant</t>
        </is>
      </c>
      <c r="G1323" s="12" t="inlineStr">
        <is>
          <t>JB-ST-AI02</t>
        </is>
      </c>
      <c r="H1323" s="12" t="inlineStr">
        <is>
          <t>ST: steam turbine (HP/IP + LP), ACC plant</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119</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A-I-0567</t>
        </is>
      </c>
      <c r="B1324" s="12" t="inlineStr">
        <is>
          <t>A</t>
        </is>
      </c>
      <c r="C1324" s="12" t="inlineStr">
        <is>
          <t>Power block</t>
        </is>
      </c>
      <c r="D1324" s="12" t="inlineStr">
        <is>
          <t>Home run JB-ST-AI02 to the control / marshalling room</t>
        </is>
      </c>
      <c r="E1324" s="12" t="inlineStr">
        <is>
          <t>R3</t>
        </is>
      </c>
      <c r="F1324" s="12" t="inlineStr">
        <is>
          <t>R3: ST auxiliary electrical e-house (40 x 65 ft)</t>
        </is>
      </c>
      <c r="G1324" s="12" t="inlineStr">
        <is>
          <t>JB-ST-AI02</t>
        </is>
      </c>
      <c r="H1324" s="12" t="inlineStr">
        <is>
          <t>ST: steam turbine (HP/IP + LP), ACC plant</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A-I-0568</t>
        </is>
      </c>
      <c r="B1325" s="12" t="inlineStr">
        <is>
          <t>A</t>
        </is>
      </c>
      <c r="C1325" s="12" t="inlineStr">
        <is>
          <t>Power block</t>
        </is>
      </c>
      <c r="D1325" s="12" t="inlineStr">
        <is>
          <t>Analog instrument to JB JB-ST-AI03: 20 x 1 pr (field cables)</t>
        </is>
      </c>
      <c r="E1325" s="12" t="inlineStr">
        <is>
          <t>ST</t>
        </is>
      </c>
      <c r="F1325" s="12" t="inlineStr">
        <is>
          <t>ST: steam turbine (HP/IP + LP), ACC plant</t>
        </is>
      </c>
      <c r="G1325" s="12" t="inlineStr">
        <is>
          <t>JB-ST-AI03</t>
        </is>
      </c>
      <c r="H1325" s="12" t="inlineStr">
        <is>
          <t>ST: steam turbine (HP/IP + LP), ACC plant</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119</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A-I-0569</t>
        </is>
      </c>
      <c r="B1326" s="12" t="inlineStr">
        <is>
          <t>A</t>
        </is>
      </c>
      <c r="C1326" s="12" t="inlineStr">
        <is>
          <t>Power block</t>
        </is>
      </c>
      <c r="D1326" s="12" t="inlineStr">
        <is>
          <t>Home run JB-ST-AI03 to the control / marshalling room</t>
        </is>
      </c>
      <c r="E1326" s="12" t="inlineStr">
        <is>
          <t>R3</t>
        </is>
      </c>
      <c r="F1326" s="12" t="inlineStr">
        <is>
          <t>R3: ST auxiliary electrical e-house (40 x 65 ft)</t>
        </is>
      </c>
      <c r="G1326" s="12" t="inlineStr">
        <is>
          <t>JB-ST-AI03</t>
        </is>
      </c>
      <c r="H1326" s="12" t="inlineStr">
        <is>
          <t>ST: steam turbine (HP/IP + LP), ACC plant</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12</v>
      </c>
      <c r="U1326" s="16" t="n">
        <v>50</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A-I-0570</t>
        </is>
      </c>
      <c r="B1327" s="12" t="inlineStr">
        <is>
          <t>A</t>
        </is>
      </c>
      <c r="C1327" s="12" t="inlineStr">
        <is>
          <t>Power block</t>
        </is>
      </c>
      <c r="D1327" s="12" t="inlineStr">
        <is>
          <t>Analog instrument to JB JB-ST-AI04: 20 x 1 pr (field cables)</t>
        </is>
      </c>
      <c r="E1327" s="12" t="inlineStr">
        <is>
          <t>ST</t>
        </is>
      </c>
      <c r="F1327" s="12" t="inlineStr">
        <is>
          <t>ST: steam turbine (HP/IP + LP), ACC plant</t>
        </is>
      </c>
      <c r="G1327" s="12" t="inlineStr">
        <is>
          <t>JB-ST-AI04</t>
        </is>
      </c>
      <c r="H1327" s="12" t="inlineStr">
        <is>
          <t>ST: steam turbine (HP/IP + LP), ACC plant</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119</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A-I-0571</t>
        </is>
      </c>
      <c r="B1328" s="12" t="inlineStr">
        <is>
          <t>A</t>
        </is>
      </c>
      <c r="C1328" s="12" t="inlineStr">
        <is>
          <t>Power block</t>
        </is>
      </c>
      <c r="D1328" s="12" t="inlineStr">
        <is>
          <t>Home run JB-ST-AI04 to the control / marshalling room</t>
        </is>
      </c>
      <c r="E1328" s="12" t="inlineStr">
        <is>
          <t>R3</t>
        </is>
      </c>
      <c r="F1328" s="12" t="inlineStr">
        <is>
          <t>R3: ST auxiliary electrical e-house (40 x 65 ft)</t>
        </is>
      </c>
      <c r="G1328" s="12" t="inlineStr">
        <is>
          <t>JB-ST-AI04</t>
        </is>
      </c>
      <c r="H1328" s="12" t="inlineStr">
        <is>
          <t>ST: steam turbine (HP/IP + LP), ACC plant</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12</v>
      </c>
      <c r="U1328" s="16" t="n">
        <v>50</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A-I-0572</t>
        </is>
      </c>
      <c r="B1329" s="12" t="inlineStr">
        <is>
          <t>A</t>
        </is>
      </c>
      <c r="C1329" s="12" t="inlineStr">
        <is>
          <t>Power block</t>
        </is>
      </c>
      <c r="D1329" s="12" t="inlineStr">
        <is>
          <t>Analog instrument to JB JB-ST-AI05: 20 x 1 pr (field cables)</t>
        </is>
      </c>
      <c r="E1329" s="12" t="inlineStr">
        <is>
          <t>ST</t>
        </is>
      </c>
      <c r="F1329" s="12" t="inlineStr">
        <is>
          <t>ST: steam turbine (HP/IP + LP), ACC plant</t>
        </is>
      </c>
      <c r="G1329" s="12" t="inlineStr">
        <is>
          <t>JB-ST-AI05</t>
        </is>
      </c>
      <c r="H1329" s="12" t="inlineStr">
        <is>
          <t>ST: steam turbine (HP/IP + LP), ACC plant</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119</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A-I-0573</t>
        </is>
      </c>
      <c r="B1330" s="12" t="inlineStr">
        <is>
          <t>A</t>
        </is>
      </c>
      <c r="C1330" s="12" t="inlineStr">
        <is>
          <t>Power block</t>
        </is>
      </c>
      <c r="D1330" s="12" t="inlineStr">
        <is>
          <t>Home run JB-ST-AI05 to the control / marshalling room</t>
        </is>
      </c>
      <c r="E1330" s="12" t="inlineStr">
        <is>
          <t>R3</t>
        </is>
      </c>
      <c r="F1330" s="12" t="inlineStr">
        <is>
          <t>R3: ST auxiliary electrical e-house (40 x 65 ft)</t>
        </is>
      </c>
      <c r="G1330" s="12" t="inlineStr">
        <is>
          <t>JB-ST-AI05</t>
        </is>
      </c>
      <c r="H1330" s="12" t="inlineStr">
        <is>
          <t>ST: steam turbine (HP/IP + LP), ACC plant</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12</v>
      </c>
      <c r="U1330" s="16" t="n">
        <v>50</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A-I-0574</t>
        </is>
      </c>
      <c r="B1331" s="12" t="inlineStr">
        <is>
          <t>A</t>
        </is>
      </c>
      <c r="C1331" s="12" t="inlineStr">
        <is>
          <t>Power block</t>
        </is>
      </c>
      <c r="D1331" s="12" t="inlineStr">
        <is>
          <t>Analog instrument to JB JB-ST-AI06: 20 x 1 pr (field cables)</t>
        </is>
      </c>
      <c r="E1331" s="12" t="inlineStr">
        <is>
          <t>ST</t>
        </is>
      </c>
      <c r="F1331" s="12" t="inlineStr">
        <is>
          <t>ST: steam turbine (HP/IP + LP), ACC plant</t>
        </is>
      </c>
      <c r="G1331" s="12" t="inlineStr">
        <is>
          <t>JB-ST-AI06</t>
        </is>
      </c>
      <c r="H1331" s="12" t="inlineStr">
        <is>
          <t>ST: steam turbine (HP/IP + LP), ACC plant</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20</v>
      </c>
      <c r="O1331" s="12" t="n">
        <v>1</v>
      </c>
      <c r="P1331" s="12" t="n"/>
      <c r="Q1331" s="12" t="n"/>
      <c r="R1331" s="12" t="n"/>
      <c r="S1331" s="12" t="inlineStr">
        <is>
          <t>Tray / conduit</t>
        </is>
      </c>
      <c r="T1331" s="16" t="n">
        <v>119</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A-I-0575</t>
        </is>
      </c>
      <c r="B1332" s="12" t="inlineStr">
        <is>
          <t>A</t>
        </is>
      </c>
      <c r="C1332" s="12" t="inlineStr">
        <is>
          <t>Power block</t>
        </is>
      </c>
      <c r="D1332" s="12" t="inlineStr">
        <is>
          <t>Home run JB-ST-AI06 to the control / marshalling room</t>
        </is>
      </c>
      <c r="E1332" s="12" t="inlineStr">
        <is>
          <t>R3</t>
        </is>
      </c>
      <c r="F1332" s="12" t="inlineStr">
        <is>
          <t>R3: ST auxiliary electrical e-house (40 x 65 ft)</t>
        </is>
      </c>
      <c r="G1332" s="12" t="inlineStr">
        <is>
          <t>JB-ST-AI06</t>
        </is>
      </c>
      <c r="H1332" s="12" t="inlineStr">
        <is>
          <t>ST: steam turbine (HP/IP + LP), ACC plant</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12</v>
      </c>
      <c r="U1332" s="16" t="n">
        <v>50</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A-I-0576</t>
        </is>
      </c>
      <c r="B1333" s="12" t="inlineStr">
        <is>
          <t>A</t>
        </is>
      </c>
      <c r="C1333" s="12" t="inlineStr">
        <is>
          <t>Power block</t>
        </is>
      </c>
      <c r="D1333" s="12" t="inlineStr">
        <is>
          <t>Analog instrument to JB JB-ST-AI07: 20 x 1 pr (field cables)</t>
        </is>
      </c>
      <c r="E1333" s="12" t="inlineStr">
        <is>
          <t>ST</t>
        </is>
      </c>
      <c r="F1333" s="12" t="inlineStr">
        <is>
          <t>ST: steam turbine (HP/IP + LP), ACC plant</t>
        </is>
      </c>
      <c r="G1333" s="12" t="inlineStr">
        <is>
          <t>JB-ST-AI07</t>
        </is>
      </c>
      <c r="H1333" s="12" t="inlineStr">
        <is>
          <t>ST: steam turbine (HP/IP + LP), ACC plant</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119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A-I-0577</t>
        </is>
      </c>
      <c r="B1334" s="12" t="inlineStr">
        <is>
          <t>A</t>
        </is>
      </c>
      <c r="C1334" s="12" t="inlineStr">
        <is>
          <t>Power block</t>
        </is>
      </c>
      <c r="D1334" s="12" t="inlineStr">
        <is>
          <t>Home run JB-ST-AI07 to the control / marshalling room</t>
        </is>
      </c>
      <c r="E1334" s="12" t="inlineStr">
        <is>
          <t>R3</t>
        </is>
      </c>
      <c r="F1334" s="12" t="inlineStr">
        <is>
          <t>R3: ST auxiliary electrical e-house (40 x 65 ft)</t>
        </is>
      </c>
      <c r="G1334" s="12" t="inlineStr">
        <is>
          <t>JB-ST-AI07</t>
        </is>
      </c>
      <c r="H1334" s="12" t="inlineStr">
        <is>
          <t>ST: steam turbine (HP/IP + LP), ACC plant</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Duct bank</t>
        </is>
      </c>
      <c r="T1334" s="16" t="n">
        <v>12</v>
      </c>
      <c r="U1334" s="16" t="n">
        <v>50</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A-I-0578</t>
        </is>
      </c>
      <c r="B1335" s="12" t="inlineStr">
        <is>
          <t>A</t>
        </is>
      </c>
      <c r="C1335" s="12" t="inlineStr">
        <is>
          <t>Power block</t>
        </is>
      </c>
      <c r="D1335" s="12" t="inlineStr">
        <is>
          <t>Analog instrument to JB JB-ST-AI08: 10 x 1 pr (field cables)</t>
        </is>
      </c>
      <c r="E1335" s="12" t="inlineStr">
        <is>
          <t>ST</t>
        </is>
      </c>
      <c r="F1335" s="12" t="inlineStr">
        <is>
          <t>ST: steam turbine (HP/IP + LP), ACC plant</t>
        </is>
      </c>
      <c r="G1335" s="12" t="inlineStr">
        <is>
          <t>JB-ST-AI08</t>
        </is>
      </c>
      <c r="H1335" s="12" t="inlineStr">
        <is>
          <t>ST: steam turbine (HP/IP + LP), ACC plant</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119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A-I-0579</t>
        </is>
      </c>
      <c r="B1336" s="12" t="inlineStr">
        <is>
          <t>A</t>
        </is>
      </c>
      <c r="C1336" s="12" t="inlineStr">
        <is>
          <t>Power block</t>
        </is>
      </c>
      <c r="D1336" s="12" t="inlineStr">
        <is>
          <t>Home run JB-ST-AI08 to the control / marshalling room</t>
        </is>
      </c>
      <c r="E1336" s="12" t="inlineStr">
        <is>
          <t>R3</t>
        </is>
      </c>
      <c r="F1336" s="12" t="inlineStr">
        <is>
          <t>R3: ST auxiliary electrical e-house (40 x 65 ft)</t>
        </is>
      </c>
      <c r="G1336" s="12" t="inlineStr">
        <is>
          <t>JB-ST-AI08</t>
        </is>
      </c>
      <c r="H1336" s="12" t="inlineStr">
        <is>
          <t>ST: steam turbine (HP/IP + LP), ACC plant</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Duct bank</t>
        </is>
      </c>
      <c r="T1336" s="16" t="n">
        <v>12</v>
      </c>
      <c r="U1336" s="16" t="n">
        <v>50</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A-I-0580</t>
        </is>
      </c>
      <c r="B1337" s="12" t="inlineStr">
        <is>
          <t>A</t>
        </is>
      </c>
      <c r="C1337" s="12" t="inlineStr">
        <is>
          <t>Power block</t>
        </is>
      </c>
      <c r="D1337" s="12" t="inlineStr">
        <is>
          <t>Discrete device to JB JB-ST-DI01: 20 x 1 pr (field cables)</t>
        </is>
      </c>
      <c r="E1337" s="12" t="inlineStr">
        <is>
          <t>ST</t>
        </is>
      </c>
      <c r="F1337" s="12" t="inlineStr">
        <is>
          <t>ST: steam turbine (HP/IP + LP), ACC plant</t>
        </is>
      </c>
      <c r="G1337" s="12" t="inlineStr">
        <is>
          <t>JB-ST-DI01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A-I-0581</t>
        </is>
      </c>
      <c r="B1338" s="12" t="inlineStr">
        <is>
          <t>A</t>
        </is>
      </c>
      <c r="C1338" s="12" t="inlineStr">
        <is>
          <t>Power block</t>
        </is>
      </c>
      <c r="D1338" s="12" t="inlineStr">
        <is>
          <t>Home run JB-ST-DI01 to the control / marshalling room</t>
        </is>
      </c>
      <c r="E1338" s="12" t="inlineStr">
        <is>
          <t>R3</t>
        </is>
      </c>
      <c r="F1338" s="12" t="inlineStr">
        <is>
          <t>R3: ST auxiliary electrical e-house (40 x 65 ft)</t>
        </is>
      </c>
      <c r="G1338" s="12" t="inlineStr">
        <is>
          <t>JB-ST-DI01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A-I-0582</t>
        </is>
      </c>
      <c r="B1339" s="12" t="inlineStr">
        <is>
          <t>A</t>
        </is>
      </c>
      <c r="C1339" s="12" t="inlineStr">
        <is>
          <t>Power block</t>
        </is>
      </c>
      <c r="D1339" s="12" t="inlineStr">
        <is>
          <t>Discrete device to JB JB-ST-DI02: 20 x 1 pr (field cables)</t>
        </is>
      </c>
      <c r="E1339" s="12" t="inlineStr">
        <is>
          <t>ST</t>
        </is>
      </c>
      <c r="F1339" s="12" t="inlineStr">
        <is>
          <t>ST: steam turbine (HP/IP + LP), ACC plant</t>
        </is>
      </c>
      <c r="G1339" s="12" t="inlineStr">
        <is>
          <t>JB-ST-DI02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A-I-0583</t>
        </is>
      </c>
      <c r="B1340" s="12" t="inlineStr">
        <is>
          <t>A</t>
        </is>
      </c>
      <c r="C1340" s="12" t="inlineStr">
        <is>
          <t>Power block</t>
        </is>
      </c>
      <c r="D1340" s="12" t="inlineStr">
        <is>
          <t>Home run JB-ST-DI02 to the control / marshalling room</t>
        </is>
      </c>
      <c r="E1340" s="12" t="inlineStr">
        <is>
          <t>R3</t>
        </is>
      </c>
      <c r="F1340" s="12" t="inlineStr">
        <is>
          <t>R3: ST auxiliary electrical e-house (40 x 65 ft)</t>
        </is>
      </c>
      <c r="G1340" s="12" t="inlineStr">
        <is>
          <t>JB-ST-DI02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A-I-0584</t>
        </is>
      </c>
      <c r="B1341" s="12" t="inlineStr">
        <is>
          <t>A</t>
        </is>
      </c>
      <c r="C1341" s="12" t="inlineStr">
        <is>
          <t>Power block</t>
        </is>
      </c>
      <c r="D1341" s="12" t="inlineStr">
        <is>
          <t>Discrete device to JB JB-ST-DI03: 20 x 1 pr (field cables)</t>
        </is>
      </c>
      <c r="E1341" s="12" t="inlineStr">
        <is>
          <t>ST</t>
        </is>
      </c>
      <c r="F1341" s="12" t="inlineStr">
        <is>
          <t>ST: steam turbine (HP/IP + LP), ACC plant</t>
        </is>
      </c>
      <c r="G1341" s="12" t="inlineStr">
        <is>
          <t>JB-ST-DI03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A-I-0585</t>
        </is>
      </c>
      <c r="B1342" s="12" t="inlineStr">
        <is>
          <t>A</t>
        </is>
      </c>
      <c r="C1342" s="12" t="inlineStr">
        <is>
          <t>Power block</t>
        </is>
      </c>
      <c r="D1342" s="12" t="inlineStr">
        <is>
          <t>Home run JB-ST-DI03 to the control / marshalling room</t>
        </is>
      </c>
      <c r="E1342" s="12" t="inlineStr">
        <is>
          <t>R3</t>
        </is>
      </c>
      <c r="F1342" s="12" t="inlineStr">
        <is>
          <t>R3: ST auxiliary electrical e-house (40 x 65 ft)</t>
        </is>
      </c>
      <c r="G1342" s="12" t="inlineStr">
        <is>
          <t>JB-ST-DI03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A-I-0586</t>
        </is>
      </c>
      <c r="B1343" s="12" t="inlineStr">
        <is>
          <t>A</t>
        </is>
      </c>
      <c r="C1343" s="12" t="inlineStr">
        <is>
          <t>Power block</t>
        </is>
      </c>
      <c r="D1343" s="12" t="inlineStr">
        <is>
          <t>Discrete device to JB JB-ST-DI04: 20 x 1 pr (field cables)</t>
        </is>
      </c>
      <c r="E1343" s="12" t="inlineStr">
        <is>
          <t>ST</t>
        </is>
      </c>
      <c r="F1343" s="12" t="inlineStr">
        <is>
          <t>ST: steam turbine (HP/IP + LP), ACC plant</t>
        </is>
      </c>
      <c r="G1343" s="12" t="inlineStr">
        <is>
          <t>JB-ST-DI04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A-I-0587</t>
        </is>
      </c>
      <c r="B1344" s="12" t="inlineStr">
        <is>
          <t>A</t>
        </is>
      </c>
      <c r="C1344" s="12" t="inlineStr">
        <is>
          <t>Power block</t>
        </is>
      </c>
      <c r="D1344" s="12" t="inlineStr">
        <is>
          <t>Home run JB-ST-DI04 to the control / marshalling room</t>
        </is>
      </c>
      <c r="E1344" s="12" t="inlineStr">
        <is>
          <t>R3</t>
        </is>
      </c>
      <c r="F1344" s="12" t="inlineStr">
        <is>
          <t>R3: ST auxiliary electrical e-house (40 x 65 ft)</t>
        </is>
      </c>
      <c r="G1344" s="12" t="inlineStr">
        <is>
          <t>JB-ST-DI04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A-I-0588</t>
        </is>
      </c>
      <c r="B1345" s="12" t="inlineStr">
        <is>
          <t>A</t>
        </is>
      </c>
      <c r="C1345" s="12" t="inlineStr">
        <is>
          <t>Power block</t>
        </is>
      </c>
      <c r="D1345" s="12" t="inlineStr">
        <is>
          <t>Discrete device to JB JB-ST-DI05: 20 x 1 pr (field cables)</t>
        </is>
      </c>
      <c r="E1345" s="12" t="inlineStr">
        <is>
          <t>ST</t>
        </is>
      </c>
      <c r="F1345" s="12" t="inlineStr">
        <is>
          <t>ST: steam turbine (HP/IP + LP), ACC plant</t>
        </is>
      </c>
      <c r="G1345" s="12" t="inlineStr">
        <is>
          <t>JB-ST-DI05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A-I-0589</t>
        </is>
      </c>
      <c r="B1346" s="12" t="inlineStr">
        <is>
          <t>A</t>
        </is>
      </c>
      <c r="C1346" s="12" t="inlineStr">
        <is>
          <t>Power block</t>
        </is>
      </c>
      <c r="D1346" s="12" t="inlineStr">
        <is>
          <t>Home run JB-ST-DI05 to the control / marshalling room</t>
        </is>
      </c>
      <c r="E1346" s="12" t="inlineStr">
        <is>
          <t>R3</t>
        </is>
      </c>
      <c r="F1346" s="12" t="inlineStr">
        <is>
          <t>R3: ST auxiliary electrical e-house (40 x 65 ft)</t>
        </is>
      </c>
      <c r="G1346" s="12" t="inlineStr">
        <is>
          <t>JB-ST-DI05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A-I-0590</t>
        </is>
      </c>
      <c r="B1347" s="12" t="inlineStr">
        <is>
          <t>A</t>
        </is>
      </c>
      <c r="C1347" s="12" t="inlineStr">
        <is>
          <t>Power block</t>
        </is>
      </c>
      <c r="D1347" s="12" t="inlineStr">
        <is>
          <t>Thermocouple to TC JB JB-ST-TC01: 20 x 1 pr (field cables)</t>
        </is>
      </c>
      <c r="E1347" s="12" t="inlineStr">
        <is>
          <t>ST</t>
        </is>
      </c>
      <c r="F1347" s="12" t="inlineStr">
        <is>
          <t>ST: steam turbine (HP/IP + LP), ACC plant</t>
        </is>
      </c>
      <c r="G1347" s="12" t="inlineStr">
        <is>
          <t>JB-ST-TC01</t>
        </is>
      </c>
      <c r="H1347" s="12" t="inlineStr">
        <is>
          <t>ST: steam turbine (HP/IP + LP), ACC plant</t>
        </is>
      </c>
      <c r="I1347" s="12" t="inlineStr">
        <is>
          <t>Instrumentation</t>
        </is>
      </c>
      <c r="J1347" s="12" t="inlineStr">
        <is>
          <t>Thermocouple extension KX, #16 shielded pairs, PLTC</t>
        </is>
      </c>
      <c r="K1347" s="12" t="inlineStr">
        <is>
          <t>TCX|1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A-I-0591</t>
        </is>
      </c>
      <c r="B1348" s="12" t="inlineStr">
        <is>
          <t>A</t>
        </is>
      </c>
      <c r="C1348" s="12" t="inlineStr">
        <is>
          <t>Power block</t>
        </is>
      </c>
      <c r="D1348" s="12" t="inlineStr">
        <is>
          <t>Home run JB-ST-TC01 to the control / marshalling room</t>
        </is>
      </c>
      <c r="E1348" s="12" t="inlineStr">
        <is>
          <t>R3</t>
        </is>
      </c>
      <c r="F1348" s="12" t="inlineStr">
        <is>
          <t>R3: ST auxiliary electrical e-house (40 x 65 ft)</t>
        </is>
      </c>
      <c r="G1348" s="12" t="inlineStr">
        <is>
          <t>JB-ST-TC01</t>
        </is>
      </c>
      <c r="H1348" s="12" t="inlineStr">
        <is>
          <t>ST: steam turbine (HP/IP + LP), ACC plant</t>
        </is>
      </c>
      <c r="I1348" s="12" t="inlineStr">
        <is>
          <t>Instrumentation</t>
        </is>
      </c>
      <c r="J1348" s="12" t="inlineStr">
        <is>
          <t>Thermocouple extension KX, #16 shielded pairs, PLTC</t>
        </is>
      </c>
      <c r="K1348" s="12" t="inlineStr">
        <is>
          <t>TCX|24 pr|16</t>
        </is>
      </c>
      <c r="L1348" s="12" t="inlineStr">
        <is>
          <t>24 pr</t>
        </is>
      </c>
      <c r="M1348" s="12" t="inlineStr">
        <is>
          <t>16</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A-I-0592</t>
        </is>
      </c>
      <c r="B1349" s="12" t="inlineStr">
        <is>
          <t>A</t>
        </is>
      </c>
      <c r="C1349" s="12" t="inlineStr">
        <is>
          <t>Power block</t>
        </is>
      </c>
      <c r="D1349" s="12" t="inlineStr">
        <is>
          <t>Thermocouple to TC JB JB-ST-TC02: 20 x 1 pr (field cables)</t>
        </is>
      </c>
      <c r="E1349" s="12" t="inlineStr">
        <is>
          <t>ST</t>
        </is>
      </c>
      <c r="F1349" s="12" t="inlineStr">
        <is>
          <t>ST: steam turbine (HP/IP + LP), ACC plant</t>
        </is>
      </c>
      <c r="G1349" s="12" t="inlineStr">
        <is>
          <t>JB-ST-TC02</t>
        </is>
      </c>
      <c r="H1349" s="12" t="inlineStr">
        <is>
          <t>ST: steam turbine (HP/IP + LP), ACC plant</t>
        </is>
      </c>
      <c r="I1349" s="12" t="inlineStr">
        <is>
          <t>Instrumentation</t>
        </is>
      </c>
      <c r="J1349" s="12" t="inlineStr">
        <is>
          <t>Thermocouple extension KX, #16 shielded pairs, PLTC</t>
        </is>
      </c>
      <c r="K1349" s="12" t="inlineStr">
        <is>
          <t>TCX|1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A-I-0593</t>
        </is>
      </c>
      <c r="B1350" s="12" t="inlineStr">
        <is>
          <t>A</t>
        </is>
      </c>
      <c r="C1350" s="12" t="inlineStr">
        <is>
          <t>Power block</t>
        </is>
      </c>
      <c r="D1350" s="12" t="inlineStr">
        <is>
          <t>Home run JB-ST-TC02 to the control / marshalling room</t>
        </is>
      </c>
      <c r="E1350" s="12" t="inlineStr">
        <is>
          <t>R3</t>
        </is>
      </c>
      <c r="F1350" s="12" t="inlineStr">
        <is>
          <t>R3: ST auxiliary electrical e-house (40 x 65 ft)</t>
        </is>
      </c>
      <c r="G1350" s="12" t="inlineStr">
        <is>
          <t>JB-ST-TC02</t>
        </is>
      </c>
      <c r="H1350" s="12" t="inlineStr">
        <is>
          <t>ST: steam turbine (HP/IP + LP), ACC plant</t>
        </is>
      </c>
      <c r="I1350" s="12" t="inlineStr">
        <is>
          <t>Instrumentation</t>
        </is>
      </c>
      <c r="J1350" s="12" t="inlineStr">
        <is>
          <t>Thermocouple extension KX, #16 shielded pairs, PLTC</t>
        </is>
      </c>
      <c r="K1350" s="12" t="inlineStr">
        <is>
          <t>TCX|24 pr|16</t>
        </is>
      </c>
      <c r="L1350" s="12" t="inlineStr">
        <is>
          <t>24 pr</t>
        </is>
      </c>
      <c r="M1350" s="12" t="inlineStr">
        <is>
          <t>16</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A-I-0594</t>
        </is>
      </c>
      <c r="B1351" s="12" t="inlineStr">
        <is>
          <t>A</t>
        </is>
      </c>
      <c r="C1351" s="12" t="inlineStr">
        <is>
          <t>Power block</t>
        </is>
      </c>
      <c r="D1351" s="12" t="inlineStr">
        <is>
          <t>Vibration monitoring</t>
        </is>
      </c>
      <c r="E1351" s="12" t="inlineStr">
        <is>
          <t>R3</t>
        </is>
      </c>
      <c r="F1351" s="12" t="inlineStr">
        <is>
          <t>R3: ST auxiliary electrical e-house (40 x 65 ft)</t>
        </is>
      </c>
      <c r="G1351" s="12" t="inlineStr">
        <is>
          <t>ST</t>
        </is>
      </c>
      <c r="H1351" s="12" t="inlineStr">
        <is>
          <t>ST: steam turbine (HP/IP + LP), ACC plant</t>
        </is>
      </c>
      <c r="I1351" s="12" t="inlineStr">
        <is>
          <t>Instrumentation</t>
        </is>
      </c>
      <c r="J1351" s="12" t="inlineStr">
        <is>
          <t>Instrumentation PLTC / TC-ER 300 V, #18 twisted shielded pairs, overall shield</t>
        </is>
      </c>
      <c r="K1351" s="12" t="inlineStr">
        <is>
          <t>PLTC|4 pr|18</t>
        </is>
      </c>
      <c r="L1351" s="12" t="inlineStr">
        <is>
          <t>4 pr</t>
        </is>
      </c>
      <c r="M1351" s="12" t="inlineStr">
        <is>
          <t>18</t>
        </is>
      </c>
      <c r="N1351" s="12" t="n">
        <v>1</v>
      </c>
      <c r="O1351" s="12" t="n">
        <v>1</v>
      </c>
      <c r="P1351" s="12" t="n"/>
      <c r="Q1351" s="12" t="n"/>
      <c r="R1351" s="12" t="n"/>
      <c r="S1351" s="12" t="inlineStr">
        <is>
          <t>Duct bank</t>
        </is>
      </c>
      <c r="T1351" s="16" t="n">
        <v>12</v>
      </c>
      <c r="U1351" s="16" t="n">
        <v>50</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A-I-0595</t>
        </is>
      </c>
      <c r="B1352" s="12" t="inlineStr">
        <is>
          <t>A</t>
        </is>
      </c>
      <c r="C1352" s="12" t="inlineStr">
        <is>
          <t>Power block</t>
        </is>
      </c>
      <c r="D1352" s="12" t="inlineStr">
        <is>
          <t>Analog instrument to JB JB-STG-AI01: 20 x 1 pr (field cables)</t>
        </is>
      </c>
      <c r="E1352" s="12" t="inlineStr">
        <is>
          <t>STG</t>
        </is>
      </c>
      <c r="F1352" s="12" t="inlineStr">
        <is>
          <t>STG: steam-turbine generator</t>
        </is>
      </c>
      <c r="G1352" s="12" t="inlineStr">
        <is>
          <t>JB-STG-AI01</t>
        </is>
      </c>
      <c r="H1352" s="12" t="inlineStr">
        <is>
          <t>STG: steam-turbine generator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20</v>
      </c>
      <c r="O1352" s="12" t="n">
        <v>1</v>
      </c>
      <c r="P1352" s="12" t="n"/>
      <c r="Q1352" s="12" t="n"/>
      <c r="R1352" s="12" t="n"/>
      <c r="S1352" s="12" t="inlineStr">
        <is>
          <t>Tray / conduit</t>
        </is>
      </c>
      <c r="T1352" s="16" t="n">
        <v>74</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A-I-0596</t>
        </is>
      </c>
      <c r="B1353" s="12" t="inlineStr">
        <is>
          <t>A</t>
        </is>
      </c>
      <c r="C1353" s="12" t="inlineStr">
        <is>
          <t>Power block</t>
        </is>
      </c>
      <c r="D1353" s="12" t="inlineStr">
        <is>
          <t>Home run JB-STG-AI01 to the control / marshalling room</t>
        </is>
      </c>
      <c r="E1353" s="12" t="inlineStr">
        <is>
          <t>R3</t>
        </is>
      </c>
      <c r="F1353" s="12" t="inlineStr">
        <is>
          <t>R3: ST auxiliary electrical e-house (40 x 65 ft)</t>
        </is>
      </c>
      <c r="G1353" s="12" t="inlineStr">
        <is>
          <t>JB-STG-AI01</t>
        </is>
      </c>
      <c r="H1353" s="12" t="inlineStr">
        <is>
          <t>STG: steam-turbine generator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517</v>
      </c>
      <c r="U1353" s="16" t="n">
        <v>35</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A-I-0597</t>
        </is>
      </c>
      <c r="B1354" s="12" t="inlineStr">
        <is>
          <t>A</t>
        </is>
      </c>
      <c r="C1354" s="12" t="inlineStr">
        <is>
          <t>Power block</t>
        </is>
      </c>
      <c r="D1354" s="12" t="inlineStr">
        <is>
          <t>Discrete device to JB JB-STG-DI01: 20 x 1 pr (field cables)</t>
        </is>
      </c>
      <c r="E1354" s="12" t="inlineStr">
        <is>
          <t>STG</t>
        </is>
      </c>
      <c r="F1354" s="12" t="inlineStr">
        <is>
          <t>STG: steam-turbine generator</t>
        </is>
      </c>
      <c r="G1354" s="12" t="inlineStr">
        <is>
          <t>JB-STG-DI01</t>
        </is>
      </c>
      <c r="H1354" s="12" t="inlineStr">
        <is>
          <t>STG: steam-turbine generator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20</v>
      </c>
      <c r="O1354" s="12" t="n">
        <v>1</v>
      </c>
      <c r="P1354" s="12" t="n"/>
      <c r="Q1354" s="12" t="n"/>
      <c r="R1354" s="12" t="n"/>
      <c r="S1354" s="12" t="inlineStr">
        <is>
          <t>Tray / conduit</t>
        </is>
      </c>
      <c r="T1354" s="16" t="n">
        <v>74</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A-I-0598</t>
        </is>
      </c>
      <c r="B1355" s="12" t="inlineStr">
        <is>
          <t>A</t>
        </is>
      </c>
      <c r="C1355" s="12" t="inlineStr">
        <is>
          <t>Power block</t>
        </is>
      </c>
      <c r="D1355" s="12" t="inlineStr">
        <is>
          <t>Home run JB-STG-DI01 to the control / marshalling room</t>
        </is>
      </c>
      <c r="E1355" s="12" t="inlineStr">
        <is>
          <t>R3</t>
        </is>
      </c>
      <c r="F1355" s="12" t="inlineStr">
        <is>
          <t>R3: ST auxiliary electrical e-house (40 x 65 ft)</t>
        </is>
      </c>
      <c r="G1355" s="12" t="inlineStr">
        <is>
          <t>JB-STG-DI01</t>
        </is>
      </c>
      <c r="H1355" s="12" t="inlineStr">
        <is>
          <t>STG: steam-turbine generator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517</v>
      </c>
      <c r="U1355" s="16" t="n">
        <v>35</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A-I-0599</t>
        </is>
      </c>
      <c r="B1356" s="12" t="inlineStr">
        <is>
          <t>A</t>
        </is>
      </c>
      <c r="C1356" s="12" t="inlineStr">
        <is>
          <t>Power block</t>
        </is>
      </c>
      <c r="D1356" s="12" t="inlineStr">
        <is>
          <t>RTD to JB JB-STG-RTD01: 10 x 1 tri (field cables)</t>
        </is>
      </c>
      <c r="E1356" s="12" t="inlineStr">
        <is>
          <t>STG</t>
        </is>
      </c>
      <c r="F1356" s="12" t="inlineStr">
        <is>
          <t>STG: steam-turbine generator</t>
        </is>
      </c>
      <c r="G1356" s="12" t="inlineStr">
        <is>
          <t>JB-STG-RTD01</t>
        </is>
      </c>
      <c r="H1356" s="12" t="inlineStr">
        <is>
          <t>STG: steam-turbine generator</t>
        </is>
      </c>
      <c r="I1356" s="12" t="inlineStr">
        <is>
          <t>Instrumentation</t>
        </is>
      </c>
      <c r="J1356" s="12" t="inlineStr">
        <is>
          <t>RTD cable, #18 shielded triads, PLTC</t>
        </is>
      </c>
      <c r="K1356" s="12" t="inlineStr">
        <is>
          <t>RTD|1 tri|18</t>
        </is>
      </c>
      <c r="L1356" s="12" t="inlineStr">
        <is>
          <t>1 tri</t>
        </is>
      </c>
      <c r="M1356" s="12" t="inlineStr">
        <is>
          <t>18</t>
        </is>
      </c>
      <c r="N1356" s="12" t="n">
        <v>10</v>
      </c>
      <c r="O1356" s="12" t="n">
        <v>1</v>
      </c>
      <c r="P1356" s="12" t="n"/>
      <c r="Q1356" s="12" t="n"/>
      <c r="R1356" s="12" t="n"/>
      <c r="S1356" s="12" t="inlineStr">
        <is>
          <t>Tray / conduit</t>
        </is>
      </c>
      <c r="T1356" s="16" t="n">
        <v>74</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A-I-0600</t>
        </is>
      </c>
      <c r="B1357" s="12" t="inlineStr">
        <is>
          <t>A</t>
        </is>
      </c>
      <c r="C1357" s="12" t="inlineStr">
        <is>
          <t>Power block</t>
        </is>
      </c>
      <c r="D1357" s="12" t="inlineStr">
        <is>
          <t>Home run JB-STG-RTD01 to the control / marshalling room</t>
        </is>
      </c>
      <c r="E1357" s="12" t="inlineStr">
        <is>
          <t>R3</t>
        </is>
      </c>
      <c r="F1357" s="12" t="inlineStr">
        <is>
          <t>R3: ST auxiliary electrical e-house (40 x 65 ft)</t>
        </is>
      </c>
      <c r="G1357" s="12" t="inlineStr">
        <is>
          <t>JB-STG-RTD01</t>
        </is>
      </c>
      <c r="H1357" s="12" t="inlineStr">
        <is>
          <t>STG: steam-turbine generator</t>
        </is>
      </c>
      <c r="I1357" s="12" t="inlineStr">
        <is>
          <t>Instrumentation</t>
        </is>
      </c>
      <c r="J1357" s="12" t="inlineStr">
        <is>
          <t>RTD cable, #18 shielded triads, PLTC</t>
        </is>
      </c>
      <c r="K1357" s="12" t="inlineStr">
        <is>
          <t>RTD|12 tri|18</t>
        </is>
      </c>
      <c r="L1357" s="12" t="inlineStr">
        <is>
          <t>12 tri</t>
        </is>
      </c>
      <c r="M1357" s="12" t="inlineStr">
        <is>
          <t>18</t>
        </is>
      </c>
      <c r="N1357" s="12" t="n">
        <v>1</v>
      </c>
      <c r="O1357" s="12" t="n">
        <v>1</v>
      </c>
      <c r="P1357" s="12" t="n"/>
      <c r="Q1357" s="12" t="n"/>
      <c r="R1357" s="12" t="n"/>
      <c r="S1357" s="12" t="inlineStr">
        <is>
          <t>Duct bank</t>
        </is>
      </c>
      <c r="T1357" s="16" t="n">
        <v>517</v>
      </c>
      <c r="U1357" s="16" t="n">
        <v>35</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A-I-0601</t>
        </is>
      </c>
      <c r="B1358" s="12" t="inlineStr">
        <is>
          <t>A</t>
        </is>
      </c>
      <c r="C1358" s="12" t="inlineStr">
        <is>
          <t>Power block</t>
        </is>
      </c>
      <c r="D1358" s="12" t="inlineStr">
        <is>
          <t>RTD to JB JB-STG-RTD02: 10 x 1 tri (field cables)</t>
        </is>
      </c>
      <c r="E1358" s="12" t="inlineStr">
        <is>
          <t>STG</t>
        </is>
      </c>
      <c r="F1358" s="12" t="inlineStr">
        <is>
          <t>STG: steam-turbine generator</t>
        </is>
      </c>
      <c r="G1358" s="12" t="inlineStr">
        <is>
          <t>JB-STG-RTD02</t>
        </is>
      </c>
      <c r="H1358" s="12" t="inlineStr">
        <is>
          <t>STG: steam-turbine generator</t>
        </is>
      </c>
      <c r="I1358" s="12" t="inlineStr">
        <is>
          <t>Instrumentation</t>
        </is>
      </c>
      <c r="J1358" s="12" t="inlineStr">
        <is>
          <t>RTD cable, #18 shielded triads, PLTC</t>
        </is>
      </c>
      <c r="K1358" s="12" t="inlineStr">
        <is>
          <t>RTD|1 tri|18</t>
        </is>
      </c>
      <c r="L1358" s="12" t="inlineStr">
        <is>
          <t>1 tri</t>
        </is>
      </c>
      <c r="M1358" s="12" t="inlineStr">
        <is>
          <t>18</t>
        </is>
      </c>
      <c r="N1358" s="12" t="n">
        <v>10</v>
      </c>
      <c r="O1358" s="12" t="n">
        <v>1</v>
      </c>
      <c r="P1358" s="12" t="n"/>
      <c r="Q1358" s="12" t="n"/>
      <c r="R1358" s="12" t="n"/>
      <c r="S1358" s="12" t="inlineStr">
        <is>
          <t>Tray / conduit</t>
        </is>
      </c>
      <c r="T1358" s="16" t="n">
        <v>74</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A-I-0602</t>
        </is>
      </c>
      <c r="B1359" s="12" t="inlineStr">
        <is>
          <t>A</t>
        </is>
      </c>
      <c r="C1359" s="12" t="inlineStr">
        <is>
          <t>Power block</t>
        </is>
      </c>
      <c r="D1359" s="12" t="inlineStr">
        <is>
          <t>Home run JB-STG-RTD02 to the control / marshalling room</t>
        </is>
      </c>
      <c r="E1359" s="12" t="inlineStr">
        <is>
          <t>R3</t>
        </is>
      </c>
      <c r="F1359" s="12" t="inlineStr">
        <is>
          <t>R3: ST auxiliary electrical e-house (40 x 65 ft)</t>
        </is>
      </c>
      <c r="G1359" s="12" t="inlineStr">
        <is>
          <t>JB-STG-RTD02</t>
        </is>
      </c>
      <c r="H1359" s="12" t="inlineStr">
        <is>
          <t>STG: steam-turbine generator</t>
        </is>
      </c>
      <c r="I1359" s="12" t="inlineStr">
        <is>
          <t>Instrumentation</t>
        </is>
      </c>
      <c r="J1359" s="12" t="inlineStr">
        <is>
          <t>RTD cable, #18 shielded triads, PLTC</t>
        </is>
      </c>
      <c r="K1359" s="12" t="inlineStr">
        <is>
          <t>RTD|12 tri|18</t>
        </is>
      </c>
      <c r="L1359" s="12" t="inlineStr">
        <is>
          <t>12 tri</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A-I-0603</t>
        </is>
      </c>
      <c r="B1360" s="12" t="inlineStr">
        <is>
          <t>A</t>
        </is>
      </c>
      <c r="C1360" s="12" t="inlineStr">
        <is>
          <t>Power block</t>
        </is>
      </c>
      <c r="D1360" s="12" t="inlineStr">
        <is>
          <t>RTD to JB JB-STG-RTD03: 10 x 1 tri (field cables)</t>
        </is>
      </c>
      <c r="E1360" s="12" t="inlineStr">
        <is>
          <t>STG</t>
        </is>
      </c>
      <c r="F1360" s="12" t="inlineStr">
        <is>
          <t>STG: steam-turbine generator</t>
        </is>
      </c>
      <c r="G1360" s="12" t="inlineStr">
        <is>
          <t>JB-STG-RTD03</t>
        </is>
      </c>
      <c r="H1360" s="12" t="inlineStr">
        <is>
          <t>STG: steam-turbine generator</t>
        </is>
      </c>
      <c r="I1360" s="12" t="inlineStr">
        <is>
          <t>Instrumentation</t>
        </is>
      </c>
      <c r="J1360" s="12" t="inlineStr">
        <is>
          <t>RTD cable, #18 shielded triads, PLTC</t>
        </is>
      </c>
      <c r="K1360" s="12" t="inlineStr">
        <is>
          <t>RTD|1 tri|18</t>
        </is>
      </c>
      <c r="L1360" s="12" t="inlineStr">
        <is>
          <t>1 tri</t>
        </is>
      </c>
      <c r="M1360" s="12" t="inlineStr">
        <is>
          <t>18</t>
        </is>
      </c>
      <c r="N1360" s="12" t="n">
        <v>10</v>
      </c>
      <c r="O1360" s="12" t="n">
        <v>1</v>
      </c>
      <c r="P1360" s="12" t="n"/>
      <c r="Q1360" s="12" t="n"/>
      <c r="R1360" s="12" t="n"/>
      <c r="S1360" s="12" t="inlineStr">
        <is>
          <t>Tray / conduit</t>
        </is>
      </c>
      <c r="T1360" s="16" t="n">
        <v>74</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A-I-0604</t>
        </is>
      </c>
      <c r="B1361" s="12" t="inlineStr">
        <is>
          <t>A</t>
        </is>
      </c>
      <c r="C1361" s="12" t="inlineStr">
        <is>
          <t>Power block</t>
        </is>
      </c>
      <c r="D1361" s="12" t="inlineStr">
        <is>
          <t>Home run JB-STG-RTD03 to the control / marshalling room</t>
        </is>
      </c>
      <c r="E1361" s="12" t="inlineStr">
        <is>
          <t>R3</t>
        </is>
      </c>
      <c r="F1361" s="12" t="inlineStr">
        <is>
          <t>R3: ST auxiliary electrical e-house (40 x 65 ft)</t>
        </is>
      </c>
      <c r="G1361" s="12" t="inlineStr">
        <is>
          <t>JB-STG-RTD03</t>
        </is>
      </c>
      <c r="H1361" s="12" t="inlineStr">
        <is>
          <t>STG: steam-turbine generator</t>
        </is>
      </c>
      <c r="I1361" s="12" t="inlineStr">
        <is>
          <t>Instrumentation</t>
        </is>
      </c>
      <c r="J1361" s="12" t="inlineStr">
        <is>
          <t>RTD cable, #18 shielded triads, PLTC</t>
        </is>
      </c>
      <c r="K1361" s="12" t="inlineStr">
        <is>
          <t>RTD|12 tri|18</t>
        </is>
      </c>
      <c r="L1361" s="12" t="inlineStr">
        <is>
          <t>12 tri</t>
        </is>
      </c>
      <c r="M1361" s="12" t="inlineStr">
        <is>
          <t>18</t>
        </is>
      </c>
      <c r="N1361" s="12" t="n">
        <v>1</v>
      </c>
      <c r="O1361" s="12" t="n">
        <v>1</v>
      </c>
      <c r="P1361" s="12" t="n"/>
      <c r="Q1361" s="12" t="n"/>
      <c r="R1361" s="12" t="n"/>
      <c r="S1361" s="12" t="inlineStr">
        <is>
          <t>Duct bank</t>
        </is>
      </c>
      <c r="T1361" s="16" t="n">
        <v>517</v>
      </c>
      <c r="U1361" s="16" t="n">
        <v>35</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A-I-0605</t>
        </is>
      </c>
      <c r="B1362" s="12" t="inlineStr">
        <is>
          <t>A</t>
        </is>
      </c>
      <c r="C1362" s="12" t="inlineStr">
        <is>
          <t>Power block</t>
        </is>
      </c>
      <c r="D1362" s="12" t="inlineStr">
        <is>
          <t>Vibration monitoring</t>
        </is>
      </c>
      <c r="E1362" s="12" t="inlineStr">
        <is>
          <t>R3</t>
        </is>
      </c>
      <c r="F1362" s="12" t="inlineStr">
        <is>
          <t>R3: ST auxiliary electrical e-house (40 x 65 ft)</t>
        </is>
      </c>
      <c r="G1362" s="12" t="inlineStr">
        <is>
          <t>STG</t>
        </is>
      </c>
      <c r="H1362" s="12" t="inlineStr">
        <is>
          <t>STG: steam-turbine generator</t>
        </is>
      </c>
      <c r="I1362" s="12" t="inlineStr">
        <is>
          <t>Instrumentation</t>
        </is>
      </c>
      <c r="J1362" s="12" t="inlineStr">
        <is>
          <t>Instrumentation PLTC / TC-ER 300 V, #18 twisted shielded pairs, overall shield</t>
        </is>
      </c>
      <c r="K1362" s="12" t="inlineStr">
        <is>
          <t>PLTC|4 pr|18</t>
        </is>
      </c>
      <c r="L1362" s="12" t="inlineStr">
        <is>
          <t>4 pr</t>
        </is>
      </c>
      <c r="M1362" s="12" t="inlineStr">
        <is>
          <t>18</t>
        </is>
      </c>
      <c r="N1362" s="12" t="n">
        <v>1</v>
      </c>
      <c r="O1362" s="12" t="n">
        <v>1</v>
      </c>
      <c r="P1362" s="12" t="n"/>
      <c r="Q1362" s="12" t="n"/>
      <c r="R1362" s="12" t="n"/>
      <c r="S1362" s="12" t="inlineStr">
        <is>
          <t>Duct bank</t>
        </is>
      </c>
      <c r="T1362" s="16" t="n">
        <v>517</v>
      </c>
      <c r="U1362" s="16" t="n">
        <v>35</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A-I-0606</t>
        </is>
      </c>
      <c r="B1363" s="12" t="inlineStr">
        <is>
          <t>A</t>
        </is>
      </c>
      <c r="C1363" s="12" t="inlineStr">
        <is>
          <t>Power block</t>
        </is>
      </c>
      <c r="D1363" s="12" t="inlineStr">
        <is>
          <t>Analog instrument to JB JB-SWAS-AI01: 20 x 1 pr (field cables)</t>
        </is>
      </c>
      <c r="E1363" s="12" t="inlineStr">
        <is>
          <t>SWAS</t>
        </is>
      </c>
      <c r="F1363" s="12" t="inlineStr">
        <is>
          <t>SWAS: steam and water analysis</t>
        </is>
      </c>
      <c r="G1363" s="12" t="inlineStr">
        <is>
          <t>JB-SWAS-AI01</t>
        </is>
      </c>
      <c r="H1363" s="12" t="inlineStr">
        <is>
          <t>SWAS: steam and water analysis</t>
        </is>
      </c>
      <c r="I1363" s="12" t="inlineStr">
        <is>
          <t>Instrumentation</t>
        </is>
      </c>
      <c r="J1363" s="12" t="inlineStr">
        <is>
          <t>Instrumentation PLTC / TC-ER 300 V, #18 twisted shielded pairs, overall shield</t>
        </is>
      </c>
      <c r="K1363" s="12" t="inlineStr">
        <is>
          <t>PLTC|1 pr|16</t>
        </is>
      </c>
      <c r="L1363" s="12" t="inlineStr">
        <is>
          <t>1 pr</t>
        </is>
      </c>
      <c r="M1363" s="12" t="inlineStr">
        <is>
          <t>16</t>
        </is>
      </c>
      <c r="N1363" s="12" t="n">
        <v>20</v>
      </c>
      <c r="O1363" s="12" t="n">
        <v>1</v>
      </c>
      <c r="P1363" s="12" t="n"/>
      <c r="Q1363" s="12" t="n"/>
      <c r="R1363" s="12" t="n"/>
      <c r="S1363" s="12" t="inlineStr">
        <is>
          <t>Tray / conduit</t>
        </is>
      </c>
      <c r="T1363" s="16" t="n">
        <v>75</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A-I-0607</t>
        </is>
      </c>
      <c r="B1364" s="12" t="inlineStr">
        <is>
          <t>A</t>
        </is>
      </c>
      <c r="C1364" s="12" t="inlineStr">
        <is>
          <t>Power block</t>
        </is>
      </c>
      <c r="D1364" s="12" t="inlineStr">
        <is>
          <t>Home run JB-SWAS-AI01 to the control / marshalling room</t>
        </is>
      </c>
      <c r="E1364" s="12" t="inlineStr">
        <is>
          <t>R3</t>
        </is>
      </c>
      <c r="F1364" s="12" t="inlineStr">
        <is>
          <t>R3: ST auxiliary electrical e-house (40 x 65 ft)</t>
        </is>
      </c>
      <c r="G1364" s="12" t="inlineStr">
        <is>
          <t>JB-SWAS-AI01</t>
        </is>
      </c>
      <c r="H1364" s="12" t="inlineStr">
        <is>
          <t>SWAS: steam and water analysis</t>
        </is>
      </c>
      <c r="I1364" s="12" t="inlineStr">
        <is>
          <t>Instrumentation</t>
        </is>
      </c>
      <c r="J1364" s="12" t="inlineStr">
        <is>
          <t>Instrumentation PLTC / TC-ER 300 V, #18 twisted shielded pairs, overall shield</t>
        </is>
      </c>
      <c r="K1364" s="12" t="inlineStr">
        <is>
          <t>PLTC|24 pr|18</t>
        </is>
      </c>
      <c r="L1364" s="12" t="inlineStr">
        <is>
          <t>24 pr</t>
        </is>
      </c>
      <c r="M1364" s="12" t="inlineStr">
        <is>
          <t>18</t>
        </is>
      </c>
      <c r="N1364" s="12" t="n">
        <v>1</v>
      </c>
      <c r="O1364" s="12" t="n">
        <v>1</v>
      </c>
      <c r="P1364" s="12" t="n"/>
      <c r="Q1364" s="12" t="n"/>
      <c r="R1364" s="12" t="n"/>
      <c r="S1364" s="12" t="inlineStr">
        <is>
          <t>Duct bank</t>
        </is>
      </c>
      <c r="T1364" s="16" t="n">
        <v>258</v>
      </c>
      <c r="U1364" s="16" t="n">
        <v>32</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A-I-0608</t>
        </is>
      </c>
      <c r="B1365" s="12" t="inlineStr">
        <is>
          <t>A</t>
        </is>
      </c>
      <c r="C1365" s="12" t="inlineStr">
        <is>
          <t>Power block</t>
        </is>
      </c>
      <c r="D1365" s="12" t="inlineStr">
        <is>
          <t>Analog instrument to JB JB-SWAS-AI02: 4 x 1 pr (field cables)</t>
        </is>
      </c>
      <c r="E1365" s="12" t="inlineStr">
        <is>
          <t>SWAS</t>
        </is>
      </c>
      <c r="F1365" s="12" t="inlineStr">
        <is>
          <t>SWAS: steam and water analysis</t>
        </is>
      </c>
      <c r="G1365" s="12" t="inlineStr">
        <is>
          <t>JB-SWAS-AI02</t>
        </is>
      </c>
      <c r="H1365" s="12" t="inlineStr">
        <is>
          <t>SWAS: steam and water analysis</t>
        </is>
      </c>
      <c r="I1365" s="12" t="inlineStr">
        <is>
          <t>Instrumentation</t>
        </is>
      </c>
      <c r="J1365" s="12" t="inlineStr">
        <is>
          <t>Instrumentation PLTC / TC-ER 300 V, #18 twisted shielded pairs, overall shield</t>
        </is>
      </c>
      <c r="K1365" s="12" t="inlineStr">
        <is>
          <t>PLTC|1 pr|16</t>
        </is>
      </c>
      <c r="L1365" s="12" t="inlineStr">
        <is>
          <t>1 pr</t>
        </is>
      </c>
      <c r="M1365" s="12" t="inlineStr">
        <is>
          <t>16</t>
        </is>
      </c>
      <c r="N1365" s="12" t="n">
        <v>4</v>
      </c>
      <c r="O1365" s="12" t="n">
        <v>1</v>
      </c>
      <c r="P1365" s="12" t="n"/>
      <c r="Q1365" s="12" t="n"/>
      <c r="R1365" s="12" t="n"/>
      <c r="S1365" s="12" t="inlineStr">
        <is>
          <t>Tray / conduit</t>
        </is>
      </c>
      <c r="T1365" s="16" t="n">
        <v>75</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A-I-0609</t>
        </is>
      </c>
      <c r="B1366" s="12" t="inlineStr">
        <is>
          <t>A</t>
        </is>
      </c>
      <c r="C1366" s="12" t="inlineStr">
        <is>
          <t>Power block</t>
        </is>
      </c>
      <c r="D1366" s="12" t="inlineStr">
        <is>
          <t>Home run JB-SWAS-AI02 to the control / marshalling room</t>
        </is>
      </c>
      <c r="E1366" s="12" t="inlineStr">
        <is>
          <t>R3</t>
        </is>
      </c>
      <c r="F1366" s="12" t="inlineStr">
        <is>
          <t>R3: ST auxiliary electrical e-house (40 x 65 ft)</t>
        </is>
      </c>
      <c r="G1366" s="12" t="inlineStr">
        <is>
          <t>JB-SWAS-AI02</t>
        </is>
      </c>
      <c r="H1366" s="12" t="inlineStr">
        <is>
          <t>SWAS: steam and water analysis</t>
        </is>
      </c>
      <c r="I1366" s="12" t="inlineStr">
        <is>
          <t>Instrumentation</t>
        </is>
      </c>
      <c r="J1366" s="12" t="inlineStr">
        <is>
          <t>Instrumentation PLTC / TC-ER 300 V, #18 twisted shielded pairs, overall shield</t>
        </is>
      </c>
      <c r="K1366" s="12" t="inlineStr">
        <is>
          <t>PLTC|24 pr|18</t>
        </is>
      </c>
      <c r="L1366" s="12" t="inlineStr">
        <is>
          <t>24 pr</t>
        </is>
      </c>
      <c r="M1366" s="12" t="inlineStr">
        <is>
          <t>18</t>
        </is>
      </c>
      <c r="N1366" s="12" t="n">
        <v>1</v>
      </c>
      <c r="O1366" s="12" t="n">
        <v>1</v>
      </c>
      <c r="P1366" s="12" t="n"/>
      <c r="Q1366" s="12" t="n"/>
      <c r="R1366" s="12" t="n"/>
      <c r="S1366" s="12" t="inlineStr">
        <is>
          <t>Duct bank</t>
        </is>
      </c>
      <c r="T1366" s="16" t="n">
        <v>258</v>
      </c>
      <c r="U1366" s="16" t="n">
        <v>32</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A-I-0610</t>
        </is>
      </c>
      <c r="B1367" s="12" t="inlineStr">
        <is>
          <t>A</t>
        </is>
      </c>
      <c r="C1367" s="12" t="inlineStr">
        <is>
          <t>Power block</t>
        </is>
      </c>
      <c r="D1367" s="12" t="inlineStr">
        <is>
          <t>Discrete device to JB JB-SWAS-DI01: 8 x 1 pr (field cables)</t>
        </is>
      </c>
      <c r="E1367" s="12" t="inlineStr">
        <is>
          <t>SWAS</t>
        </is>
      </c>
      <c r="F1367" s="12" t="inlineStr">
        <is>
          <t>SWAS: steam and water analysis</t>
        </is>
      </c>
      <c r="G1367" s="12" t="inlineStr">
        <is>
          <t>JB-SWAS-DI01</t>
        </is>
      </c>
      <c r="H1367" s="12" t="inlineStr">
        <is>
          <t>SWAS: steam and water analysis</t>
        </is>
      </c>
      <c r="I1367" s="12" t="inlineStr">
        <is>
          <t>Instrumentation</t>
        </is>
      </c>
      <c r="J1367" s="12" t="inlineStr">
        <is>
          <t>Instrumentation PLTC / TC-ER 300 V, #18 twisted shielded pairs, overall shield</t>
        </is>
      </c>
      <c r="K1367" s="12" t="inlineStr">
        <is>
          <t>PLTC|1 pr|16</t>
        </is>
      </c>
      <c r="L1367" s="12" t="inlineStr">
        <is>
          <t>1 pr</t>
        </is>
      </c>
      <c r="M1367" s="12" t="inlineStr">
        <is>
          <t>16</t>
        </is>
      </c>
      <c r="N1367" s="12" t="n">
        <v>8</v>
      </c>
      <c r="O1367" s="12" t="n">
        <v>1</v>
      </c>
      <c r="P1367" s="12" t="n"/>
      <c r="Q1367" s="12" t="n"/>
      <c r="R1367" s="12" t="n"/>
      <c r="S1367" s="12" t="inlineStr">
        <is>
          <t>Tray / conduit</t>
        </is>
      </c>
      <c r="T1367" s="16" t="n">
        <v>75</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A-I-0611</t>
        </is>
      </c>
      <c r="B1368" s="12" t="inlineStr">
        <is>
          <t>A</t>
        </is>
      </c>
      <c r="C1368" s="12" t="inlineStr">
        <is>
          <t>Power block</t>
        </is>
      </c>
      <c r="D1368" s="12" t="inlineStr">
        <is>
          <t>Home run JB-SWAS-DI01 to the control / marshalling room</t>
        </is>
      </c>
      <c r="E1368" s="12" t="inlineStr">
        <is>
          <t>R3</t>
        </is>
      </c>
      <c r="F1368" s="12" t="inlineStr">
        <is>
          <t>R3: ST auxiliary electrical e-house (40 x 65 ft)</t>
        </is>
      </c>
      <c r="G1368" s="12" t="inlineStr">
        <is>
          <t>JB-SWAS-DI01</t>
        </is>
      </c>
      <c r="H1368" s="12" t="inlineStr">
        <is>
          <t>SWAS: steam and water analysis</t>
        </is>
      </c>
      <c r="I1368" s="12" t="inlineStr">
        <is>
          <t>Instrumentation</t>
        </is>
      </c>
      <c r="J1368" s="12" t="inlineStr">
        <is>
          <t>Instrumentation PLTC / TC-ER 300 V, #18 twisted shielded pairs, overall shield</t>
        </is>
      </c>
      <c r="K1368" s="12" t="inlineStr">
        <is>
          <t>PLTC|24 pr|18</t>
        </is>
      </c>
      <c r="L1368" s="12" t="inlineStr">
        <is>
          <t>24 pr</t>
        </is>
      </c>
      <c r="M1368" s="12" t="inlineStr">
        <is>
          <t>18</t>
        </is>
      </c>
      <c r="N1368" s="12" t="n">
        <v>1</v>
      </c>
      <c r="O1368" s="12" t="n">
        <v>1</v>
      </c>
      <c r="P1368" s="12" t="n"/>
      <c r="Q1368" s="12" t="n"/>
      <c r="R1368" s="12" t="n"/>
      <c r="S1368" s="12" t="inlineStr">
        <is>
          <t>Duct bank</t>
        </is>
      </c>
      <c r="T1368" s="16" t="n">
        <v>258</v>
      </c>
      <c r="U1368" s="16" t="n">
        <v>32</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A-I-0612</t>
        </is>
      </c>
      <c r="B1369" s="12" t="inlineStr">
        <is>
          <t>A</t>
        </is>
      </c>
      <c r="C1369" s="12" t="inlineStr">
        <is>
          <t>Power block</t>
        </is>
      </c>
      <c r="D1369" s="12" t="inlineStr">
        <is>
          <t>Analog instrument to JB JB-T-R2A: 13.8/0.48 k-AI01: 8 x 1 pr (field cables)</t>
        </is>
      </c>
      <c r="E1369" s="12" t="inlineStr"/>
      <c r="F1369" s="12" t="inlineStr">
        <is>
          <t>T-R2A: 13.8/0.48 kV</t>
        </is>
      </c>
      <c r="G1369" s="12" t="inlineStr">
        <is>
          <t>JB-T-R2A: 13.8/0.48 k-AI01</t>
        </is>
      </c>
      <c r="H1369" s="12" t="inlineStr">
        <is>
          <t>T-R2A: 13.8/0.48 kV</t>
        </is>
      </c>
      <c r="I1369" s="12" t="inlineStr">
        <is>
          <t>Instrumentation</t>
        </is>
      </c>
      <c r="J1369" s="12" t="inlineStr">
        <is>
          <t>Instrumentation PLTC / TC-ER 300 V, #18 twisted shielded pairs, overall shield</t>
        </is>
      </c>
      <c r="K1369" s="12" t="inlineStr">
        <is>
          <t>PLTC|1 pr|16</t>
        </is>
      </c>
      <c r="L1369" s="12" t="inlineStr">
        <is>
          <t>1 pr</t>
        </is>
      </c>
      <c r="M1369" s="12" t="inlineStr">
        <is>
          <t>16</t>
        </is>
      </c>
      <c r="N1369" s="12" t="n">
        <v>8</v>
      </c>
      <c r="O1369" s="12" t="n">
        <v>1</v>
      </c>
      <c r="P1369" s="12" t="n"/>
      <c r="Q1369" s="12" t="n"/>
      <c r="R1369" s="12" t="n"/>
      <c r="S1369" s="12" t="inlineStr">
        <is>
          <t>Tray / conduit</t>
        </is>
      </c>
      <c r="T1369" s="16" t="n">
        <v>41</v>
      </c>
      <c r="U1369" s="16" t="n">
        <v>10</v>
      </c>
      <c r="V1369" s="16">
        <f>ROUNDUP((T1369+U1369+2*'Read Me'!$B$13)*(1+'Read Me'!$B$12),-1)</f>
        <v/>
      </c>
      <c r="W1369" s="16">
        <f>V1369*N1369*O1369</f>
        <v/>
      </c>
      <c r="X1369" s="12">
        <f>IF(LEFT(I1369,2)="MV",2*N1369*IF(L1369="1/C",O1369,1),0)</f>
        <v/>
      </c>
      <c r="Y1369" s="12">
        <f>IF(OR(LEFT(K1369,4)="LVAX",LEFT(K1369,6)="MV15AX",LEFT(K1369,4)="CTAX",LEFT(K1369,2)="W|"),2*N1369*O1369,0)</f>
        <v/>
      </c>
      <c r="Z1369" s="12" t="inlineStr">
        <is>
          <t>device-to-JB field wiring, one cable per device</t>
        </is>
      </c>
      <c r="AA1369" s="12">
        <f>N1369*O1369</f>
        <v/>
      </c>
    </row>
    <row r="1370">
      <c r="A1370" s="12" t="inlineStr">
        <is>
          <t>A-I-0613</t>
        </is>
      </c>
      <c r="B1370" s="12" t="inlineStr">
        <is>
          <t>A</t>
        </is>
      </c>
      <c r="C1370" s="12" t="inlineStr">
        <is>
          <t>Power block</t>
        </is>
      </c>
      <c r="D1370" s="12" t="inlineStr">
        <is>
          <t>Home run JB-T-R2A: 13.8/0.48 k-AI01 to the control / marshalling room</t>
        </is>
      </c>
      <c r="E1370" s="12" t="inlineStr">
        <is>
          <t>R2A</t>
        </is>
      </c>
      <c r="F1370" s="12" t="inlineStr">
        <is>
          <t>R2A: unit / HRSG electrical e-house (32 x 40 ft)</t>
        </is>
      </c>
      <c r="G1370" s="12" t="inlineStr">
        <is>
          <t>JB-T-R2A: 13.8/0.48 k-AI01</t>
        </is>
      </c>
      <c r="H1370" s="12" t="inlineStr">
        <is>
          <t>T-R2A: 13.8/0.48 kV</t>
        </is>
      </c>
      <c r="I1370" s="12" t="inlineStr">
        <is>
          <t>Instrumentation</t>
        </is>
      </c>
      <c r="J1370" s="12" t="inlineStr">
        <is>
          <t>Instrumentation PLTC / TC-ER 300 V, #18 twisted shielded pairs, overall shield</t>
        </is>
      </c>
      <c r="K1370" s="12" t="inlineStr">
        <is>
          <t>PLTC|24 pr|18</t>
        </is>
      </c>
      <c r="L1370" s="12" t="inlineStr">
        <is>
          <t>24 pr</t>
        </is>
      </c>
      <c r="M1370" s="12" t="inlineStr">
        <is>
          <t>18</t>
        </is>
      </c>
      <c r="N1370" s="12" t="n">
        <v>1</v>
      </c>
      <c r="O1370" s="12" t="n">
        <v>1</v>
      </c>
      <c r="P1370" s="12" t="n"/>
      <c r="Q1370" s="12" t="n"/>
      <c r="R1370" s="12" t="n"/>
      <c r="S1370" s="12" t="inlineStr">
        <is>
          <t>Tray</t>
        </is>
      </c>
      <c r="T1370" s="16" t="n">
        <v>0</v>
      </c>
      <c r="U1370" s="16" t="n">
        <v>86</v>
      </c>
      <c r="V1370" s="16">
        <f>ROUNDUP((T1370+U1370+2*'Read Me'!$B$13)*(1+'Read Me'!$B$12),-1)</f>
        <v/>
      </c>
      <c r="W1370" s="16">
        <f>V1370*N1370*O1370</f>
        <v/>
      </c>
      <c r="X1370" s="12">
        <f>IF(LEFT(I1370,2)="MV",2*N1370*IF(L1370="1/C",O1370,1),0)</f>
        <v/>
      </c>
      <c r="Y1370" s="12">
        <f>IF(OR(LEFT(K1370,4)="LVAX",LEFT(K1370,6)="MV15AX",LEFT(K1370,4)="CTAX",LEFT(K1370,2)="W|"),2*N1370*O1370,0)</f>
        <v/>
      </c>
      <c r="Z1370" s="12" t="inlineStr"/>
      <c r="AA1370" s="12">
        <f>N1370*O1370</f>
        <v/>
      </c>
    </row>
    <row r="1371">
      <c r="A1371" s="12" t="inlineStr">
        <is>
          <t>A-I-0614</t>
        </is>
      </c>
      <c r="B1371" s="12" t="inlineStr">
        <is>
          <t>A</t>
        </is>
      </c>
      <c r="C1371" s="12" t="inlineStr">
        <is>
          <t>Power block</t>
        </is>
      </c>
      <c r="D1371" s="12" t="inlineStr">
        <is>
          <t>Discrete device to JB JB-T-R2A: 13.8/0.48 k-DI01: 16 x 1 pr (field cables)</t>
        </is>
      </c>
      <c r="E1371" s="12" t="inlineStr"/>
      <c r="F1371" s="12" t="inlineStr">
        <is>
          <t>T-R2A: 13.8/0.48 kV</t>
        </is>
      </c>
      <c r="G1371" s="12" t="inlineStr">
        <is>
          <t>JB-T-R2A: 13.8/0.48 k-DI01</t>
        </is>
      </c>
      <c r="H1371" s="12" t="inlineStr">
        <is>
          <t>T-R2A: 13.8/0.48 kV</t>
        </is>
      </c>
      <c r="I1371" s="12" t="inlineStr">
        <is>
          <t>Instrumentation</t>
        </is>
      </c>
      <c r="J1371" s="12" t="inlineStr">
        <is>
          <t>Instrumentation PLTC / TC-ER 300 V, #18 twisted shielded pairs, overall shield</t>
        </is>
      </c>
      <c r="K1371" s="12" t="inlineStr">
        <is>
          <t>PLTC|1 pr|16</t>
        </is>
      </c>
      <c r="L1371" s="12" t="inlineStr">
        <is>
          <t>1 pr</t>
        </is>
      </c>
      <c r="M1371" s="12" t="inlineStr">
        <is>
          <t>16</t>
        </is>
      </c>
      <c r="N1371" s="12" t="n">
        <v>16</v>
      </c>
      <c r="O1371" s="12" t="n">
        <v>1</v>
      </c>
      <c r="P1371" s="12" t="n"/>
      <c r="Q1371" s="12" t="n"/>
      <c r="R1371" s="12" t="n"/>
      <c r="S1371" s="12" t="inlineStr">
        <is>
          <t>Tray / conduit</t>
        </is>
      </c>
      <c r="T1371" s="16" t="n">
        <v>41</v>
      </c>
      <c r="U1371" s="16" t="n">
        <v>10</v>
      </c>
      <c r="V1371" s="16">
        <f>ROUNDUP((T1371+U1371+2*'Read Me'!$B$13)*(1+'Read Me'!$B$12),-1)</f>
        <v/>
      </c>
      <c r="W1371" s="16">
        <f>V1371*N1371*O1371</f>
        <v/>
      </c>
      <c r="X1371" s="12">
        <f>IF(LEFT(I1371,2)="MV",2*N1371*IF(L1371="1/C",O1371,1),0)</f>
        <v/>
      </c>
      <c r="Y1371" s="12">
        <f>IF(OR(LEFT(K1371,4)="LVAX",LEFT(K1371,6)="MV15AX",LEFT(K1371,4)="CTAX",LEFT(K1371,2)="W|"),2*N1371*O1371,0)</f>
        <v/>
      </c>
      <c r="Z1371" s="12" t="inlineStr">
        <is>
          <t>device-to-JB field wiring, one cable per device</t>
        </is>
      </c>
      <c r="AA1371" s="12">
        <f>N1371*O1371</f>
        <v/>
      </c>
    </row>
    <row r="1372">
      <c r="A1372" s="12" t="inlineStr">
        <is>
          <t>A-I-0615</t>
        </is>
      </c>
      <c r="B1372" s="12" t="inlineStr">
        <is>
          <t>A</t>
        </is>
      </c>
      <c r="C1372" s="12" t="inlineStr">
        <is>
          <t>Power block</t>
        </is>
      </c>
      <c r="D1372" s="12" t="inlineStr">
        <is>
          <t>Home run JB-T-R2A: 13.8/0.48 k-DI01 to the control / marshalling room</t>
        </is>
      </c>
      <c r="E1372" s="12" t="inlineStr">
        <is>
          <t>R2A</t>
        </is>
      </c>
      <c r="F1372" s="12" t="inlineStr">
        <is>
          <t>R2A: unit / HRSG electrical e-house (32 x 40 ft)</t>
        </is>
      </c>
      <c r="G1372" s="12" t="inlineStr">
        <is>
          <t>JB-T-R2A: 13.8/0.48 k-DI01</t>
        </is>
      </c>
      <c r="H1372" s="12" t="inlineStr">
        <is>
          <t>T-R2A: 13.8/0.48 kV</t>
        </is>
      </c>
      <c r="I1372" s="12" t="inlineStr">
        <is>
          <t>Instrumentation</t>
        </is>
      </c>
      <c r="J1372" s="12" t="inlineStr">
        <is>
          <t>Instrumentation PLTC / TC-ER 300 V, #18 twisted shielded pairs, overall shield</t>
        </is>
      </c>
      <c r="K1372" s="12" t="inlineStr">
        <is>
          <t>PLTC|24 pr|18</t>
        </is>
      </c>
      <c r="L1372" s="12" t="inlineStr">
        <is>
          <t>24 pr</t>
        </is>
      </c>
      <c r="M1372" s="12" t="inlineStr">
        <is>
          <t>18</t>
        </is>
      </c>
      <c r="N1372" s="12" t="n">
        <v>1</v>
      </c>
      <c r="O1372" s="12" t="n">
        <v>1</v>
      </c>
      <c r="P1372" s="12" t="n"/>
      <c r="Q1372" s="12" t="n"/>
      <c r="R1372" s="12" t="n"/>
      <c r="S1372" s="12" t="inlineStr">
        <is>
          <t>Tray</t>
        </is>
      </c>
      <c r="T1372" s="16" t="n">
        <v>0</v>
      </c>
      <c r="U1372" s="16" t="n">
        <v>86</v>
      </c>
      <c r="V1372" s="16">
        <f>ROUNDUP((T1372+U1372+2*'Read Me'!$B$13)*(1+'Read Me'!$B$12),-1)</f>
        <v/>
      </c>
      <c r="W1372" s="16">
        <f>V1372*N1372*O1372</f>
        <v/>
      </c>
      <c r="X1372" s="12">
        <f>IF(LEFT(I1372,2)="MV",2*N1372*IF(L1372="1/C",O1372,1),0)</f>
        <v/>
      </c>
      <c r="Y1372" s="12">
        <f>IF(OR(LEFT(K1372,4)="LVAX",LEFT(K1372,6)="MV15AX",LEFT(K1372,4)="CTAX",LEFT(K1372,2)="W|"),2*N1372*O1372,0)</f>
        <v/>
      </c>
      <c r="Z1372" s="12" t="inlineStr"/>
      <c r="AA1372" s="12">
        <f>N1372*O1372</f>
        <v/>
      </c>
    </row>
    <row r="1373">
      <c r="A1373" s="12" t="inlineStr">
        <is>
          <t>A-I-0616</t>
        </is>
      </c>
      <c r="B1373" s="12" t="inlineStr">
        <is>
          <t>A</t>
        </is>
      </c>
      <c r="C1373" s="12" t="inlineStr">
        <is>
          <t>Power block</t>
        </is>
      </c>
      <c r="D1373" s="12" t="inlineStr">
        <is>
          <t>Analog instrument to JB JB-T-R2B: 13.8/0.48 k-AI01: 8 x 1 pr (field cables)</t>
        </is>
      </c>
      <c r="E1373" s="12" t="inlineStr"/>
      <c r="F1373" s="12" t="inlineStr">
        <is>
          <t>T-R2B: 13.8/0.48 kV</t>
        </is>
      </c>
      <c r="G1373" s="12" t="inlineStr">
        <is>
          <t>JB-T-R2B: 13.8/0.48 k-AI01</t>
        </is>
      </c>
      <c r="H1373" s="12" t="inlineStr">
        <is>
          <t>T-R2B: 13.8/0.48 kV</t>
        </is>
      </c>
      <c r="I1373" s="12" t="inlineStr">
        <is>
          <t>Instrumentation</t>
        </is>
      </c>
      <c r="J1373" s="12" t="inlineStr">
        <is>
          <t>Instrumentation PLTC / TC-ER 300 V, #18 twisted shielded pairs, overall shield</t>
        </is>
      </c>
      <c r="K1373" s="12" t="inlineStr">
        <is>
          <t>PLTC|1 pr|16</t>
        </is>
      </c>
      <c r="L1373" s="12" t="inlineStr">
        <is>
          <t>1 pr</t>
        </is>
      </c>
      <c r="M1373" s="12" t="inlineStr">
        <is>
          <t>16</t>
        </is>
      </c>
      <c r="N1373" s="12" t="n">
        <v>8</v>
      </c>
      <c r="O1373" s="12" t="n">
        <v>1</v>
      </c>
      <c r="P1373" s="12" t="n"/>
      <c r="Q1373" s="12" t="n"/>
      <c r="R1373" s="12" t="n"/>
      <c r="S1373" s="12" t="inlineStr">
        <is>
          <t>Tray / conduit</t>
        </is>
      </c>
      <c r="T1373" s="16" t="n">
        <v>41</v>
      </c>
      <c r="U1373" s="16" t="n">
        <v>10</v>
      </c>
      <c r="V1373" s="16">
        <f>ROUNDUP((T1373+U1373+2*'Read Me'!$B$13)*(1+'Read Me'!$B$12),-1)</f>
        <v/>
      </c>
      <c r="W1373" s="16">
        <f>V1373*N1373*O1373</f>
        <v/>
      </c>
      <c r="X1373" s="12">
        <f>IF(LEFT(I1373,2)="MV",2*N1373*IF(L1373="1/C",O1373,1),0)</f>
        <v/>
      </c>
      <c r="Y1373" s="12">
        <f>IF(OR(LEFT(K1373,4)="LVAX",LEFT(K1373,6)="MV15AX",LEFT(K1373,4)="CTAX",LEFT(K1373,2)="W|"),2*N1373*O1373,0)</f>
        <v/>
      </c>
      <c r="Z1373" s="12" t="inlineStr">
        <is>
          <t>device-to-JB field wiring, one cable per device</t>
        </is>
      </c>
      <c r="AA1373" s="12">
        <f>N1373*O1373</f>
        <v/>
      </c>
    </row>
    <row r="1374">
      <c r="A1374" s="12" t="inlineStr">
        <is>
          <t>A-I-0617</t>
        </is>
      </c>
      <c r="B1374" s="12" t="inlineStr">
        <is>
          <t>A</t>
        </is>
      </c>
      <c r="C1374" s="12" t="inlineStr">
        <is>
          <t>Power block</t>
        </is>
      </c>
      <c r="D1374" s="12" t="inlineStr">
        <is>
          <t>Home run JB-T-R2B: 13.8/0.48 k-AI01 to the control / marshalling room</t>
        </is>
      </c>
      <c r="E1374" s="12" t="inlineStr">
        <is>
          <t>R2B</t>
        </is>
      </c>
      <c r="F1374" s="12" t="inlineStr">
        <is>
          <t>R2B: unit / HRSG electrical e-house (32 x 40 ft)</t>
        </is>
      </c>
      <c r="G1374" s="12" t="inlineStr">
        <is>
          <t>JB-T-R2B: 13.8/0.48 k-AI01</t>
        </is>
      </c>
      <c r="H1374" s="12" t="inlineStr">
        <is>
          <t>T-R2B: 13.8/0.48 kV</t>
        </is>
      </c>
      <c r="I1374" s="12" t="inlineStr">
        <is>
          <t>Instrumentation</t>
        </is>
      </c>
      <c r="J1374" s="12" t="inlineStr">
        <is>
          <t>Instrumentation PLTC / TC-ER 300 V, #18 twisted shielded pairs, overall shield</t>
        </is>
      </c>
      <c r="K1374" s="12" t="inlineStr">
        <is>
          <t>PLTC|24 pr|18</t>
        </is>
      </c>
      <c r="L1374" s="12" t="inlineStr">
        <is>
          <t>24 pr</t>
        </is>
      </c>
      <c r="M1374" s="12" t="inlineStr">
        <is>
          <t>18</t>
        </is>
      </c>
      <c r="N1374" s="12" t="n">
        <v>1</v>
      </c>
      <c r="O1374" s="12" t="n">
        <v>1</v>
      </c>
      <c r="P1374" s="12" t="n"/>
      <c r="Q1374" s="12" t="n"/>
      <c r="R1374" s="12" t="n"/>
      <c r="S1374" s="12" t="inlineStr">
        <is>
          <t>Tray</t>
        </is>
      </c>
      <c r="T1374" s="16" t="n">
        <v>0</v>
      </c>
      <c r="U1374" s="16" t="n">
        <v>97</v>
      </c>
      <c r="V1374" s="16">
        <f>ROUNDUP((T1374+U1374+2*'Read Me'!$B$13)*(1+'Read Me'!$B$12),-1)</f>
        <v/>
      </c>
      <c r="W1374" s="16">
        <f>V1374*N1374*O1374</f>
        <v/>
      </c>
      <c r="X1374" s="12">
        <f>IF(LEFT(I1374,2)="MV",2*N1374*IF(L1374="1/C",O1374,1),0)</f>
        <v/>
      </c>
      <c r="Y1374" s="12">
        <f>IF(OR(LEFT(K1374,4)="LVAX",LEFT(K1374,6)="MV15AX",LEFT(K1374,4)="CTAX",LEFT(K1374,2)="W|"),2*N1374*O1374,0)</f>
        <v/>
      </c>
      <c r="Z1374" s="12" t="inlineStr"/>
      <c r="AA1374" s="12">
        <f>N1374*O1374</f>
        <v/>
      </c>
    </row>
    <row r="1375">
      <c r="A1375" s="12" t="inlineStr">
        <is>
          <t>A-I-0618</t>
        </is>
      </c>
      <c r="B1375" s="12" t="inlineStr">
        <is>
          <t>A</t>
        </is>
      </c>
      <c r="C1375" s="12" t="inlineStr">
        <is>
          <t>Power block</t>
        </is>
      </c>
      <c r="D1375" s="12" t="inlineStr">
        <is>
          <t>Discrete device to JB JB-T-R2B: 13.8/0.48 k-DI01: 16 x 1 pr (field cables)</t>
        </is>
      </c>
      <c r="E1375" s="12" t="inlineStr"/>
      <c r="F1375" s="12" t="inlineStr">
        <is>
          <t>T-R2B: 13.8/0.48 kV</t>
        </is>
      </c>
      <c r="G1375" s="12" t="inlineStr">
        <is>
          <t>JB-T-R2B: 13.8/0.48 k-DI01</t>
        </is>
      </c>
      <c r="H1375" s="12" t="inlineStr">
        <is>
          <t>T-R2B: 13.8/0.48 kV</t>
        </is>
      </c>
      <c r="I1375" s="12" t="inlineStr">
        <is>
          <t>Instrumentation</t>
        </is>
      </c>
      <c r="J1375" s="12" t="inlineStr">
        <is>
          <t>Instrumentation PLTC / TC-ER 300 V, #18 twisted shielded pairs, overall shield</t>
        </is>
      </c>
      <c r="K1375" s="12" t="inlineStr">
        <is>
          <t>PLTC|1 pr|16</t>
        </is>
      </c>
      <c r="L1375" s="12" t="inlineStr">
        <is>
          <t>1 pr</t>
        </is>
      </c>
      <c r="M1375" s="12" t="inlineStr">
        <is>
          <t>16</t>
        </is>
      </c>
      <c r="N1375" s="12" t="n">
        <v>16</v>
      </c>
      <c r="O1375" s="12" t="n">
        <v>1</v>
      </c>
      <c r="P1375" s="12" t="n"/>
      <c r="Q1375" s="12" t="n"/>
      <c r="R1375" s="12" t="n"/>
      <c r="S1375" s="12" t="inlineStr">
        <is>
          <t>Tray / conduit</t>
        </is>
      </c>
      <c r="T1375" s="16" t="n">
        <v>41</v>
      </c>
      <c r="U1375" s="16" t="n">
        <v>10</v>
      </c>
      <c r="V1375" s="16">
        <f>ROUNDUP((T1375+U1375+2*'Read Me'!$B$13)*(1+'Read Me'!$B$12),-1)</f>
        <v/>
      </c>
      <c r="W1375" s="16">
        <f>V1375*N1375*O1375</f>
        <v/>
      </c>
      <c r="X1375" s="12">
        <f>IF(LEFT(I1375,2)="MV",2*N1375*IF(L1375="1/C",O1375,1),0)</f>
        <v/>
      </c>
      <c r="Y1375" s="12">
        <f>IF(OR(LEFT(K1375,4)="LVAX",LEFT(K1375,6)="MV15AX",LEFT(K1375,4)="CTAX",LEFT(K1375,2)="W|"),2*N1375*O1375,0)</f>
        <v/>
      </c>
      <c r="Z1375" s="12" t="inlineStr">
        <is>
          <t>device-to-JB field wiring, one cable per device</t>
        </is>
      </c>
      <c r="AA1375" s="12">
        <f>N1375*O1375</f>
        <v/>
      </c>
    </row>
    <row r="1376">
      <c r="A1376" s="12" t="inlineStr">
        <is>
          <t>A-I-0619</t>
        </is>
      </c>
      <c r="B1376" s="12" t="inlineStr">
        <is>
          <t>A</t>
        </is>
      </c>
      <c r="C1376" s="12" t="inlineStr">
        <is>
          <t>Power block</t>
        </is>
      </c>
      <c r="D1376" s="12" t="inlineStr">
        <is>
          <t>Home run JB-T-R2B: 13.8/0.48 k-DI01 to the control / marshalling room</t>
        </is>
      </c>
      <c r="E1376" s="12" t="inlineStr">
        <is>
          <t>R2B</t>
        </is>
      </c>
      <c r="F1376" s="12" t="inlineStr">
        <is>
          <t>R2B: unit / HRSG electrical e-house (32 x 40 ft)</t>
        </is>
      </c>
      <c r="G1376" s="12" t="inlineStr">
        <is>
          <t>JB-T-R2B: 13.8/0.48 k-DI01</t>
        </is>
      </c>
      <c r="H1376" s="12" t="inlineStr">
        <is>
          <t>T-R2B: 13.8/0.48 kV</t>
        </is>
      </c>
      <c r="I1376" s="12" t="inlineStr">
        <is>
          <t>Instrumentation</t>
        </is>
      </c>
      <c r="J1376" s="12" t="inlineStr">
        <is>
          <t>Instrumentation PLTC / TC-ER 300 V, #18 twisted shielded pairs, overall shield</t>
        </is>
      </c>
      <c r="K1376" s="12" t="inlineStr">
        <is>
          <t>PLTC|24 pr|18</t>
        </is>
      </c>
      <c r="L1376" s="12" t="inlineStr">
        <is>
          <t>24 pr</t>
        </is>
      </c>
      <c r="M1376" s="12" t="inlineStr">
        <is>
          <t>18</t>
        </is>
      </c>
      <c r="N1376" s="12" t="n">
        <v>1</v>
      </c>
      <c r="O1376" s="12" t="n">
        <v>1</v>
      </c>
      <c r="P1376" s="12" t="n"/>
      <c r="Q1376" s="12" t="n"/>
      <c r="R1376" s="12" t="n"/>
      <c r="S1376" s="12" t="inlineStr">
        <is>
          <t>Tray</t>
        </is>
      </c>
      <c r="T1376" s="16" t="n">
        <v>0</v>
      </c>
      <c r="U1376" s="16" t="n">
        <v>97</v>
      </c>
      <c r="V1376" s="16">
        <f>ROUNDUP((T1376+U1376+2*'Read Me'!$B$13)*(1+'Read Me'!$B$12),-1)</f>
        <v/>
      </c>
      <c r="W1376" s="16">
        <f>V1376*N1376*O1376</f>
        <v/>
      </c>
      <c r="X1376" s="12">
        <f>IF(LEFT(I1376,2)="MV",2*N1376*IF(L1376="1/C",O1376,1),0)</f>
        <v/>
      </c>
      <c r="Y1376" s="12">
        <f>IF(OR(LEFT(K1376,4)="LVAX",LEFT(K1376,6)="MV15AX",LEFT(K1376,4)="CTAX",LEFT(K1376,2)="W|"),2*N1376*O1376,0)</f>
        <v/>
      </c>
      <c r="Z1376" s="12" t="inlineStr"/>
      <c r="AA1376" s="12">
        <f>N1376*O1376</f>
        <v/>
      </c>
    </row>
    <row r="1377">
      <c r="A1377" s="12" t="inlineStr">
        <is>
          <t>A-I-0620</t>
        </is>
      </c>
      <c r="B1377" s="12" t="inlineStr">
        <is>
          <t>A</t>
        </is>
      </c>
      <c r="C1377" s="12" t="inlineStr">
        <is>
          <t>Power block</t>
        </is>
      </c>
      <c r="D1377" s="12" t="inlineStr">
        <is>
          <t>Analog instrument to JB JB-T-R2C: 13.8/0.48 k-AI01: 8 x 1 pr (field cables)</t>
        </is>
      </c>
      <c r="E1377" s="12" t="inlineStr"/>
      <c r="F1377" s="12" t="inlineStr">
        <is>
          <t>T-R2C: 13.8/0.48 kV</t>
        </is>
      </c>
      <c r="G1377" s="12" t="inlineStr">
        <is>
          <t>JB-T-R2C: 13.8/0.48 k-AI01</t>
        </is>
      </c>
      <c r="H1377" s="12" t="inlineStr">
        <is>
          <t>T-R2C: 13.8/0.48 kV</t>
        </is>
      </c>
      <c r="I1377" s="12" t="inlineStr">
        <is>
          <t>Instrumentation</t>
        </is>
      </c>
      <c r="J1377" s="12" t="inlineStr">
        <is>
          <t>Instrumentation PLTC / TC-ER 300 V, #18 twisted shielded pairs, overall shield</t>
        </is>
      </c>
      <c r="K1377" s="12" t="inlineStr">
        <is>
          <t>PLTC|1 pr|16</t>
        </is>
      </c>
      <c r="L1377" s="12" t="inlineStr">
        <is>
          <t>1 pr</t>
        </is>
      </c>
      <c r="M1377" s="12" t="inlineStr">
        <is>
          <t>16</t>
        </is>
      </c>
      <c r="N1377" s="12" t="n">
        <v>8</v>
      </c>
      <c r="O1377" s="12" t="n">
        <v>1</v>
      </c>
      <c r="P1377" s="12" t="n"/>
      <c r="Q1377" s="12" t="n"/>
      <c r="R1377" s="12" t="n"/>
      <c r="S1377" s="12" t="inlineStr">
        <is>
          <t>Tray / conduit</t>
        </is>
      </c>
      <c r="T1377" s="16" t="n">
        <v>41</v>
      </c>
      <c r="U1377" s="16" t="n">
        <v>10</v>
      </c>
      <c r="V1377" s="16">
        <f>ROUNDUP((T1377+U1377+2*'Read Me'!$B$13)*(1+'Read Me'!$B$12),-1)</f>
        <v/>
      </c>
      <c r="W1377" s="16">
        <f>V1377*N1377*O1377</f>
        <v/>
      </c>
      <c r="X1377" s="12">
        <f>IF(LEFT(I1377,2)="MV",2*N1377*IF(L1377="1/C",O1377,1),0)</f>
        <v/>
      </c>
      <c r="Y1377" s="12">
        <f>IF(OR(LEFT(K1377,4)="LVAX",LEFT(K1377,6)="MV15AX",LEFT(K1377,4)="CTAX",LEFT(K1377,2)="W|"),2*N1377*O1377,0)</f>
        <v/>
      </c>
      <c r="Z1377" s="12" t="inlineStr">
        <is>
          <t>device-to-JB field wiring, one cable per device</t>
        </is>
      </c>
      <c r="AA1377" s="12">
        <f>N1377*O1377</f>
        <v/>
      </c>
    </row>
    <row r="1378">
      <c r="A1378" s="12" t="inlineStr">
        <is>
          <t>A-I-0621</t>
        </is>
      </c>
      <c r="B1378" s="12" t="inlineStr">
        <is>
          <t>A</t>
        </is>
      </c>
      <c r="C1378" s="12" t="inlineStr">
        <is>
          <t>Power block</t>
        </is>
      </c>
      <c r="D1378" s="12" t="inlineStr">
        <is>
          <t>Home run JB-T-R2C: 13.8/0.48 k-AI01 to the control / marshalling room</t>
        </is>
      </c>
      <c r="E1378" s="12" t="inlineStr">
        <is>
          <t>R2C</t>
        </is>
      </c>
      <c r="F1378" s="12" t="inlineStr">
        <is>
          <t>R2C: unit / HRSG electrical e-house (32 x 40 ft)</t>
        </is>
      </c>
      <c r="G1378" s="12" t="inlineStr">
        <is>
          <t>JB-T-R2C: 13.8/0.48 k-AI01</t>
        </is>
      </c>
      <c r="H1378" s="12" t="inlineStr">
        <is>
          <t>T-R2C: 13.8/0.48 kV</t>
        </is>
      </c>
      <c r="I1378" s="12" t="inlineStr">
        <is>
          <t>Instrumentation</t>
        </is>
      </c>
      <c r="J1378" s="12" t="inlineStr">
        <is>
          <t>Instrumentation PLTC / TC-ER 300 V, #18 twisted shielded pairs, overall shield</t>
        </is>
      </c>
      <c r="K1378" s="12" t="inlineStr">
        <is>
          <t>PLTC|24 pr|18</t>
        </is>
      </c>
      <c r="L1378" s="12" t="inlineStr">
        <is>
          <t>24 pr</t>
        </is>
      </c>
      <c r="M1378" s="12" t="inlineStr">
        <is>
          <t>18</t>
        </is>
      </c>
      <c r="N1378" s="12" t="n">
        <v>1</v>
      </c>
      <c r="O1378" s="12" t="n">
        <v>1</v>
      </c>
      <c r="P1378" s="12" t="n"/>
      <c r="Q1378" s="12" t="n"/>
      <c r="R1378" s="12" t="n"/>
      <c r="S1378" s="12" t="inlineStr">
        <is>
          <t>Tray</t>
        </is>
      </c>
      <c r="T1378" s="16" t="n">
        <v>0</v>
      </c>
      <c r="U1378" s="16" t="n">
        <v>97</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A-I-0622</t>
        </is>
      </c>
      <c r="B1379" s="12" t="inlineStr">
        <is>
          <t>A</t>
        </is>
      </c>
      <c r="C1379" s="12" t="inlineStr">
        <is>
          <t>Power block</t>
        </is>
      </c>
      <c r="D1379" s="12" t="inlineStr">
        <is>
          <t>Discrete device to JB JB-T-R2C: 13.8/0.48 k-DI01: 16 x 1 pr (field cables)</t>
        </is>
      </c>
      <c r="E1379" s="12" t="inlineStr"/>
      <c r="F1379" s="12" t="inlineStr">
        <is>
          <t>T-R2C: 13.8/0.48 kV</t>
        </is>
      </c>
      <c r="G1379" s="12" t="inlineStr">
        <is>
          <t>JB-T-R2C: 13.8/0.48 k-DI01</t>
        </is>
      </c>
      <c r="H1379" s="12" t="inlineStr">
        <is>
          <t>T-R2C: 13.8/0.48 kV</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16</v>
      </c>
      <c r="O1379" s="12" t="n">
        <v>1</v>
      </c>
      <c r="P1379" s="12" t="n"/>
      <c r="Q1379" s="12" t="n"/>
      <c r="R1379" s="12" t="n"/>
      <c r="S1379" s="12" t="inlineStr">
        <is>
          <t>Tray / conduit</t>
        </is>
      </c>
      <c r="T1379" s="16" t="n">
        <v>41</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A-I-0623</t>
        </is>
      </c>
      <c r="B1380" s="12" t="inlineStr">
        <is>
          <t>A</t>
        </is>
      </c>
      <c r="C1380" s="12" t="inlineStr">
        <is>
          <t>Power block</t>
        </is>
      </c>
      <c r="D1380" s="12" t="inlineStr">
        <is>
          <t>Home run JB-T-R2C: 13.8/0.48 k-DI01 to the control / marshalling room</t>
        </is>
      </c>
      <c r="E1380" s="12" t="inlineStr">
        <is>
          <t>R2C</t>
        </is>
      </c>
      <c r="F1380" s="12" t="inlineStr">
        <is>
          <t>R2C: unit / HRSG electrical e-house (32 x 40 ft)</t>
        </is>
      </c>
      <c r="G1380" s="12" t="inlineStr">
        <is>
          <t>JB-T-R2C: 13.8/0.48 k-DI01</t>
        </is>
      </c>
      <c r="H1380" s="12" t="inlineStr">
        <is>
          <t>T-R2C: 13.8/0.48 kV</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Tray</t>
        </is>
      </c>
      <c r="T1380" s="16" t="n">
        <v>0</v>
      </c>
      <c r="U1380" s="16" t="n">
        <v>97</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A-I-0624</t>
        </is>
      </c>
      <c r="B1381" s="12" t="inlineStr">
        <is>
          <t>A</t>
        </is>
      </c>
      <c r="C1381" s="12" t="inlineStr">
        <is>
          <t>Power block</t>
        </is>
      </c>
      <c r="D1381" s="12" t="inlineStr">
        <is>
          <t>Analog instrument to JB JB-T-R3: 13.8/0.48 kV-AI01: 8 x 1 pr (field cables)</t>
        </is>
      </c>
      <c r="E1381" s="12" t="inlineStr"/>
      <c r="F1381" s="12" t="inlineStr">
        <is>
          <t>T-R3: 13.8/0.48 kV</t>
        </is>
      </c>
      <c r="G1381" s="12" t="inlineStr">
        <is>
          <t>JB-T-R3: 13.8/0.48 kV-AI01</t>
        </is>
      </c>
      <c r="H1381" s="12" t="inlineStr">
        <is>
          <t>T-R3: 13.8/0.48 kV</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8</v>
      </c>
      <c r="O1381" s="12" t="n">
        <v>1</v>
      </c>
      <c r="P1381" s="12" t="n"/>
      <c r="Q1381" s="12" t="n"/>
      <c r="R1381" s="12" t="n"/>
      <c r="S1381" s="12" t="inlineStr">
        <is>
          <t>Tray / conduit</t>
        </is>
      </c>
      <c r="T1381" s="16" t="n">
        <v>41</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A-I-0625</t>
        </is>
      </c>
      <c r="B1382" s="12" t="inlineStr">
        <is>
          <t>A</t>
        </is>
      </c>
      <c r="C1382" s="12" t="inlineStr">
        <is>
          <t>Power block</t>
        </is>
      </c>
      <c r="D1382" s="12" t="inlineStr">
        <is>
          <t>Home run JB-T-R3: 13.8/0.48 kV-AI01 to the control / marshalling room</t>
        </is>
      </c>
      <c r="E1382" s="12" t="inlineStr">
        <is>
          <t>R3</t>
        </is>
      </c>
      <c r="F1382" s="12" t="inlineStr">
        <is>
          <t>R3: ST auxiliary electrical e-house (40 x 65 ft)</t>
        </is>
      </c>
      <c r="G1382" s="12" t="inlineStr">
        <is>
          <t>JB-T-R3: 13.8/0.48 kV-AI01</t>
        </is>
      </c>
      <c r="H1382" s="12" t="inlineStr">
        <is>
          <t>T-R3: 13.8/0.48 kV</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0</v>
      </c>
      <c r="U1382" s="16" t="n">
        <v>71</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A-I-0626</t>
        </is>
      </c>
      <c r="B1383" s="12" t="inlineStr">
        <is>
          <t>A</t>
        </is>
      </c>
      <c r="C1383" s="12" t="inlineStr">
        <is>
          <t>Power block</t>
        </is>
      </c>
      <c r="D1383" s="12" t="inlineStr">
        <is>
          <t>Discrete device to JB JB-T-R3: 13.8/0.48 kV-DI01: 16 x 1 pr (field cables)</t>
        </is>
      </c>
      <c r="E1383" s="12" t="inlineStr"/>
      <c r="F1383" s="12" t="inlineStr">
        <is>
          <t>T-R3: 13.8/0.48 kV</t>
        </is>
      </c>
      <c r="G1383" s="12" t="inlineStr">
        <is>
          <t>JB-T-R3: 13.8/0.48 kV-DI01</t>
        </is>
      </c>
      <c r="H1383" s="12" t="inlineStr">
        <is>
          <t>T-R3: 13.8/0.48 kV</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16</v>
      </c>
      <c r="O1383" s="12" t="n">
        <v>1</v>
      </c>
      <c r="P1383" s="12" t="n"/>
      <c r="Q1383" s="12" t="n"/>
      <c r="R1383" s="12" t="n"/>
      <c r="S1383" s="12" t="inlineStr">
        <is>
          <t>Tray / conduit</t>
        </is>
      </c>
      <c r="T1383" s="16" t="n">
        <v>41</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A-I-0627</t>
        </is>
      </c>
      <c r="B1384" s="12" t="inlineStr">
        <is>
          <t>A</t>
        </is>
      </c>
      <c r="C1384" s="12" t="inlineStr">
        <is>
          <t>Power block</t>
        </is>
      </c>
      <c r="D1384" s="12" t="inlineStr">
        <is>
          <t>Home run JB-T-R3: 13.8/0.48 kV-DI01 to the control / marshalling room</t>
        </is>
      </c>
      <c r="E1384" s="12" t="inlineStr">
        <is>
          <t>R3</t>
        </is>
      </c>
      <c r="F1384" s="12" t="inlineStr">
        <is>
          <t>R3: ST auxiliary electrical e-house (40 x 65 ft)</t>
        </is>
      </c>
      <c r="G1384" s="12" t="inlineStr">
        <is>
          <t>JB-T-R3: 13.8/0.48 kV-DI01</t>
        </is>
      </c>
      <c r="H1384" s="12" t="inlineStr">
        <is>
          <t>T-R3: 13.8/0.48 kV</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0</v>
      </c>
      <c r="U1384" s="16" t="n">
        <v>71</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A-I-0628</t>
        </is>
      </c>
      <c r="B1385" s="12" t="inlineStr">
        <is>
          <t>A</t>
        </is>
      </c>
      <c r="C1385" s="12" t="inlineStr">
        <is>
          <t>Power block</t>
        </is>
      </c>
      <c r="D1385" s="12" t="inlineStr">
        <is>
          <t>Analog instrument to JB JB-T4-A-AI01: 8 x 1 pr (field cables)</t>
        </is>
      </c>
      <c r="E1385" s="12" t="inlineStr">
        <is>
          <t>T4-A</t>
        </is>
      </c>
      <c r="F1385" s="12" t="inlineStr">
        <is>
          <t>T4-A: 13.8/4.16 kV station transformer</t>
        </is>
      </c>
      <c r="G1385" s="12" t="inlineStr">
        <is>
          <t>JB-T4-A-AI01</t>
        </is>
      </c>
      <c r="H1385" s="12" t="inlineStr">
        <is>
          <t>T4-A: 13.8/4.16 kV station transformer</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49</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A-I-0629</t>
        </is>
      </c>
      <c r="B1386" s="12" t="inlineStr">
        <is>
          <t>A</t>
        </is>
      </c>
      <c r="C1386" s="12" t="inlineStr">
        <is>
          <t>Power block</t>
        </is>
      </c>
      <c r="D1386" s="12" t="inlineStr">
        <is>
          <t>Home run JB-T4-A-AI01 to the control / marshalling room</t>
        </is>
      </c>
      <c r="E1386" s="12" t="inlineStr">
        <is>
          <t>R1</t>
        </is>
      </c>
      <c r="F1386" s="12" t="inlineStr">
        <is>
          <t>R1: main electrical building (64 x 180 ft)</t>
        </is>
      </c>
      <c r="G1386" s="12" t="inlineStr">
        <is>
          <t>JB-T4-A-AI01</t>
        </is>
      </c>
      <c r="H1386" s="12" t="inlineStr">
        <is>
          <t>T4-A: 13.8/4.16 kV station transformer</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730</v>
      </c>
      <c r="U1386" s="16" t="n">
        <v>124</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A-I-0630</t>
        </is>
      </c>
      <c r="B1387" s="12" t="inlineStr">
        <is>
          <t>A</t>
        </is>
      </c>
      <c r="C1387" s="12" t="inlineStr">
        <is>
          <t>Power block</t>
        </is>
      </c>
      <c r="D1387" s="12" t="inlineStr">
        <is>
          <t>Discrete device to JB JB-T4-A-DI01: 16 x 1 pr (field cables)</t>
        </is>
      </c>
      <c r="E1387" s="12" t="inlineStr">
        <is>
          <t>T4-A</t>
        </is>
      </c>
      <c r="F1387" s="12" t="inlineStr">
        <is>
          <t>T4-A: 13.8/4.16 kV station transformer</t>
        </is>
      </c>
      <c r="G1387" s="12" t="inlineStr">
        <is>
          <t>JB-T4-A-DI01</t>
        </is>
      </c>
      <c r="H1387" s="12" t="inlineStr">
        <is>
          <t>T4-A: 13.8/4.16 kV station transformer</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49</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A-I-0631</t>
        </is>
      </c>
      <c r="B1388" s="12" t="inlineStr">
        <is>
          <t>A</t>
        </is>
      </c>
      <c r="C1388" s="12" t="inlineStr">
        <is>
          <t>Power block</t>
        </is>
      </c>
      <c r="D1388" s="12" t="inlineStr">
        <is>
          <t>Home run JB-T4-A-DI01 to the control / marshalling room</t>
        </is>
      </c>
      <c r="E1388" s="12" t="inlineStr">
        <is>
          <t>R1</t>
        </is>
      </c>
      <c r="F1388" s="12" t="inlineStr">
        <is>
          <t>R1: main electrical building (64 x 180 ft)</t>
        </is>
      </c>
      <c r="G1388" s="12" t="inlineStr">
        <is>
          <t>JB-T4-A-DI01</t>
        </is>
      </c>
      <c r="H1388" s="12" t="inlineStr">
        <is>
          <t>T4-A: 13.8/4.16 kV station transformer</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730</v>
      </c>
      <c r="U1388" s="16" t="n">
        <v>124</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A-I-0632</t>
        </is>
      </c>
      <c r="B1389" s="12" t="inlineStr">
        <is>
          <t>A</t>
        </is>
      </c>
      <c r="C1389" s="12" t="inlineStr">
        <is>
          <t>Power block</t>
        </is>
      </c>
      <c r="D1389" s="12" t="inlineStr">
        <is>
          <t>Analog instrument to JB JB-T4-B-AI01: 8 x 1 pr (field cables)</t>
        </is>
      </c>
      <c r="E1389" s="12" t="inlineStr">
        <is>
          <t>T4-B</t>
        </is>
      </c>
      <c r="F1389" s="12" t="inlineStr">
        <is>
          <t>T4-B: 13.8/4.16 kV station transformer</t>
        </is>
      </c>
      <c r="G1389" s="12" t="inlineStr">
        <is>
          <t>JB-T4-B-AI01</t>
        </is>
      </c>
      <c r="H1389" s="12" t="inlineStr">
        <is>
          <t>T4-B: 13.8/4.16 kV station transformer</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49</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A-I-0633</t>
        </is>
      </c>
      <c r="B1390" s="12" t="inlineStr">
        <is>
          <t>A</t>
        </is>
      </c>
      <c r="C1390" s="12" t="inlineStr">
        <is>
          <t>Power block</t>
        </is>
      </c>
      <c r="D1390" s="12" t="inlineStr">
        <is>
          <t>Home run JB-T4-B-AI01 to the control / marshalling room</t>
        </is>
      </c>
      <c r="E1390" s="12" t="inlineStr">
        <is>
          <t>R1</t>
        </is>
      </c>
      <c r="F1390" s="12" t="inlineStr">
        <is>
          <t>R1: main electrical building (64 x 180 ft)</t>
        </is>
      </c>
      <c r="G1390" s="12" t="inlineStr">
        <is>
          <t>JB-T4-B-AI01</t>
        </is>
      </c>
      <c r="H1390" s="12" t="inlineStr">
        <is>
          <t>T4-B: 13.8/4.16 kV station transformer</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752</v>
      </c>
      <c r="U1390" s="16" t="n">
        <v>124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A-I-0634</t>
        </is>
      </c>
      <c r="B1391" s="12" t="inlineStr">
        <is>
          <t>A</t>
        </is>
      </c>
      <c r="C1391" s="12" t="inlineStr">
        <is>
          <t>Power block</t>
        </is>
      </c>
      <c r="D1391" s="12" t="inlineStr">
        <is>
          <t>Discrete device to JB JB-T4-B-DI01: 16 x 1 pr (field cables)</t>
        </is>
      </c>
      <c r="E1391" s="12" t="inlineStr">
        <is>
          <t>T4-B</t>
        </is>
      </c>
      <c r="F1391" s="12" t="inlineStr">
        <is>
          <t>T4-B: 13.8/4.16 kV station transformer</t>
        </is>
      </c>
      <c r="G1391" s="12" t="inlineStr">
        <is>
          <t>JB-T4-B-DI01</t>
        </is>
      </c>
      <c r="H1391" s="12" t="inlineStr">
        <is>
          <t>T4-B: 13.8/4.16 kV station transformer</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49</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A-I-0635</t>
        </is>
      </c>
      <c r="B1392" s="12" t="inlineStr">
        <is>
          <t>A</t>
        </is>
      </c>
      <c r="C1392" s="12" t="inlineStr">
        <is>
          <t>Power block</t>
        </is>
      </c>
      <c r="D1392" s="12" t="inlineStr">
        <is>
          <t>Home run JB-T4-B-DI01 to the control / marshalling room</t>
        </is>
      </c>
      <c r="E1392" s="12" t="inlineStr">
        <is>
          <t>R1</t>
        </is>
      </c>
      <c r="F1392" s="12" t="inlineStr">
        <is>
          <t>R1: main electrical building (64 x 180 ft)</t>
        </is>
      </c>
      <c r="G1392" s="12" t="inlineStr">
        <is>
          <t>JB-T4-B-DI01</t>
        </is>
      </c>
      <c r="H1392" s="12" t="inlineStr">
        <is>
          <t>T4-B: 13.8/4.16 kV station transformer</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752</v>
      </c>
      <c r="U1392" s="16" t="n">
        <v>124</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A-I-0636</t>
        </is>
      </c>
      <c r="B1393" s="12" t="inlineStr">
        <is>
          <t>A</t>
        </is>
      </c>
      <c r="C1393" s="12" t="inlineStr">
        <is>
          <t>Power block</t>
        </is>
      </c>
      <c r="D1393" s="12" t="inlineStr">
        <is>
          <t>Instrumentation</t>
        </is>
      </c>
      <c r="E1393" s="12" t="inlineStr">
        <is>
          <t>R2A</t>
        </is>
      </c>
      <c r="F1393" s="12" t="inlineStr">
        <is>
          <t>R2A: unit / HRSG electrical e-house (32 x 40 ft)</t>
        </is>
      </c>
      <c r="G1393" s="12" t="inlineStr">
        <is>
          <t>TCP-1</t>
        </is>
      </c>
      <c r="H1393" s="12" t="inlineStr">
        <is>
          <t>TCP-1: GT1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178</v>
      </c>
      <c r="U1393" s="16" t="n">
        <v>94</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A-I-0637</t>
        </is>
      </c>
      <c r="B1394" s="12" t="inlineStr">
        <is>
          <t>A</t>
        </is>
      </c>
      <c r="C1394" s="12" t="inlineStr">
        <is>
          <t>Power block</t>
        </is>
      </c>
      <c r="D1394" s="12" t="inlineStr">
        <is>
          <t>Instrumentation</t>
        </is>
      </c>
      <c r="E1394" s="12" t="inlineStr">
        <is>
          <t>R2B</t>
        </is>
      </c>
      <c r="F1394" s="12" t="inlineStr">
        <is>
          <t>R2B: unit / HRSG electrical e-house (32 x 40 ft)</t>
        </is>
      </c>
      <c r="G1394" s="12" t="inlineStr">
        <is>
          <t>TCP-2</t>
        </is>
      </c>
      <c r="H1394" s="12" t="inlineStr">
        <is>
          <t>TCP-2: GT2 turbine control and protection cabinets</t>
        </is>
      </c>
      <c r="I1394" s="12" t="inlineStr">
        <is>
          <t>Instrumentation</t>
        </is>
      </c>
      <c r="J1394" s="12" t="inlineStr">
        <is>
          <t>Instrumentation PLTC / TC-ER 300 V, #18 twisted shielded pairs, overall shield</t>
        </is>
      </c>
      <c r="K1394" s="12" t="inlineStr">
        <is>
          <t>PLTC|4 pr|18</t>
        </is>
      </c>
      <c r="L1394" s="12" t="inlineStr">
        <is>
          <t>4 pr</t>
        </is>
      </c>
      <c r="M1394" s="12" t="inlineStr">
        <is>
          <t>18</t>
        </is>
      </c>
      <c r="N1394" s="12" t="n">
        <v>1</v>
      </c>
      <c r="O1394" s="12" t="n">
        <v>1</v>
      </c>
      <c r="P1394" s="12" t="n"/>
      <c r="Q1394" s="12" t="n"/>
      <c r="R1394" s="12" t="n"/>
      <c r="S1394" s="12" t="inlineStr">
        <is>
          <t>Tray</t>
        </is>
      </c>
      <c r="T1394" s="16" t="n">
        <v>1069</v>
      </c>
      <c r="U1394" s="16" t="n">
        <v>184</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A-I-0638</t>
        </is>
      </c>
      <c r="B1395" s="12" t="inlineStr">
        <is>
          <t>A</t>
        </is>
      </c>
      <c r="C1395" s="12" t="inlineStr">
        <is>
          <t>Power block</t>
        </is>
      </c>
      <c r="D1395" s="12" t="inlineStr">
        <is>
          <t>Instrumentation</t>
        </is>
      </c>
      <c r="E1395" s="12" t="inlineStr">
        <is>
          <t>R2C</t>
        </is>
      </c>
      <c r="F1395" s="12" t="inlineStr">
        <is>
          <t>R2C: unit / HRSG electrical e-house (32 x 40 ft)</t>
        </is>
      </c>
      <c r="G1395" s="12" t="inlineStr">
        <is>
          <t>TCP-3</t>
        </is>
      </c>
      <c r="H1395" s="12" t="inlineStr">
        <is>
          <t>TCP-3: GT3 turbine control and protection cabinets</t>
        </is>
      </c>
      <c r="I1395" s="12" t="inlineStr">
        <is>
          <t>Instrumentation</t>
        </is>
      </c>
      <c r="J1395" s="12" t="inlineStr">
        <is>
          <t>Instrumentation PLTC / TC-ER 300 V, #18 twisted shielded pairs, overall shield</t>
        </is>
      </c>
      <c r="K1395" s="12" t="inlineStr">
        <is>
          <t>PLTC|4 pr|18</t>
        </is>
      </c>
      <c r="L1395" s="12" t="inlineStr">
        <is>
          <t>4 pr</t>
        </is>
      </c>
      <c r="M1395" s="12" t="inlineStr">
        <is>
          <t>18</t>
        </is>
      </c>
      <c r="N1395" s="12" t="n">
        <v>1</v>
      </c>
      <c r="O1395" s="12" t="n">
        <v>1</v>
      </c>
      <c r="P1395" s="12" t="n"/>
      <c r="Q1395" s="12" t="n"/>
      <c r="R1395" s="12" t="n"/>
      <c r="S1395" s="12" t="inlineStr">
        <is>
          <t>Tray</t>
        </is>
      </c>
      <c r="T1395" s="16" t="n">
        <v>1024</v>
      </c>
      <c r="U1395" s="16" t="n">
        <v>240</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A-I-0639</t>
        </is>
      </c>
      <c r="B1396" s="12" t="inlineStr">
        <is>
          <t>A</t>
        </is>
      </c>
      <c r="C1396" s="12" t="inlineStr">
        <is>
          <t>Power block</t>
        </is>
      </c>
      <c r="D1396" s="12" t="inlineStr">
        <is>
          <t>Instrumentation</t>
        </is>
      </c>
      <c r="E1396" s="12" t="inlineStr">
        <is>
          <t>R3</t>
        </is>
      </c>
      <c r="F1396" s="12" t="inlineStr">
        <is>
          <t>R3: ST auxiliary electrical e-house (40 x 65 ft)</t>
        </is>
      </c>
      <c r="G1396" s="12" t="inlineStr">
        <is>
          <t>TCP-ST</t>
        </is>
      </c>
      <c r="H1396" s="12" t="inlineStr">
        <is>
          <t>TCP-ST: ST turbine control and protection cabinets</t>
        </is>
      </c>
      <c r="I1396" s="12" t="inlineStr">
        <is>
          <t>Instrumentation</t>
        </is>
      </c>
      <c r="J1396" s="12" t="inlineStr">
        <is>
          <t>Instrumentation PLTC / TC-ER 300 V, #18 twisted shielded pairs, overall shield</t>
        </is>
      </c>
      <c r="K1396" s="12" t="inlineStr">
        <is>
          <t>PLTC|4 pr|18</t>
        </is>
      </c>
      <c r="L1396" s="12" t="inlineStr">
        <is>
          <t>4 pr</t>
        </is>
      </c>
      <c r="M1396" s="12" t="inlineStr">
        <is>
          <t>18</t>
        </is>
      </c>
      <c r="N1396" s="12" t="n">
        <v>1</v>
      </c>
      <c r="O1396" s="12" t="n">
        <v>1</v>
      </c>
      <c r="P1396" s="12" t="n"/>
      <c r="Q1396" s="12" t="n"/>
      <c r="R1396" s="12" t="n"/>
      <c r="S1396" s="12" t="inlineStr">
        <is>
          <t>Tray</t>
        </is>
      </c>
      <c r="T1396" s="16" t="n">
        <v>408</v>
      </c>
      <c r="U1396" s="16" t="n">
        <v>183</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A-I-0640</t>
        </is>
      </c>
      <c r="B1397" s="12" t="inlineStr">
        <is>
          <t>A</t>
        </is>
      </c>
      <c r="C1397" s="12" t="inlineStr">
        <is>
          <t>Power block</t>
        </is>
      </c>
      <c r="D1397" s="12" t="inlineStr">
        <is>
          <t>Analog instrument to JB JB-UAT-1-AI01: 8 x 1 pr (field cables)</t>
        </is>
      </c>
      <c r="E1397" s="12" t="inlineStr">
        <is>
          <t>UAT-1</t>
        </is>
      </c>
      <c r="F1397" s="12" t="inlineStr">
        <is>
          <t>UAT-1: 21/13.8 kV unit auxiliary transformer</t>
        </is>
      </c>
      <c r="G1397" s="12" t="inlineStr">
        <is>
          <t>JB-UAT-1-AI01</t>
        </is>
      </c>
      <c r="H1397" s="12" t="inlineStr">
        <is>
          <t>UAT-1: 21/13.8 kV unit auxiliary transformer</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51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A-I-0641</t>
        </is>
      </c>
      <c r="B1398" s="12" t="inlineStr">
        <is>
          <t>A</t>
        </is>
      </c>
      <c r="C1398" s="12" t="inlineStr">
        <is>
          <t>Power block</t>
        </is>
      </c>
      <c r="D1398" s="12" t="inlineStr">
        <is>
          <t>Home run JB-UAT-1-AI01 to the control / marshalling room</t>
        </is>
      </c>
      <c r="E1398" s="12" t="inlineStr">
        <is>
          <t>R2A</t>
        </is>
      </c>
      <c r="F1398" s="12" t="inlineStr">
        <is>
          <t>R2A: unit / HRSG electrical e-house (32 x 40 ft)</t>
        </is>
      </c>
      <c r="G1398" s="12" t="inlineStr">
        <is>
          <t>JB-UAT-1-AI01</t>
        </is>
      </c>
      <c r="H1398" s="12" t="inlineStr">
        <is>
          <t>UAT-1: 21/13.8 kV unit auxiliary transformer</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Tray</t>
        </is>
      </c>
      <c r="T1398" s="16" t="n">
        <v>566</v>
      </c>
      <c r="U1398" s="16" t="n">
        <v>158</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A-I-0642</t>
        </is>
      </c>
      <c r="B1399" s="12" t="inlineStr">
        <is>
          <t>A</t>
        </is>
      </c>
      <c r="C1399" s="12" t="inlineStr">
        <is>
          <t>Power block</t>
        </is>
      </c>
      <c r="D1399" s="12" t="inlineStr">
        <is>
          <t>Discrete device to JB JB-UAT-1-DI01: 16 x 1 pr (field cables)</t>
        </is>
      </c>
      <c r="E1399" s="12" t="inlineStr">
        <is>
          <t>UAT-1</t>
        </is>
      </c>
      <c r="F1399" s="12" t="inlineStr">
        <is>
          <t>UAT-1: 21/13.8 kV unit auxiliary transformer</t>
        </is>
      </c>
      <c r="G1399" s="12" t="inlineStr">
        <is>
          <t>JB-UAT-1-DI01</t>
        </is>
      </c>
      <c r="H1399" s="12" t="inlineStr">
        <is>
          <t>UAT-1: 21/13.8 kV unit auxiliary transformer</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51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A-I-0643</t>
        </is>
      </c>
      <c r="B1400" s="12" t="inlineStr">
        <is>
          <t>A</t>
        </is>
      </c>
      <c r="C1400" s="12" t="inlineStr">
        <is>
          <t>Power block</t>
        </is>
      </c>
      <c r="D1400" s="12" t="inlineStr">
        <is>
          <t>Home run JB-UAT-1-DI01 to the control / marshalling room</t>
        </is>
      </c>
      <c r="E1400" s="12" t="inlineStr">
        <is>
          <t>R2A</t>
        </is>
      </c>
      <c r="F1400" s="12" t="inlineStr">
        <is>
          <t>R2A: unit / HRSG electrical e-house (32 x 40 ft)</t>
        </is>
      </c>
      <c r="G1400" s="12" t="inlineStr">
        <is>
          <t>JB-UAT-1-DI01</t>
        </is>
      </c>
      <c r="H1400" s="12" t="inlineStr">
        <is>
          <t>UAT-1: 21/13.8 kV unit auxiliary transformer</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Tray</t>
        </is>
      </c>
      <c r="T1400" s="16" t="n">
        <v>566</v>
      </c>
      <c r="U1400" s="16" t="n">
        <v>158</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A-I-0644</t>
        </is>
      </c>
      <c r="B1401" s="12" t="inlineStr">
        <is>
          <t>A</t>
        </is>
      </c>
      <c r="C1401" s="12" t="inlineStr">
        <is>
          <t>Power block</t>
        </is>
      </c>
      <c r="D1401" s="12" t="inlineStr">
        <is>
          <t>Analog instrument to JB JB-UAT-2-AI01: 8 x 1 pr (field cables)</t>
        </is>
      </c>
      <c r="E1401" s="12" t="inlineStr">
        <is>
          <t>UAT-2</t>
        </is>
      </c>
      <c r="F1401" s="12" t="inlineStr">
        <is>
          <t>UAT-2: 21/13.8 kV unit auxiliary transformer</t>
        </is>
      </c>
      <c r="G1401" s="12" t="inlineStr">
        <is>
          <t>JB-UAT-2-AI01</t>
        </is>
      </c>
      <c r="H1401" s="12" t="inlineStr">
        <is>
          <t>UAT-2: 21/13.8 kV unit auxiliary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51</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A-I-0645</t>
        </is>
      </c>
      <c r="B1402" s="12" t="inlineStr">
        <is>
          <t>A</t>
        </is>
      </c>
      <c r="C1402" s="12" t="inlineStr">
        <is>
          <t>Power block</t>
        </is>
      </c>
      <c r="D1402" s="12" t="inlineStr">
        <is>
          <t>Home run JB-UAT-2-AI01 to the control / marshalling room</t>
        </is>
      </c>
      <c r="E1402" s="12" t="inlineStr">
        <is>
          <t>R2B</t>
        </is>
      </c>
      <c r="F1402" s="12" t="inlineStr">
        <is>
          <t>R2B: unit / HRSG electrical e-house (32 x 40 ft)</t>
        </is>
      </c>
      <c r="G1402" s="12" t="inlineStr">
        <is>
          <t>JB-UAT-2-AI01</t>
        </is>
      </c>
      <c r="H1402" s="12" t="inlineStr">
        <is>
          <t>UAT-2: 21/13.8 kV unit auxiliary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Duct bank</t>
        </is>
      </c>
      <c r="T1402" s="16" t="n">
        <v>1423</v>
      </c>
      <c r="U1402" s="16" t="n">
        <v>96</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A-I-0646</t>
        </is>
      </c>
      <c r="B1403" s="12" t="inlineStr">
        <is>
          <t>A</t>
        </is>
      </c>
      <c r="C1403" s="12" t="inlineStr">
        <is>
          <t>Power block</t>
        </is>
      </c>
      <c r="D1403" s="12" t="inlineStr">
        <is>
          <t>Discrete device to JB JB-UAT-2-DI01: 16 x 1 pr (field cables)</t>
        </is>
      </c>
      <c r="E1403" s="12" t="inlineStr">
        <is>
          <t>UAT-2</t>
        </is>
      </c>
      <c r="F1403" s="12" t="inlineStr">
        <is>
          <t>UAT-2: 21/13.8 kV unit auxiliary transformer</t>
        </is>
      </c>
      <c r="G1403" s="12" t="inlineStr">
        <is>
          <t>JB-UAT-2-DI01</t>
        </is>
      </c>
      <c r="H1403" s="12" t="inlineStr">
        <is>
          <t>UAT-2: 21/13.8 kV unit auxiliary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51</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A-I-0647</t>
        </is>
      </c>
      <c r="B1404" s="12" t="inlineStr">
        <is>
          <t>A</t>
        </is>
      </c>
      <c r="C1404" s="12" t="inlineStr">
        <is>
          <t>Power block</t>
        </is>
      </c>
      <c r="D1404" s="12" t="inlineStr">
        <is>
          <t>Home run JB-UAT-2-DI01 to the control / marshalling room</t>
        </is>
      </c>
      <c r="E1404" s="12" t="inlineStr">
        <is>
          <t>R2B</t>
        </is>
      </c>
      <c r="F1404" s="12" t="inlineStr">
        <is>
          <t>R2B: unit / HRSG electrical e-house (32 x 40 ft)</t>
        </is>
      </c>
      <c r="G1404" s="12" t="inlineStr">
        <is>
          <t>JB-UAT-2-DI01</t>
        </is>
      </c>
      <c r="H1404" s="12" t="inlineStr">
        <is>
          <t>UAT-2: 21/13.8 kV unit auxiliary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Duct bank</t>
        </is>
      </c>
      <c r="T1404" s="16" t="n">
        <v>1423</v>
      </c>
      <c r="U1404" s="16" t="n">
        <v>96</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A-I-0648</t>
        </is>
      </c>
      <c r="B1405" s="12" t="inlineStr">
        <is>
          <t>A</t>
        </is>
      </c>
      <c r="C1405" s="12" t="inlineStr">
        <is>
          <t>Power block</t>
        </is>
      </c>
      <c r="D1405" s="12" t="inlineStr">
        <is>
          <t>Analog instrument to JB JB-UAT-3-AI01: 8 x 1 pr (field cables)</t>
        </is>
      </c>
      <c r="E1405" s="12" t="inlineStr">
        <is>
          <t>UAT-3</t>
        </is>
      </c>
      <c r="F1405" s="12" t="inlineStr">
        <is>
          <t>UAT-3: 21/13.8 kV unit auxiliary transformer</t>
        </is>
      </c>
      <c r="G1405" s="12" t="inlineStr">
        <is>
          <t>JB-UAT-3-AI01</t>
        </is>
      </c>
      <c r="H1405" s="12" t="inlineStr">
        <is>
          <t>UAT-3: 21/13.8 kV unit auxiliary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51</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A-I-0649</t>
        </is>
      </c>
      <c r="B1406" s="12" t="inlineStr">
        <is>
          <t>A</t>
        </is>
      </c>
      <c r="C1406" s="12" t="inlineStr">
        <is>
          <t>Power block</t>
        </is>
      </c>
      <c r="D1406" s="12" t="inlineStr">
        <is>
          <t>Home run JB-UAT-3-AI01 to the control / marshalling room</t>
        </is>
      </c>
      <c r="E1406" s="12" t="inlineStr">
        <is>
          <t>R2C</t>
        </is>
      </c>
      <c r="F1406" s="12" t="inlineStr">
        <is>
          <t>R2C: unit / HRSG electrical e-house (32 x 40 ft)</t>
        </is>
      </c>
      <c r="G1406" s="12" t="inlineStr">
        <is>
          <t>JB-UAT-3-AI01</t>
        </is>
      </c>
      <c r="H1406" s="12" t="inlineStr">
        <is>
          <t>UAT-3: 21/13.8 kV unit auxiliary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Duct bank</t>
        </is>
      </c>
      <c r="T1406" s="16" t="n">
        <v>1103</v>
      </c>
      <c r="U1406" s="16" t="n">
        <v>96</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A-I-0650</t>
        </is>
      </c>
      <c r="B1407" s="12" t="inlineStr">
        <is>
          <t>A</t>
        </is>
      </c>
      <c r="C1407" s="12" t="inlineStr">
        <is>
          <t>Power block</t>
        </is>
      </c>
      <c r="D1407" s="12" t="inlineStr">
        <is>
          <t>Discrete device to JB JB-UAT-3-DI01: 16 x 1 pr (field cables)</t>
        </is>
      </c>
      <c r="E1407" s="12" t="inlineStr">
        <is>
          <t>UAT-3</t>
        </is>
      </c>
      <c r="F1407" s="12" t="inlineStr">
        <is>
          <t>UAT-3: 21/13.8 kV unit auxiliary transformer</t>
        </is>
      </c>
      <c r="G1407" s="12" t="inlineStr">
        <is>
          <t>JB-UAT-3-DI01</t>
        </is>
      </c>
      <c r="H1407" s="12" t="inlineStr">
        <is>
          <t>UAT-3: 21/13.8 kV unit auxiliary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51</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A-I-0651</t>
        </is>
      </c>
      <c r="B1408" s="12" t="inlineStr">
        <is>
          <t>A</t>
        </is>
      </c>
      <c r="C1408" s="12" t="inlineStr">
        <is>
          <t>Power block</t>
        </is>
      </c>
      <c r="D1408" s="12" t="inlineStr">
        <is>
          <t>Home run JB-UAT-3-DI01 to the control / marshalling room</t>
        </is>
      </c>
      <c r="E1408" s="12" t="inlineStr">
        <is>
          <t>R2C</t>
        </is>
      </c>
      <c r="F1408" s="12" t="inlineStr">
        <is>
          <t>R2C: unit / HRSG electrical e-house (32 x 40 ft)</t>
        </is>
      </c>
      <c r="G1408" s="12" t="inlineStr">
        <is>
          <t>JB-UAT-3-DI01</t>
        </is>
      </c>
      <c r="H1408" s="12" t="inlineStr">
        <is>
          <t>UAT-3: 21/13.8 kV unit auxiliary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Duct bank</t>
        </is>
      </c>
      <c r="T1408" s="16" t="n">
        <v>1103</v>
      </c>
      <c r="U1408" s="16" t="n">
        <v>96</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A-I-0652</t>
        </is>
      </c>
      <c r="B1409" s="12" t="inlineStr">
        <is>
          <t>A</t>
        </is>
      </c>
      <c r="C1409" s="12" t="inlineStr">
        <is>
          <t>Power block</t>
        </is>
      </c>
      <c r="D1409" s="12" t="inlineStr">
        <is>
          <t>Analog instrument to JB JB-WASH-GT1-AI01: 4 x 1 pr (field cables)</t>
        </is>
      </c>
      <c r="E1409" s="12" t="inlineStr">
        <is>
          <t>WASH-GT1</t>
        </is>
      </c>
      <c r="F1409" s="12" t="inlineStr">
        <is>
          <t>WASH-GT1: compressor water-wash skid</t>
        </is>
      </c>
      <c r="G1409" s="12" t="inlineStr">
        <is>
          <t>JB-WASH-GT1-AI01</t>
        </is>
      </c>
      <c r="H1409" s="12" t="inlineStr">
        <is>
          <t>WASH-GT1: compressor water-wash skid</t>
        </is>
      </c>
      <c r="I1409" s="12" t="inlineStr">
        <is>
          <t>Instrumentation</t>
        </is>
      </c>
      <c r="J1409" s="12" t="inlineStr">
        <is>
          <t>Instrumentation ITC / PLTC, IS, #18 shielded pairs, blue jacket</t>
        </is>
      </c>
      <c r="K1409" s="12" t="inlineStr">
        <is>
          <t>ITC|1 pr|16</t>
        </is>
      </c>
      <c r="L1409" s="12" t="inlineStr">
        <is>
          <t>1 pr</t>
        </is>
      </c>
      <c r="M1409" s="12" t="inlineStr">
        <is>
          <t>16</t>
        </is>
      </c>
      <c r="N1409" s="12" t="n">
        <v>4</v>
      </c>
      <c r="O1409" s="12" t="n">
        <v>1</v>
      </c>
      <c r="P1409" s="12" t="n"/>
      <c r="Q1409" s="12" t="n"/>
      <c r="R1409" s="12" t="n"/>
      <c r="S1409" s="12" t="inlineStr">
        <is>
          <t>Tray / conduit</t>
        </is>
      </c>
      <c r="T1409" s="16" t="n">
        <v>52</v>
      </c>
      <c r="U1409" s="16" t="n">
        <v>10</v>
      </c>
      <c r="V1409" s="16">
        <f>ROUNDUP((T1409+U1409+2*'Read Me'!$B$13)*(1+'Read Me'!$B$12),-1)</f>
        <v/>
      </c>
      <c r="W1409" s="16">
        <f>V1409*N1409*O1409</f>
        <v/>
      </c>
      <c r="X1409" s="12">
        <f>IF(LEFT(I1409,2)="MV",2*N1409*IF(L1409="1/C",O1409,1),0)</f>
        <v/>
      </c>
      <c r="Y1409" s="12">
        <f>IF(OR(LEFT(K1409,4)="LVAX",LEFT(K1409,6)="MV15AX",LEFT(K1409,4)="CTAX",LEFT(K1409,2)="W|"),2*N1409*O1409,0)</f>
        <v/>
      </c>
      <c r="Z1409" s="12" t="inlineStr">
        <is>
          <t>device-to-JB field wiring, one cable per device</t>
        </is>
      </c>
      <c r="AA1409" s="12">
        <f>N1409*O1409</f>
        <v/>
      </c>
    </row>
    <row r="1410">
      <c r="A1410" s="12" t="inlineStr">
        <is>
          <t>A-I-0653</t>
        </is>
      </c>
      <c r="B1410" s="12" t="inlineStr">
        <is>
          <t>A</t>
        </is>
      </c>
      <c r="C1410" s="12" t="inlineStr">
        <is>
          <t>Power block</t>
        </is>
      </c>
      <c r="D1410" s="12" t="inlineStr">
        <is>
          <t>Home run JB-WASH-GT1-AI01 to the control / marshalling room</t>
        </is>
      </c>
      <c r="E1410" s="12" t="inlineStr">
        <is>
          <t>R2A</t>
        </is>
      </c>
      <c r="F1410" s="12" t="inlineStr">
        <is>
          <t>R2A: unit / HRSG electrical e-house (32 x 40 ft)</t>
        </is>
      </c>
      <c r="G1410" s="12" t="inlineStr">
        <is>
          <t>JB-WASH-GT1-AI01</t>
        </is>
      </c>
      <c r="H1410" s="12" t="inlineStr">
        <is>
          <t>WASH-GT1: compressor water-wash skid</t>
        </is>
      </c>
      <c r="I1410" s="12" t="inlineStr">
        <is>
          <t>Instrumentation</t>
        </is>
      </c>
      <c r="J1410" s="12" t="inlineStr">
        <is>
          <t>Instrumentation ITC / PLTC, IS, #18 shielded pairs, blue jacket</t>
        </is>
      </c>
      <c r="K1410" s="12" t="inlineStr">
        <is>
          <t>ITC|24 pr|18</t>
        </is>
      </c>
      <c r="L1410" s="12" t="inlineStr">
        <is>
          <t>24 pr</t>
        </is>
      </c>
      <c r="M1410" s="12" t="inlineStr">
        <is>
          <t>18</t>
        </is>
      </c>
      <c r="N1410" s="12" t="n">
        <v>1</v>
      </c>
      <c r="O1410" s="12" t="n">
        <v>1</v>
      </c>
      <c r="P1410" s="12" t="n"/>
      <c r="Q1410" s="12" t="n"/>
      <c r="R1410" s="12" t="n"/>
      <c r="S1410" s="12" t="inlineStr">
        <is>
          <t>Tray</t>
        </is>
      </c>
      <c r="T1410" s="16" t="n">
        <v>183</v>
      </c>
      <c r="U1410" s="16" t="n">
        <v>94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A-I-0654</t>
        </is>
      </c>
      <c r="B1411" s="12" t="inlineStr">
        <is>
          <t>A</t>
        </is>
      </c>
      <c r="C1411" s="12" t="inlineStr">
        <is>
          <t>Power block</t>
        </is>
      </c>
      <c r="D1411" s="12" t="inlineStr">
        <is>
          <t>Discrete device to JB JB-WASH-GT1-DI01: 6 x 1 pr (field cables)</t>
        </is>
      </c>
      <c r="E1411" s="12" t="inlineStr">
        <is>
          <t>WASH-GT1</t>
        </is>
      </c>
      <c r="F1411" s="12" t="inlineStr">
        <is>
          <t>WASH-GT1: compressor water-wash skid</t>
        </is>
      </c>
      <c r="G1411" s="12" t="inlineStr">
        <is>
          <t>JB-WASH-GT1-DI01</t>
        </is>
      </c>
      <c r="H1411" s="12" t="inlineStr">
        <is>
          <t>WASH-GT1: compressor water-wash skid</t>
        </is>
      </c>
      <c r="I1411" s="12" t="inlineStr">
        <is>
          <t>Instrumentation</t>
        </is>
      </c>
      <c r="J1411" s="12" t="inlineStr">
        <is>
          <t>Instrumentation ITC / PLTC, IS, #18 shielded pairs, blue jacket</t>
        </is>
      </c>
      <c r="K1411" s="12" t="inlineStr">
        <is>
          <t>ITC|1 pr|16</t>
        </is>
      </c>
      <c r="L1411" s="12" t="inlineStr">
        <is>
          <t>1 pr</t>
        </is>
      </c>
      <c r="M1411" s="12" t="inlineStr">
        <is>
          <t>16</t>
        </is>
      </c>
      <c r="N1411" s="12" t="n">
        <v>6</v>
      </c>
      <c r="O1411" s="12" t="n">
        <v>1</v>
      </c>
      <c r="P1411" s="12" t="n"/>
      <c r="Q1411" s="12" t="n"/>
      <c r="R1411" s="12" t="n"/>
      <c r="S1411" s="12" t="inlineStr">
        <is>
          <t>Tray / conduit</t>
        </is>
      </c>
      <c r="T1411" s="16" t="n">
        <v>52</v>
      </c>
      <c r="U1411" s="16" t="n">
        <v>10</v>
      </c>
      <c r="V1411" s="16">
        <f>ROUNDUP((T1411+U1411+2*'Read Me'!$B$13)*(1+'Read Me'!$B$12),-1)</f>
        <v/>
      </c>
      <c r="W1411" s="16">
        <f>V1411*N1411*O1411</f>
        <v/>
      </c>
      <c r="X1411" s="12">
        <f>IF(LEFT(I1411,2)="MV",2*N1411*IF(L1411="1/C",O1411,1),0)</f>
        <v/>
      </c>
      <c r="Y1411" s="12">
        <f>IF(OR(LEFT(K1411,4)="LVAX",LEFT(K1411,6)="MV15AX",LEFT(K1411,4)="CTAX",LEFT(K1411,2)="W|"),2*N1411*O1411,0)</f>
        <v/>
      </c>
      <c r="Z1411" s="12" t="inlineStr">
        <is>
          <t>device-to-JB field wiring, one cable per device</t>
        </is>
      </c>
      <c r="AA1411" s="12">
        <f>N1411*O1411</f>
        <v/>
      </c>
    </row>
    <row r="1412">
      <c r="A1412" s="12" t="inlineStr">
        <is>
          <t>A-I-0655</t>
        </is>
      </c>
      <c r="B1412" s="12" t="inlineStr">
        <is>
          <t>A</t>
        </is>
      </c>
      <c r="C1412" s="12" t="inlineStr">
        <is>
          <t>Power block</t>
        </is>
      </c>
      <c r="D1412" s="12" t="inlineStr">
        <is>
          <t>Home run JB-WASH-GT1-DI01 to the control / marshalling room</t>
        </is>
      </c>
      <c r="E1412" s="12" t="inlineStr">
        <is>
          <t>R2A</t>
        </is>
      </c>
      <c r="F1412" s="12" t="inlineStr">
        <is>
          <t>R2A: unit / HRSG electrical e-house (32 x 40 ft)</t>
        </is>
      </c>
      <c r="G1412" s="12" t="inlineStr">
        <is>
          <t>JB-WASH-GT1-DI01</t>
        </is>
      </c>
      <c r="H1412" s="12" t="inlineStr">
        <is>
          <t>WASH-GT1: compressor water-wash skid</t>
        </is>
      </c>
      <c r="I1412" s="12" t="inlineStr">
        <is>
          <t>Instrumentation</t>
        </is>
      </c>
      <c r="J1412" s="12" t="inlineStr">
        <is>
          <t>Instrumentation ITC / PLTC, IS, #18 shielded pairs, blue jacket</t>
        </is>
      </c>
      <c r="K1412" s="12" t="inlineStr">
        <is>
          <t>ITC|24 pr|18</t>
        </is>
      </c>
      <c r="L1412" s="12" t="inlineStr">
        <is>
          <t>24 pr</t>
        </is>
      </c>
      <c r="M1412" s="12" t="inlineStr">
        <is>
          <t>18</t>
        </is>
      </c>
      <c r="N1412" s="12" t="n">
        <v>1</v>
      </c>
      <c r="O1412" s="12" t="n">
        <v>1</v>
      </c>
      <c r="P1412" s="12" t="n"/>
      <c r="Q1412" s="12" t="n"/>
      <c r="R1412" s="12" t="n"/>
      <c r="S1412" s="12" t="inlineStr">
        <is>
          <t>Tray</t>
        </is>
      </c>
      <c r="T1412" s="16" t="n">
        <v>183</v>
      </c>
      <c r="U1412" s="16" t="n">
        <v>94</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A-I-0656</t>
        </is>
      </c>
      <c r="B1413" s="12" t="inlineStr">
        <is>
          <t>A</t>
        </is>
      </c>
      <c r="C1413" s="12" t="inlineStr">
        <is>
          <t>Power block</t>
        </is>
      </c>
      <c r="D1413" s="12" t="inlineStr">
        <is>
          <t>Analog instrument to JB JB-WASH-GT2-AI01: 4 x 1 pr (field cables)</t>
        </is>
      </c>
      <c r="E1413" s="12" t="inlineStr">
        <is>
          <t>WASH-GT2</t>
        </is>
      </c>
      <c r="F1413" s="12" t="inlineStr">
        <is>
          <t>WASH-GT2: compressor water-wash skid</t>
        </is>
      </c>
      <c r="G1413" s="12" t="inlineStr">
        <is>
          <t>JB-WASH-GT2-AI01</t>
        </is>
      </c>
      <c r="H1413" s="12" t="inlineStr">
        <is>
          <t>WASH-GT2: compressor water-wash skid</t>
        </is>
      </c>
      <c r="I1413" s="12" t="inlineStr">
        <is>
          <t>Instrumentation</t>
        </is>
      </c>
      <c r="J1413" s="12" t="inlineStr">
        <is>
          <t>Instrumentation ITC / PLTC, IS, #18 shielded pairs, blue jacket</t>
        </is>
      </c>
      <c r="K1413" s="12" t="inlineStr">
        <is>
          <t>ITC|1 pr|16</t>
        </is>
      </c>
      <c r="L1413" s="12" t="inlineStr">
        <is>
          <t>1 pr</t>
        </is>
      </c>
      <c r="M1413" s="12" t="inlineStr">
        <is>
          <t>16</t>
        </is>
      </c>
      <c r="N1413" s="12" t="n">
        <v>4</v>
      </c>
      <c r="O1413" s="12" t="n">
        <v>1</v>
      </c>
      <c r="P1413" s="12" t="n"/>
      <c r="Q1413" s="12" t="n"/>
      <c r="R1413" s="12" t="n"/>
      <c r="S1413" s="12" t="inlineStr">
        <is>
          <t>Tray / conduit</t>
        </is>
      </c>
      <c r="T1413" s="16" t="n">
        <v>52</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A-I-0657</t>
        </is>
      </c>
      <c r="B1414" s="12" t="inlineStr">
        <is>
          <t>A</t>
        </is>
      </c>
      <c r="C1414" s="12" t="inlineStr">
        <is>
          <t>Power block</t>
        </is>
      </c>
      <c r="D1414" s="12" t="inlineStr">
        <is>
          <t>Home run JB-WASH-GT2-AI01 to the control / marshalling room</t>
        </is>
      </c>
      <c r="E1414" s="12" t="inlineStr">
        <is>
          <t>R2B</t>
        </is>
      </c>
      <c r="F1414" s="12" t="inlineStr">
        <is>
          <t>R2B: unit / HRSG electrical e-house (32 x 40 ft)</t>
        </is>
      </c>
      <c r="G1414" s="12" t="inlineStr">
        <is>
          <t>JB-WASH-GT2-AI01</t>
        </is>
      </c>
      <c r="H1414" s="12" t="inlineStr">
        <is>
          <t>WASH-GT2: compressor water-wash skid</t>
        </is>
      </c>
      <c r="I1414" s="12" t="inlineStr">
        <is>
          <t>Instrumentation</t>
        </is>
      </c>
      <c r="J1414" s="12" t="inlineStr">
        <is>
          <t>Instrumentation ITC / PLTC, IS, #18 shielded pairs, blue jacket</t>
        </is>
      </c>
      <c r="K1414" s="12" t="inlineStr">
        <is>
          <t>ITC|24 pr|18</t>
        </is>
      </c>
      <c r="L1414" s="12" t="inlineStr">
        <is>
          <t>24 pr</t>
        </is>
      </c>
      <c r="M1414" s="12" t="inlineStr">
        <is>
          <t>18</t>
        </is>
      </c>
      <c r="N1414" s="12" t="n">
        <v>1</v>
      </c>
      <c r="O1414" s="12" t="n">
        <v>1</v>
      </c>
      <c r="P1414" s="12" t="n"/>
      <c r="Q1414" s="12" t="n"/>
      <c r="R1414" s="12" t="n"/>
      <c r="S1414" s="12" t="inlineStr">
        <is>
          <t>Tray</t>
        </is>
      </c>
      <c r="T1414" s="16" t="n">
        <v>1075</v>
      </c>
      <c r="U1414" s="16" t="n">
        <v>188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A-I-0658</t>
        </is>
      </c>
      <c r="B1415" s="12" t="inlineStr">
        <is>
          <t>A</t>
        </is>
      </c>
      <c r="C1415" s="12" t="inlineStr">
        <is>
          <t>Power block</t>
        </is>
      </c>
      <c r="D1415" s="12" t="inlineStr">
        <is>
          <t>Discrete device to JB JB-WASH-GT2-DI01: 6 x 1 pr (field cables)</t>
        </is>
      </c>
      <c r="E1415" s="12" t="inlineStr">
        <is>
          <t>WASH-GT2</t>
        </is>
      </c>
      <c r="F1415" s="12" t="inlineStr">
        <is>
          <t>WASH-GT2: compressor water-wash skid</t>
        </is>
      </c>
      <c r="G1415" s="12" t="inlineStr">
        <is>
          <t>JB-WASH-GT2-DI01</t>
        </is>
      </c>
      <c r="H1415" s="12" t="inlineStr">
        <is>
          <t>WASH-GT2: compressor water-wash skid</t>
        </is>
      </c>
      <c r="I1415" s="12" t="inlineStr">
        <is>
          <t>Instrumentation</t>
        </is>
      </c>
      <c r="J1415" s="12" t="inlineStr">
        <is>
          <t>Instrumentation ITC / PLTC, IS, #18 shielded pairs, blue jacket</t>
        </is>
      </c>
      <c r="K1415" s="12" t="inlineStr">
        <is>
          <t>ITC|1 pr|16</t>
        </is>
      </c>
      <c r="L1415" s="12" t="inlineStr">
        <is>
          <t>1 pr</t>
        </is>
      </c>
      <c r="M1415" s="12" t="inlineStr">
        <is>
          <t>16</t>
        </is>
      </c>
      <c r="N1415" s="12" t="n">
        <v>6</v>
      </c>
      <c r="O1415" s="12" t="n">
        <v>1</v>
      </c>
      <c r="P1415" s="12" t="n"/>
      <c r="Q1415" s="12" t="n"/>
      <c r="R1415" s="12" t="n"/>
      <c r="S1415" s="12" t="inlineStr">
        <is>
          <t>Tray / conduit</t>
        </is>
      </c>
      <c r="T1415" s="16" t="n">
        <v>52</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A-I-0659</t>
        </is>
      </c>
      <c r="B1416" s="12" t="inlineStr">
        <is>
          <t>A</t>
        </is>
      </c>
      <c r="C1416" s="12" t="inlineStr">
        <is>
          <t>Power block</t>
        </is>
      </c>
      <c r="D1416" s="12" t="inlineStr">
        <is>
          <t>Home run JB-WASH-GT2-DI01 to the control / marshalling room</t>
        </is>
      </c>
      <c r="E1416" s="12" t="inlineStr">
        <is>
          <t>R2B</t>
        </is>
      </c>
      <c r="F1416" s="12" t="inlineStr">
        <is>
          <t>R2B: unit / HRSG electrical e-house (32 x 40 ft)</t>
        </is>
      </c>
      <c r="G1416" s="12" t="inlineStr">
        <is>
          <t>JB-WASH-GT2-DI01</t>
        </is>
      </c>
      <c r="H1416" s="12" t="inlineStr">
        <is>
          <t>WASH-GT2: compressor water-wash skid</t>
        </is>
      </c>
      <c r="I1416" s="12" t="inlineStr">
        <is>
          <t>Instrumentation</t>
        </is>
      </c>
      <c r="J1416" s="12" t="inlineStr">
        <is>
          <t>Instrumentation ITC / PLTC, IS, #18 shielded pairs, blue jacket</t>
        </is>
      </c>
      <c r="K1416" s="12" t="inlineStr">
        <is>
          <t>ITC|24 pr|18</t>
        </is>
      </c>
      <c r="L1416" s="12" t="inlineStr">
        <is>
          <t>24 pr</t>
        </is>
      </c>
      <c r="M1416" s="12" t="inlineStr">
        <is>
          <t>18</t>
        </is>
      </c>
      <c r="N1416" s="12" t="n">
        <v>1</v>
      </c>
      <c r="O1416" s="12" t="n">
        <v>1</v>
      </c>
      <c r="P1416" s="12" t="n"/>
      <c r="Q1416" s="12" t="n"/>
      <c r="R1416" s="12" t="n"/>
      <c r="S1416" s="12" t="inlineStr">
        <is>
          <t>Tray</t>
        </is>
      </c>
      <c r="T1416" s="16" t="n">
        <v>1075</v>
      </c>
      <c r="U1416" s="16" t="n">
        <v>188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A-I-0660</t>
        </is>
      </c>
      <c r="B1417" s="12" t="inlineStr">
        <is>
          <t>A</t>
        </is>
      </c>
      <c r="C1417" s="12" t="inlineStr">
        <is>
          <t>Power block</t>
        </is>
      </c>
      <c r="D1417" s="12" t="inlineStr">
        <is>
          <t>Analog instrument to JB JB-WASH-GT3-AI01: 4 x 1 pr (field cables)</t>
        </is>
      </c>
      <c r="E1417" s="12" t="inlineStr">
        <is>
          <t>WASH-GT3</t>
        </is>
      </c>
      <c r="F1417" s="12" t="inlineStr">
        <is>
          <t>WASH-GT3: compressor water-wash skid</t>
        </is>
      </c>
      <c r="G1417" s="12" t="inlineStr">
        <is>
          <t>JB-WASH-GT3-AI01</t>
        </is>
      </c>
      <c r="H1417" s="12" t="inlineStr">
        <is>
          <t>WASH-GT3: compressor water-wash skid</t>
        </is>
      </c>
      <c r="I1417" s="12" t="inlineStr">
        <is>
          <t>Instrumentation</t>
        </is>
      </c>
      <c r="J1417" s="12" t="inlineStr">
        <is>
          <t>Instrumentation ITC / PLTC, IS, #18 shielded pairs, blue jacket</t>
        </is>
      </c>
      <c r="K1417" s="12" t="inlineStr">
        <is>
          <t>ITC|1 pr|16</t>
        </is>
      </c>
      <c r="L1417" s="12" t="inlineStr">
        <is>
          <t>1 pr</t>
        </is>
      </c>
      <c r="M1417" s="12" t="inlineStr">
        <is>
          <t>16</t>
        </is>
      </c>
      <c r="N1417" s="12" t="n">
        <v>4</v>
      </c>
      <c r="O1417" s="12" t="n">
        <v>1</v>
      </c>
      <c r="P1417" s="12" t="n"/>
      <c r="Q1417" s="12" t="n"/>
      <c r="R1417" s="12" t="n"/>
      <c r="S1417" s="12" t="inlineStr">
        <is>
          <t>Tray / conduit</t>
        </is>
      </c>
      <c r="T1417" s="16" t="n">
        <v>52</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A-I-0661</t>
        </is>
      </c>
      <c r="B1418" s="12" t="inlineStr">
        <is>
          <t>A</t>
        </is>
      </c>
      <c r="C1418" s="12" t="inlineStr">
        <is>
          <t>Power block</t>
        </is>
      </c>
      <c r="D1418" s="12" t="inlineStr">
        <is>
          <t>Home run JB-WASH-GT3-AI01 to the control / marshalling room</t>
        </is>
      </c>
      <c r="E1418" s="12" t="inlineStr">
        <is>
          <t>R2C</t>
        </is>
      </c>
      <c r="F1418" s="12" t="inlineStr">
        <is>
          <t>R2C: unit / HRSG electrical e-house (32 x 40 ft)</t>
        </is>
      </c>
      <c r="G1418" s="12" t="inlineStr">
        <is>
          <t>JB-WASH-GT3-AI01</t>
        </is>
      </c>
      <c r="H1418" s="12" t="inlineStr">
        <is>
          <t>WASH-GT3: compressor water-wash skid</t>
        </is>
      </c>
      <c r="I1418" s="12" t="inlineStr">
        <is>
          <t>Instrumentation</t>
        </is>
      </c>
      <c r="J1418" s="12" t="inlineStr">
        <is>
          <t>Instrumentation ITC / PLTC, IS, #18 shielded pairs, blue jacket</t>
        </is>
      </c>
      <c r="K1418" s="12" t="inlineStr">
        <is>
          <t>ITC|24 pr|18</t>
        </is>
      </c>
      <c r="L1418" s="12" t="inlineStr">
        <is>
          <t>24 pr</t>
        </is>
      </c>
      <c r="M1418" s="12" t="inlineStr">
        <is>
          <t>18</t>
        </is>
      </c>
      <c r="N1418" s="12" t="n">
        <v>1</v>
      </c>
      <c r="O1418" s="12" t="n">
        <v>1</v>
      </c>
      <c r="P1418" s="12" t="n"/>
      <c r="Q1418" s="12" t="n"/>
      <c r="R1418" s="12" t="n"/>
      <c r="S1418" s="12" t="inlineStr">
        <is>
          <t>Tray</t>
        </is>
      </c>
      <c r="T1418" s="16" t="n">
        <v>1024</v>
      </c>
      <c r="U1418" s="16" t="n">
        <v>267</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A-I-0662</t>
        </is>
      </c>
      <c r="B1419" s="12" t="inlineStr">
        <is>
          <t>A</t>
        </is>
      </c>
      <c r="C1419" s="12" t="inlineStr">
        <is>
          <t>Power block</t>
        </is>
      </c>
      <c r="D1419" s="12" t="inlineStr">
        <is>
          <t>Discrete device to JB JB-WASH-GT3-DI01: 6 x 1 pr (field cables)</t>
        </is>
      </c>
      <c r="E1419" s="12" t="inlineStr">
        <is>
          <t>WASH-GT3</t>
        </is>
      </c>
      <c r="F1419" s="12" t="inlineStr">
        <is>
          <t>WASH-GT3: compressor water-wash skid</t>
        </is>
      </c>
      <c r="G1419" s="12" t="inlineStr">
        <is>
          <t>JB-WASH-GT3-DI01</t>
        </is>
      </c>
      <c r="H1419" s="12" t="inlineStr">
        <is>
          <t>WASH-GT3: compressor water-wash skid</t>
        </is>
      </c>
      <c r="I1419" s="12" t="inlineStr">
        <is>
          <t>Instrumentation</t>
        </is>
      </c>
      <c r="J1419" s="12" t="inlineStr">
        <is>
          <t>Instrumentation ITC / PLTC, IS, #18 shielded pairs, blue jacket</t>
        </is>
      </c>
      <c r="K1419" s="12" t="inlineStr">
        <is>
          <t>ITC|1 pr|16</t>
        </is>
      </c>
      <c r="L1419" s="12" t="inlineStr">
        <is>
          <t>1 pr</t>
        </is>
      </c>
      <c r="M1419" s="12" t="inlineStr">
        <is>
          <t>16</t>
        </is>
      </c>
      <c r="N1419" s="12" t="n">
        <v>6</v>
      </c>
      <c r="O1419" s="12" t="n">
        <v>1</v>
      </c>
      <c r="P1419" s="12" t="n"/>
      <c r="Q1419" s="12" t="n"/>
      <c r="R1419" s="12" t="n"/>
      <c r="S1419" s="12" t="inlineStr">
        <is>
          <t>Tray / conduit</t>
        </is>
      </c>
      <c r="T1419" s="16" t="n">
        <v>52</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A-I-0663</t>
        </is>
      </c>
      <c r="B1420" s="12" t="inlineStr">
        <is>
          <t>A</t>
        </is>
      </c>
      <c r="C1420" s="12" t="inlineStr">
        <is>
          <t>Power block</t>
        </is>
      </c>
      <c r="D1420" s="12" t="inlineStr">
        <is>
          <t>Home run JB-WASH-GT3-DI01 to the control / marshalling room</t>
        </is>
      </c>
      <c r="E1420" s="12" t="inlineStr">
        <is>
          <t>R2C</t>
        </is>
      </c>
      <c r="F1420" s="12" t="inlineStr">
        <is>
          <t>R2C: unit / HRSG electrical e-house (32 x 40 ft)</t>
        </is>
      </c>
      <c r="G1420" s="12" t="inlineStr">
        <is>
          <t>JB-WASH-GT3-DI01</t>
        </is>
      </c>
      <c r="H1420" s="12" t="inlineStr">
        <is>
          <t>WASH-GT3: compressor water-wash skid</t>
        </is>
      </c>
      <c r="I1420" s="12" t="inlineStr">
        <is>
          <t>Instrumentation</t>
        </is>
      </c>
      <c r="J1420" s="12" t="inlineStr">
        <is>
          <t>Instrumentation ITC / PLTC, IS, #18 shielded pairs, blue jacket</t>
        </is>
      </c>
      <c r="K1420" s="12" t="inlineStr">
        <is>
          <t>ITC|24 pr|18</t>
        </is>
      </c>
      <c r="L1420" s="12" t="inlineStr">
        <is>
          <t>24 pr</t>
        </is>
      </c>
      <c r="M1420" s="12" t="inlineStr">
        <is>
          <t>18</t>
        </is>
      </c>
      <c r="N1420" s="12" t="n">
        <v>1</v>
      </c>
      <c r="O1420" s="12" t="n">
        <v>1</v>
      </c>
      <c r="P1420" s="12" t="n"/>
      <c r="Q1420" s="12" t="n"/>
      <c r="R1420" s="12" t="n"/>
      <c r="S1420" s="12" t="inlineStr">
        <is>
          <t>Tray</t>
        </is>
      </c>
      <c r="T1420" s="16" t="n">
        <v>1024</v>
      </c>
      <c r="U1420" s="16" t="n">
        <v>267</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A-P-0001</t>
        </is>
      </c>
      <c r="B1421" s="12" t="inlineStr">
        <is>
          <t>A</t>
        </is>
      </c>
      <c r="C1421" s="12" t="inlineStr">
        <is>
          <t>Power block</t>
        </is>
      </c>
      <c r="D1421" s="12" t="inlineStr">
        <is>
          <t>Motor 1 of 3, 250 kW</t>
        </is>
      </c>
      <c r="E1421" s="12" t="inlineStr">
        <is>
          <t>R3</t>
        </is>
      </c>
      <c r="F1421" s="12" t="inlineStr">
        <is>
          <t>R3: ST auxiliary electrical e-house (40 x 65 ft)</t>
        </is>
      </c>
      <c r="G1421" s="12" t="inlineStr">
        <is>
          <t>AC-A/B/C</t>
        </is>
      </c>
      <c r="H1421" s="12" t="inlineStr">
        <is>
          <t>Air compressors AC-A/B/C</t>
        </is>
      </c>
      <c r="I1421" s="12" t="inlineStr">
        <is>
          <t>LV 600 V</t>
        </is>
      </c>
      <c r="J1421" s="12" t="inlineStr">
        <is>
          <t>ARMOR-X MC-HL 600 V 3/C Cu XHHW-2 + ground, CWA, black PVC (Class I Div 2)</t>
        </is>
      </c>
      <c r="K1421" s="12" t="inlineStr">
        <is>
          <t>LVAX|3/C+G|4/0</t>
        </is>
      </c>
      <c r="L1421" s="12" t="inlineStr">
        <is>
          <t>3/C+G</t>
        </is>
      </c>
      <c r="M1421" s="12" t="inlineStr">
        <is>
          <t>4/0</t>
        </is>
      </c>
      <c r="N1421" s="12" t="n">
        <v>2</v>
      </c>
      <c r="O1421" s="12" t="n">
        <v>1</v>
      </c>
      <c r="P1421" s="12" t="n">
        <v>480</v>
      </c>
      <c r="Q1421" s="12" t="n">
        <v>250</v>
      </c>
      <c r="R1421" s="12" t="n">
        <v>353.8</v>
      </c>
      <c r="S1421" s="12" t="inlineStr">
        <is>
          <t>Tray</t>
        </is>
      </c>
      <c r="T1421" s="16" t="n">
        <v>88</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A-P-0002</t>
        </is>
      </c>
      <c r="B1422" s="12" t="inlineStr">
        <is>
          <t>A</t>
        </is>
      </c>
      <c r="C1422" s="12" t="inlineStr">
        <is>
          <t>Power block</t>
        </is>
      </c>
      <c r="D1422" s="12" t="inlineStr">
        <is>
          <t>Motor 2 of 3, 250 kW</t>
        </is>
      </c>
      <c r="E1422" s="12" t="inlineStr">
        <is>
          <t>R3</t>
        </is>
      </c>
      <c r="F1422" s="12" t="inlineStr">
        <is>
          <t>R3: ST auxiliary electrical e-house (40 x 65 ft)</t>
        </is>
      </c>
      <c r="G1422" s="12" t="inlineStr">
        <is>
          <t>AC-A/B/C</t>
        </is>
      </c>
      <c r="H1422" s="12" t="inlineStr">
        <is>
          <t>Air compressors AC-A/B/C</t>
        </is>
      </c>
      <c r="I1422" s="12" t="inlineStr">
        <is>
          <t>LV 600 V</t>
        </is>
      </c>
      <c r="J1422" s="12" t="inlineStr">
        <is>
          <t>ARMOR-X MC-HL 600 V 3/C Cu XHHW-2 + ground, CWA, black PVC (Class I Div 2)</t>
        </is>
      </c>
      <c r="K1422" s="12" t="inlineStr">
        <is>
          <t>LVAX|3/C+G|4/0</t>
        </is>
      </c>
      <c r="L1422" s="12" t="inlineStr">
        <is>
          <t>3/C+G</t>
        </is>
      </c>
      <c r="M1422" s="12" t="inlineStr">
        <is>
          <t>4/0</t>
        </is>
      </c>
      <c r="N1422" s="12" t="n">
        <v>2</v>
      </c>
      <c r="O1422" s="12" t="n">
        <v>1</v>
      </c>
      <c r="P1422" s="12" t="n">
        <v>480</v>
      </c>
      <c r="Q1422" s="12" t="n">
        <v>250</v>
      </c>
      <c r="R1422" s="12" t="n">
        <v>353.8</v>
      </c>
      <c r="S1422" s="12" t="inlineStr">
        <is>
          <t>Tray</t>
        </is>
      </c>
      <c r="T1422" s="16" t="n">
        <v>88</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A-P-0003</t>
        </is>
      </c>
      <c r="B1423" s="12" t="inlineStr">
        <is>
          <t>A</t>
        </is>
      </c>
      <c r="C1423" s="12" t="inlineStr">
        <is>
          <t>Power block</t>
        </is>
      </c>
      <c r="D1423" s="12" t="inlineStr">
        <is>
          <t>Motor 3 of 3, 250 kW</t>
        </is>
      </c>
      <c r="E1423" s="12" t="inlineStr">
        <is>
          <t>R3</t>
        </is>
      </c>
      <c r="F1423" s="12" t="inlineStr">
        <is>
          <t>R3: ST auxiliary electrical e-house (40 x 65 ft)</t>
        </is>
      </c>
      <c r="G1423" s="12" t="inlineStr">
        <is>
          <t>AC-A/B/C</t>
        </is>
      </c>
      <c r="H1423" s="12" t="inlineStr">
        <is>
          <t>Air compressors AC-A/B/C</t>
        </is>
      </c>
      <c r="I1423" s="12" t="inlineStr">
        <is>
          <t>LV 600 V</t>
        </is>
      </c>
      <c r="J1423" s="12" t="inlineStr">
        <is>
          <t>ARMOR-X MC-HL 600 V 3/C Cu XHHW-2 + ground, CWA, black PVC (Class I Div 2)</t>
        </is>
      </c>
      <c r="K1423" s="12" t="inlineStr">
        <is>
          <t>LVAX|3/C+G|4/0</t>
        </is>
      </c>
      <c r="L1423" s="12" t="inlineStr">
        <is>
          <t>3/C+G</t>
        </is>
      </c>
      <c r="M1423" s="12" t="inlineStr">
        <is>
          <t>4/0</t>
        </is>
      </c>
      <c r="N1423" s="12" t="n">
        <v>2</v>
      </c>
      <c r="O1423" s="12" t="n">
        <v>1</v>
      </c>
      <c r="P1423" s="12" t="n">
        <v>480</v>
      </c>
      <c r="Q1423" s="12" t="n">
        <v>250</v>
      </c>
      <c r="R1423" s="12" t="n">
        <v>353.8</v>
      </c>
      <c r="S1423" s="12" t="inlineStr">
        <is>
          <t>Tray</t>
        </is>
      </c>
      <c r="T1423" s="16" t="n">
        <v>88</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A-P-0004</t>
        </is>
      </c>
      <c r="B1424" s="12" t="inlineStr">
        <is>
          <t>A</t>
        </is>
      </c>
      <c r="C1424" s="12" t="inlineStr">
        <is>
          <t>Power block</t>
        </is>
      </c>
      <c r="D1424" s="12" t="inlineStr">
        <is>
          <t>Motor 1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A-P-0005</t>
        </is>
      </c>
      <c r="B1425" s="12" t="inlineStr">
        <is>
          <t>A</t>
        </is>
      </c>
      <c r="C1425" s="12" t="inlineStr">
        <is>
          <t>Power block</t>
        </is>
      </c>
      <c r="D1425" s="12" t="inlineStr">
        <is>
          <t>Motor 2 of 4, 15 kW</t>
        </is>
      </c>
      <c r="E1425" s="12" t="inlineStr">
        <is>
          <t>R2A</t>
        </is>
      </c>
      <c r="F1425" s="12" t="inlineStr">
        <is>
          <t>R2A: unit / HRSG electrical e-house (32 x 40 ft)</t>
        </is>
      </c>
      <c r="G1425" s="12" t="inlineStr">
        <is>
          <t>BFP-1</t>
        </is>
      </c>
      <c r="H1425" s="12" t="inlineStr">
        <is>
          <t>BFP-1A/B: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481</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A-P-0006</t>
        </is>
      </c>
      <c r="B1426" s="12" t="inlineStr">
        <is>
          <t>A</t>
        </is>
      </c>
      <c r="C1426" s="12" t="inlineStr">
        <is>
          <t>Power block</t>
        </is>
      </c>
      <c r="D1426" s="12" t="inlineStr">
        <is>
          <t>Motor 3 of 4, 15 kW</t>
        </is>
      </c>
      <c r="E1426" s="12" t="inlineStr">
        <is>
          <t>R2A</t>
        </is>
      </c>
      <c r="F1426" s="12" t="inlineStr">
        <is>
          <t>R2A: unit / HRSG electrical e-house (32 x 40 ft)</t>
        </is>
      </c>
      <c r="G1426" s="12" t="inlineStr">
        <is>
          <t>BFP-1</t>
        </is>
      </c>
      <c r="H1426" s="12" t="inlineStr">
        <is>
          <t>BFP-1A/B: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481</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A-P-0007</t>
        </is>
      </c>
      <c r="B1427" s="12" t="inlineStr">
        <is>
          <t>A</t>
        </is>
      </c>
      <c r="C1427" s="12" t="inlineStr">
        <is>
          <t>Power block</t>
        </is>
      </c>
      <c r="D1427" s="12" t="inlineStr">
        <is>
          <t>Motor 4 of 4, 15 kW</t>
        </is>
      </c>
      <c r="E1427" s="12" t="inlineStr">
        <is>
          <t>R2A</t>
        </is>
      </c>
      <c r="F1427" s="12" t="inlineStr">
        <is>
          <t>R2A: unit / HRSG electrical e-house (32 x 40 ft)</t>
        </is>
      </c>
      <c r="G1427" s="12" t="inlineStr">
        <is>
          <t>BFP-1</t>
        </is>
      </c>
      <c r="H1427" s="12" t="inlineStr">
        <is>
          <t>BFP-1A/B: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481</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A-P-0008</t>
        </is>
      </c>
      <c r="B1428" s="12" t="inlineStr">
        <is>
          <t>A</t>
        </is>
      </c>
      <c r="C1428" s="12" t="inlineStr">
        <is>
          <t>Power block</t>
        </is>
      </c>
      <c r="D1428" s="12" t="inlineStr">
        <is>
          <t>Motor 1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A-P-0009</t>
        </is>
      </c>
      <c r="B1429" s="12" t="inlineStr">
        <is>
          <t>A</t>
        </is>
      </c>
      <c r="C1429" s="12" t="inlineStr">
        <is>
          <t>Power block</t>
        </is>
      </c>
      <c r="D1429" s="12" t="inlineStr">
        <is>
          <t>Motor 2 of 4, 15 kW</t>
        </is>
      </c>
      <c r="E1429" s="12" t="inlineStr">
        <is>
          <t>R2B</t>
        </is>
      </c>
      <c r="F1429" s="12" t="inlineStr">
        <is>
          <t>R2B: unit / HRSG electrical e-house (32 x 40 ft)</t>
        </is>
      </c>
      <c r="G1429" s="12" t="inlineStr">
        <is>
          <t>BFP-2</t>
        </is>
      </c>
      <c r="H1429" s="12" t="inlineStr">
        <is>
          <t>BFP-2A/B: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479</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A-P-0010</t>
        </is>
      </c>
      <c r="B1430" s="12" t="inlineStr">
        <is>
          <t>A</t>
        </is>
      </c>
      <c r="C1430" s="12" t="inlineStr">
        <is>
          <t>Power block</t>
        </is>
      </c>
      <c r="D1430" s="12" t="inlineStr">
        <is>
          <t>Motor 3 of 4, 15 kW</t>
        </is>
      </c>
      <c r="E1430" s="12" t="inlineStr">
        <is>
          <t>R2B</t>
        </is>
      </c>
      <c r="F1430" s="12" t="inlineStr">
        <is>
          <t>R2B: unit / HRSG electrical e-house (32 x 40 ft)</t>
        </is>
      </c>
      <c r="G1430" s="12" t="inlineStr">
        <is>
          <t>BFP-2</t>
        </is>
      </c>
      <c r="H1430" s="12" t="inlineStr">
        <is>
          <t>BFP-2A/B: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479</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A-P-0011</t>
        </is>
      </c>
      <c r="B1431" s="12" t="inlineStr">
        <is>
          <t>A</t>
        </is>
      </c>
      <c r="C1431" s="12" t="inlineStr">
        <is>
          <t>Power block</t>
        </is>
      </c>
      <c r="D1431" s="12" t="inlineStr">
        <is>
          <t>Motor 4 of 4, 15 kW</t>
        </is>
      </c>
      <c r="E1431" s="12" t="inlineStr">
        <is>
          <t>R2B</t>
        </is>
      </c>
      <c r="F1431" s="12" t="inlineStr">
        <is>
          <t>R2B: unit / HRSG electrical e-house (32 x 40 ft)</t>
        </is>
      </c>
      <c r="G1431" s="12" t="inlineStr">
        <is>
          <t>BFP-2</t>
        </is>
      </c>
      <c r="H1431" s="12" t="inlineStr">
        <is>
          <t>BFP-2A/B: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479</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A-P-0012</t>
        </is>
      </c>
      <c r="B1432" s="12" t="inlineStr">
        <is>
          <t>A</t>
        </is>
      </c>
      <c r="C1432" s="12" t="inlineStr">
        <is>
          <t>Power block</t>
        </is>
      </c>
      <c r="D1432" s="12" t="inlineStr">
        <is>
          <t>Motor 1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A-P-0013</t>
        </is>
      </c>
      <c r="B1433" s="12" t="inlineStr">
        <is>
          <t>A</t>
        </is>
      </c>
      <c r="C1433" s="12" t="inlineStr">
        <is>
          <t>Power block</t>
        </is>
      </c>
      <c r="D1433" s="12" t="inlineStr">
        <is>
          <t>Motor 2 of 4, 15 kW</t>
        </is>
      </c>
      <c r="E1433" s="12" t="inlineStr">
        <is>
          <t>R2C</t>
        </is>
      </c>
      <c r="F1433" s="12" t="inlineStr">
        <is>
          <t>R2C: unit / HRSG electrical e-house (32 x 40 ft)</t>
        </is>
      </c>
      <c r="G1433" s="12" t="inlineStr">
        <is>
          <t>BFP-3</t>
        </is>
      </c>
      <c r="H1433" s="12" t="inlineStr">
        <is>
          <t>BFP-3A/B: boiler feed pumps (13.8 kV DOL)</t>
        </is>
      </c>
      <c r="I1433" s="12" t="inlineStr">
        <is>
          <t>LV 600 V</t>
        </is>
      </c>
      <c r="J1433" s="12" t="inlineStr">
        <is>
          <t>Type TC-ER 600 V 3/C Cu XHHW-2 + ground, PVC jacket</t>
        </is>
      </c>
      <c r="K1433" s="12" t="inlineStr">
        <is>
          <t>LV|3/C+G|6</t>
        </is>
      </c>
      <c r="L1433" s="12" t="inlineStr">
        <is>
          <t>3/C+G</t>
        </is>
      </c>
      <c r="M1433" s="12" t="inlineStr">
        <is>
          <t>6</t>
        </is>
      </c>
      <c r="N1433" s="12" t="n">
        <v>1</v>
      </c>
      <c r="O1433" s="12" t="n">
        <v>1</v>
      </c>
      <c r="P1433" s="12" t="n">
        <v>480</v>
      </c>
      <c r="Q1433" s="12" t="n">
        <v>15</v>
      </c>
      <c r="R1433" s="12" t="n">
        <v>21.2</v>
      </c>
      <c r="S1433" s="12" t="inlineStr">
        <is>
          <t>Tray</t>
        </is>
      </c>
      <c r="T1433" s="16" t="n">
        <v>481</v>
      </c>
      <c r="U1433" s="16" t="n">
        <v>84</v>
      </c>
      <c r="V1433" s="16">
        <f>ROUNDUP((T1433+U1433+2*'Read Me'!$B$13)*(1+'Read Me'!$B$12),-1)</f>
        <v/>
      </c>
      <c r="W1433" s="16">
        <f>V1433*N1433*O1433</f>
        <v/>
      </c>
      <c r="X1433" s="12">
        <f>IF(LEFT(I1433,2)="MV",2*N1433*IF(L1433="1/C",O1433,1),0)</f>
        <v/>
      </c>
      <c r="Y1433" s="12">
        <f>IF(OR(LEFT(K1433,4)="LVAX",LEFT(K1433,6)="MV15AX",LEFT(K1433,4)="CTAX",LEFT(K1433,2)="W|"),2*N1433*O1433,0)</f>
        <v/>
      </c>
      <c r="Z1433" s="12" t="inlineStr">
        <is>
          <t>VD 2.3 %</t>
        </is>
      </c>
      <c r="AA1433" s="12">
        <f>N1433*O1433</f>
        <v/>
      </c>
    </row>
    <row r="1434">
      <c r="A1434" s="12" t="inlineStr">
        <is>
          <t>A-P-0014</t>
        </is>
      </c>
      <c r="B1434" s="12" t="inlineStr">
        <is>
          <t>A</t>
        </is>
      </c>
      <c r="C1434" s="12" t="inlineStr">
        <is>
          <t>Power block</t>
        </is>
      </c>
      <c r="D1434" s="12" t="inlineStr">
        <is>
          <t>Motor 3 of 4, 15 kW</t>
        </is>
      </c>
      <c r="E1434" s="12" t="inlineStr">
        <is>
          <t>R2C</t>
        </is>
      </c>
      <c r="F1434" s="12" t="inlineStr">
        <is>
          <t>R2C: unit / HRSG electrical e-house (32 x 40 ft)</t>
        </is>
      </c>
      <c r="G1434" s="12" t="inlineStr">
        <is>
          <t>BFP-3</t>
        </is>
      </c>
      <c r="H1434" s="12" t="inlineStr">
        <is>
          <t>BFP-3A/B: boiler feed pumps (13.8 kV DOL)</t>
        </is>
      </c>
      <c r="I1434" s="12" t="inlineStr">
        <is>
          <t>LV 600 V</t>
        </is>
      </c>
      <c r="J1434" s="12" t="inlineStr">
        <is>
          <t>Type TC-ER 600 V 3/C Cu XHHW-2 + ground, PVC jacket</t>
        </is>
      </c>
      <c r="K1434" s="12" t="inlineStr">
        <is>
          <t>LV|3/C+G|6</t>
        </is>
      </c>
      <c r="L1434" s="12" t="inlineStr">
        <is>
          <t>3/C+G</t>
        </is>
      </c>
      <c r="M1434" s="12" t="inlineStr">
        <is>
          <t>6</t>
        </is>
      </c>
      <c r="N1434" s="12" t="n">
        <v>1</v>
      </c>
      <c r="O1434" s="12" t="n">
        <v>1</v>
      </c>
      <c r="P1434" s="12" t="n">
        <v>480</v>
      </c>
      <c r="Q1434" s="12" t="n">
        <v>15</v>
      </c>
      <c r="R1434" s="12" t="n">
        <v>21.2</v>
      </c>
      <c r="S1434" s="12" t="inlineStr">
        <is>
          <t>Tray</t>
        </is>
      </c>
      <c r="T1434" s="16" t="n">
        <v>481</v>
      </c>
      <c r="U1434" s="16" t="n">
        <v>84</v>
      </c>
      <c r="V1434" s="16">
        <f>ROUNDUP((T1434+U1434+2*'Read Me'!$B$13)*(1+'Read Me'!$B$12),-1)</f>
        <v/>
      </c>
      <c r="W1434" s="16">
        <f>V1434*N1434*O1434</f>
        <v/>
      </c>
      <c r="X1434" s="12">
        <f>IF(LEFT(I1434,2)="MV",2*N1434*IF(L1434="1/C",O1434,1),0)</f>
        <v/>
      </c>
      <c r="Y1434" s="12">
        <f>IF(OR(LEFT(K1434,4)="LVAX",LEFT(K1434,6)="MV15AX",LEFT(K1434,4)="CTAX",LEFT(K1434,2)="W|"),2*N1434*O1434,0)</f>
        <v/>
      </c>
      <c r="Z1434" s="12" t="inlineStr">
        <is>
          <t>VD 2.3 %</t>
        </is>
      </c>
      <c r="AA1434" s="12">
        <f>N1434*O1434</f>
        <v/>
      </c>
    </row>
    <row r="1435">
      <c r="A1435" s="12" t="inlineStr">
        <is>
          <t>A-P-0015</t>
        </is>
      </c>
      <c r="B1435" s="12" t="inlineStr">
        <is>
          <t>A</t>
        </is>
      </c>
      <c r="C1435" s="12" t="inlineStr">
        <is>
          <t>Power block</t>
        </is>
      </c>
      <c r="D1435" s="12" t="inlineStr">
        <is>
          <t>Motor 4 of 4, 15 kW</t>
        </is>
      </c>
      <c r="E1435" s="12" t="inlineStr">
        <is>
          <t>R2C</t>
        </is>
      </c>
      <c r="F1435" s="12" t="inlineStr">
        <is>
          <t>R2C: unit / HRSG electrical e-house (32 x 40 ft)</t>
        </is>
      </c>
      <c r="G1435" s="12" t="inlineStr">
        <is>
          <t>BFP-3</t>
        </is>
      </c>
      <c r="H1435" s="12" t="inlineStr">
        <is>
          <t>BFP-3A/B: boiler feed pumps (13.8 kV DOL)</t>
        </is>
      </c>
      <c r="I1435" s="12" t="inlineStr">
        <is>
          <t>LV 600 V</t>
        </is>
      </c>
      <c r="J1435" s="12" t="inlineStr">
        <is>
          <t>Type TC-ER 600 V 3/C Cu XHHW-2 + ground, PVC jacket</t>
        </is>
      </c>
      <c r="K1435" s="12" t="inlineStr">
        <is>
          <t>LV|3/C+G|6</t>
        </is>
      </c>
      <c r="L1435" s="12" t="inlineStr">
        <is>
          <t>3/C+G</t>
        </is>
      </c>
      <c r="M1435" s="12" t="inlineStr">
        <is>
          <t>6</t>
        </is>
      </c>
      <c r="N1435" s="12" t="n">
        <v>1</v>
      </c>
      <c r="O1435" s="12" t="n">
        <v>1</v>
      </c>
      <c r="P1435" s="12" t="n">
        <v>480</v>
      </c>
      <c r="Q1435" s="12" t="n">
        <v>15</v>
      </c>
      <c r="R1435" s="12" t="n">
        <v>21.2</v>
      </c>
      <c r="S1435" s="12" t="inlineStr">
        <is>
          <t>Tray</t>
        </is>
      </c>
      <c r="T1435" s="16" t="n">
        <v>481</v>
      </c>
      <c r="U1435" s="16" t="n">
        <v>84</v>
      </c>
      <c r="V1435" s="16">
        <f>ROUNDUP((T1435+U1435+2*'Read Me'!$B$13)*(1+'Read Me'!$B$12),-1)</f>
        <v/>
      </c>
      <c r="W1435" s="16">
        <f>V1435*N1435*O1435</f>
        <v/>
      </c>
      <c r="X1435" s="12">
        <f>IF(LEFT(I1435,2)="MV",2*N1435*IF(L1435="1/C",O1435,1),0)</f>
        <v/>
      </c>
      <c r="Y1435" s="12">
        <f>IF(OR(LEFT(K1435,4)="LVAX",LEFT(K1435,6)="MV15AX",LEFT(K1435,4)="CTAX",LEFT(K1435,2)="W|"),2*N1435*O1435,0)</f>
        <v/>
      </c>
      <c r="Z1435" s="12" t="inlineStr">
        <is>
          <t>VD 2.3 %</t>
        </is>
      </c>
      <c r="AA1435" s="12">
        <f>N1435*O1435</f>
        <v/>
      </c>
    </row>
    <row r="1436">
      <c r="A1436" s="12" t="inlineStr">
        <is>
          <t>A-P-0016</t>
        </is>
      </c>
      <c r="B1436" s="12" t="inlineStr">
        <is>
          <t>A</t>
        </is>
      </c>
      <c r="C1436" s="12" t="inlineStr">
        <is>
          <t>Power block</t>
        </is>
      </c>
      <c r="D1436" s="12" t="inlineStr">
        <is>
          <t>Bridge crane conductor-bar feeder (fused disconnect, north wall)</t>
        </is>
      </c>
      <c r="E1436" s="12" t="inlineStr">
        <is>
          <t>LC-480-A</t>
        </is>
      </c>
      <c r="F1436" s="12" t="inlineStr">
        <is>
          <t>R1 LC-480-A (480 V switchgear)</t>
        </is>
      </c>
      <c r="G1436" s="12" t="inlineStr">
        <is>
          <t>CRANE</t>
        </is>
      </c>
      <c r="H1436" s="12" t="inlineStr">
        <is>
          <t>Bridge crane (parked over laydown bay)</t>
        </is>
      </c>
      <c r="I1436" s="12" t="inlineStr">
        <is>
          <t>LV 600 V</t>
        </is>
      </c>
      <c r="J1436" s="12" t="inlineStr">
        <is>
          <t>Type TC-ER 600 V 3/C Cu XHHW-2 + ground, PVC jacket</t>
        </is>
      </c>
      <c r="K1436" s="12" t="inlineStr">
        <is>
          <t>LV|3/C+G|350</t>
        </is>
      </c>
      <c r="L1436" s="12" t="inlineStr">
        <is>
          <t>3/C+G</t>
        </is>
      </c>
      <c r="M1436" s="12" t="inlineStr">
        <is>
          <t>350 kcmil</t>
        </is>
      </c>
      <c r="N1436" s="12" t="n">
        <v>1</v>
      </c>
      <c r="O1436" s="12" t="n">
        <v>1</v>
      </c>
      <c r="P1436" s="12" t="n">
        <v>480</v>
      </c>
      <c r="Q1436" s="12" t="n">
        <v>150</v>
      </c>
      <c r="R1436" s="12" t="n">
        <v>212.3</v>
      </c>
      <c r="S1436" s="12" t="inlineStr">
        <is>
          <t>Tray</t>
        </is>
      </c>
      <c r="T1436" s="16" t="n">
        <v>361</v>
      </c>
      <c r="U1436" s="16" t="n">
        <v>160</v>
      </c>
      <c r="V1436" s="16">
        <f>ROUNDUP((T1436+U1436+2*'Read Me'!$B$13)*(1+'Read Me'!$B$12),-1)</f>
        <v/>
      </c>
      <c r="W1436" s="16">
        <f>V1436*N1436*O1436</f>
        <v/>
      </c>
      <c r="X1436" s="12">
        <f>IF(LEFT(I1436,2)="MV",2*N1436*IF(L1436="1/C",O1436,1),0)</f>
        <v/>
      </c>
      <c r="Y1436" s="12">
        <f>IF(OR(LEFT(K1436,4)="LVAX",LEFT(K1436,6)="MV15AX",LEFT(K1436,4)="CTAX",LEFT(K1436,2)="W|"),2*N1436*O1436,0)</f>
        <v/>
      </c>
      <c r="Z1436" s="12" t="inlineStr">
        <is>
          <t>VD 1.6 %</t>
        </is>
      </c>
      <c r="AA1436" s="12">
        <f>N1436*O1436</f>
        <v/>
      </c>
    </row>
    <row r="1437">
      <c r="A1437" s="12" t="inlineStr">
        <is>
          <t>A-P-0017</t>
        </is>
      </c>
      <c r="B1437" s="12" t="inlineStr">
        <is>
          <t>A</t>
        </is>
      </c>
      <c r="C1437" s="12" t="inlineStr">
        <is>
          <t>Power block</t>
        </is>
      </c>
      <c r="D1437" s="12" t="inlineStr">
        <is>
          <t>Motor 1 of 2, 5 kW</t>
        </is>
      </c>
      <c r="E1437" s="12" t="inlineStr">
        <is>
          <t>R2A</t>
        </is>
      </c>
      <c r="F1437" s="12" t="inlineStr">
        <is>
          <t>R2A: unit / HRSG electrical e-house (32 x 40 ft)</t>
        </is>
      </c>
      <c r="G1437" s="12" t="inlineStr">
        <is>
          <t>CEMS-1</t>
        </is>
      </c>
      <c r="H1437" s="12" t="inlineStr">
        <is>
          <t>CEMS shelter, HRSG 1</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277</v>
      </c>
      <c r="U1437" s="16" t="n">
        <v>97</v>
      </c>
      <c r="V1437" s="16">
        <f>ROUNDUP((T1437+U1437+2*'Read Me'!$B$13)*(1+'Read Me'!$B$12),-1)</f>
        <v/>
      </c>
      <c r="W1437" s="16">
        <f>V1437*N1437*O1437</f>
        <v/>
      </c>
      <c r="X1437" s="12">
        <f>IF(LEFT(I1437,2)="MV",2*N1437*IF(L1437="1/C",O1437,1),0)</f>
        <v/>
      </c>
      <c r="Y1437" s="12">
        <f>IF(OR(LEFT(K1437,4)="LVAX",LEFT(K1437,6)="MV15AX",LEFT(K1437,4)="CTAX",LEFT(K1437,2)="W|"),2*N1437*O1437,0)</f>
        <v/>
      </c>
      <c r="Z1437" s="12" t="inlineStr">
        <is>
          <t>VD 1.3 %</t>
        </is>
      </c>
      <c r="AA1437" s="12">
        <f>N1437*O1437</f>
        <v/>
      </c>
    </row>
    <row r="1438">
      <c r="A1438" s="12" t="inlineStr">
        <is>
          <t>A-P-0018</t>
        </is>
      </c>
      <c r="B1438" s="12" t="inlineStr">
        <is>
          <t>A</t>
        </is>
      </c>
      <c r="C1438" s="12" t="inlineStr">
        <is>
          <t>Power block</t>
        </is>
      </c>
      <c r="D1438" s="12" t="inlineStr">
        <is>
          <t>Motor 2 of 2, 5 kW</t>
        </is>
      </c>
      <c r="E1438" s="12" t="inlineStr">
        <is>
          <t>R2A</t>
        </is>
      </c>
      <c r="F1438" s="12" t="inlineStr">
        <is>
          <t>R2A: unit / HRSG electrical e-house (32 x 40 ft)</t>
        </is>
      </c>
      <c r="G1438" s="12" t="inlineStr">
        <is>
          <t>CEMS-1</t>
        </is>
      </c>
      <c r="H1438" s="12" t="inlineStr">
        <is>
          <t>CEMS shelter, HRSG 1</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A-P-0019</t>
        </is>
      </c>
      <c r="B1439" s="12" t="inlineStr">
        <is>
          <t>A</t>
        </is>
      </c>
      <c r="C1439" s="12" t="inlineStr">
        <is>
          <t>Power block</t>
        </is>
      </c>
      <c r="D1439" s="12" t="inlineStr">
        <is>
          <t>Motor 1 of 2, 5 kW</t>
        </is>
      </c>
      <c r="E1439" s="12" t="inlineStr">
        <is>
          <t>R2B</t>
        </is>
      </c>
      <c r="F1439" s="12" t="inlineStr">
        <is>
          <t>R2B: unit / HRSG electrical e-house (32 x 40 ft)</t>
        </is>
      </c>
      <c r="G1439" s="12" t="inlineStr">
        <is>
          <t>CEMS-2</t>
        </is>
      </c>
      <c r="H1439" s="12" t="inlineStr">
        <is>
          <t>CEMS shelter, HRSG 2</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273</v>
      </c>
      <c r="U1439" s="16" t="n">
        <v>93</v>
      </c>
      <c r="V1439" s="16">
        <f>ROUNDUP((T1439+U1439+2*'Read Me'!$B$13)*(1+'Read Me'!$B$12),-1)</f>
        <v/>
      </c>
      <c r="W1439" s="16">
        <f>V1439*N1439*O1439</f>
        <v/>
      </c>
      <c r="X1439" s="12">
        <f>IF(LEFT(I1439,2)="MV",2*N1439*IF(L1439="1/C",O1439,1),0)</f>
        <v/>
      </c>
      <c r="Y1439" s="12">
        <f>IF(OR(LEFT(K1439,4)="LVAX",LEFT(K1439,6)="MV15AX",LEFT(K1439,4)="CTAX",LEFT(K1439,2)="W|"),2*N1439*O1439,0)</f>
        <v/>
      </c>
      <c r="Z1439" s="12" t="inlineStr">
        <is>
          <t>VD 1.2 %</t>
        </is>
      </c>
      <c r="AA1439" s="12">
        <f>N1439*O1439</f>
        <v/>
      </c>
    </row>
    <row r="1440">
      <c r="A1440" s="12" t="inlineStr">
        <is>
          <t>A-P-0020</t>
        </is>
      </c>
      <c r="B1440" s="12" t="inlineStr">
        <is>
          <t>A</t>
        </is>
      </c>
      <c r="C1440" s="12" t="inlineStr">
        <is>
          <t>Power block</t>
        </is>
      </c>
      <c r="D1440" s="12" t="inlineStr">
        <is>
          <t>Motor 2 of 2, 5 kW</t>
        </is>
      </c>
      <c r="E1440" s="12" t="inlineStr">
        <is>
          <t>R2B</t>
        </is>
      </c>
      <c r="F1440" s="12" t="inlineStr">
        <is>
          <t>R2B: unit / HRSG electrical e-house (32 x 40 ft)</t>
        </is>
      </c>
      <c r="G1440" s="12" t="inlineStr">
        <is>
          <t>CEMS-2</t>
        </is>
      </c>
      <c r="H1440" s="12" t="inlineStr">
        <is>
          <t>CEMS shelter, HRSG 2</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5</v>
      </c>
      <c r="R1440" s="12" t="n">
        <v>7.1</v>
      </c>
      <c r="S1440" s="12" t="inlineStr">
        <is>
          <t>Tray</t>
        </is>
      </c>
      <c r="T1440" s="16" t="n">
        <v>273</v>
      </c>
      <c r="U1440" s="16" t="n">
        <v>93</v>
      </c>
      <c r="V1440" s="16">
        <f>ROUNDUP((T1440+U1440+2*'Read Me'!$B$13)*(1+'Read Me'!$B$12),-1)</f>
        <v/>
      </c>
      <c r="W1440" s="16">
        <f>V1440*N1440*O1440</f>
        <v/>
      </c>
      <c r="X1440" s="12">
        <f>IF(LEFT(I1440,2)="MV",2*N1440*IF(L1440="1/C",O1440,1),0)</f>
        <v/>
      </c>
      <c r="Y1440" s="12">
        <f>IF(OR(LEFT(K1440,4)="LVAX",LEFT(K1440,6)="MV15AX",LEFT(K1440,4)="CTAX",LEFT(K1440,2)="W|"),2*N1440*O1440,0)</f>
        <v/>
      </c>
      <c r="Z1440" s="12" t="inlineStr">
        <is>
          <t>VD 1.2 %</t>
        </is>
      </c>
      <c r="AA1440" s="12">
        <f>N1440*O1440</f>
        <v/>
      </c>
    </row>
    <row r="1441">
      <c r="A1441" s="12" t="inlineStr">
        <is>
          <t>A-P-0021</t>
        </is>
      </c>
      <c r="B1441" s="12" t="inlineStr">
        <is>
          <t>A</t>
        </is>
      </c>
      <c r="C1441" s="12" t="inlineStr">
        <is>
          <t>Power block</t>
        </is>
      </c>
      <c r="D1441" s="12" t="inlineStr">
        <is>
          <t>Motor 1 of 2, 5 kW</t>
        </is>
      </c>
      <c r="E1441" s="12" t="inlineStr">
        <is>
          <t>R2C</t>
        </is>
      </c>
      <c r="F1441" s="12" t="inlineStr">
        <is>
          <t>R2C: unit / HRSG electrical e-house (32 x 40 ft)</t>
        </is>
      </c>
      <c r="G1441" s="12" t="inlineStr">
        <is>
          <t>CEMS-3</t>
        </is>
      </c>
      <c r="H1441" s="12" t="inlineStr">
        <is>
          <t>CEMS shelter, HRSG 3</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5</v>
      </c>
      <c r="R1441" s="12" t="n">
        <v>7.1</v>
      </c>
      <c r="S1441" s="12" t="inlineStr">
        <is>
          <t>Tray</t>
        </is>
      </c>
      <c r="T1441" s="16" t="n">
        <v>277</v>
      </c>
      <c r="U1441" s="16" t="n">
        <v>97</v>
      </c>
      <c r="V1441" s="16">
        <f>ROUNDUP((T1441+U1441+2*'Read Me'!$B$13)*(1+'Read Me'!$B$12),-1)</f>
        <v/>
      </c>
      <c r="W1441" s="16">
        <f>V1441*N1441*O1441</f>
        <v/>
      </c>
      <c r="X1441" s="12">
        <f>IF(LEFT(I1441,2)="MV",2*N1441*IF(L1441="1/C",O1441,1),0)</f>
        <v/>
      </c>
      <c r="Y1441" s="12">
        <f>IF(OR(LEFT(K1441,4)="LVAX",LEFT(K1441,6)="MV15AX",LEFT(K1441,4)="CTAX",LEFT(K1441,2)="W|"),2*N1441*O1441,0)</f>
        <v/>
      </c>
      <c r="Z1441" s="12" t="inlineStr">
        <is>
          <t>VD 1.3 %</t>
        </is>
      </c>
      <c r="AA1441" s="12">
        <f>N1441*O1441</f>
        <v/>
      </c>
    </row>
    <row r="1442">
      <c r="A1442" s="12" t="inlineStr">
        <is>
          <t>A-P-0022</t>
        </is>
      </c>
      <c r="B1442" s="12" t="inlineStr">
        <is>
          <t>A</t>
        </is>
      </c>
      <c r="C1442" s="12" t="inlineStr">
        <is>
          <t>Power block</t>
        </is>
      </c>
      <c r="D1442" s="12" t="inlineStr">
        <is>
          <t>Motor 2 of 2, 5 kW</t>
        </is>
      </c>
      <c r="E1442" s="12" t="inlineStr">
        <is>
          <t>R2C</t>
        </is>
      </c>
      <c r="F1442" s="12" t="inlineStr">
        <is>
          <t>R2C: unit / HRSG electrical e-house (32 x 40 ft)</t>
        </is>
      </c>
      <c r="G1442" s="12" t="inlineStr">
        <is>
          <t>CEMS-3</t>
        </is>
      </c>
      <c r="H1442" s="12" t="inlineStr">
        <is>
          <t>CEMS shelter, HRSG 3</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5</v>
      </c>
      <c r="R1442" s="12" t="n">
        <v>7.1</v>
      </c>
      <c r="S1442" s="12" t="inlineStr">
        <is>
          <t>Tray</t>
        </is>
      </c>
      <c r="T1442" s="16" t="n">
        <v>277</v>
      </c>
      <c r="U1442" s="16" t="n">
        <v>97</v>
      </c>
      <c r="V1442" s="16">
        <f>ROUNDUP((T1442+U1442+2*'Read Me'!$B$13)*(1+'Read Me'!$B$12),-1)</f>
        <v/>
      </c>
      <c r="W1442" s="16">
        <f>V1442*N1442*O1442</f>
        <v/>
      </c>
      <c r="X1442" s="12">
        <f>IF(LEFT(I1442,2)="MV",2*N1442*IF(L1442="1/C",O1442,1),0)</f>
        <v/>
      </c>
      <c r="Y1442" s="12">
        <f>IF(OR(LEFT(K1442,4)="LVAX",LEFT(K1442,6)="MV15AX",LEFT(K1442,4)="CTAX",LEFT(K1442,2)="W|"),2*N1442*O1442,0)</f>
        <v/>
      </c>
      <c r="Z1442" s="12" t="inlineStr">
        <is>
          <t>VD 1.3 %</t>
        </is>
      </c>
      <c r="AA1442" s="12">
        <f>N1442*O1442</f>
        <v/>
      </c>
    </row>
    <row r="1443">
      <c r="A1443" s="12" t="inlineStr">
        <is>
          <t>A-P-0023</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A-P-0024</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A-P-0025</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A-P-0026</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is>
          <t>Chem feed</t>
        </is>
      </c>
      <c r="H1446" s="12" t="inlineStr">
        <is>
          <t>Chemical feed</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258</v>
      </c>
      <c r="U1446" s="16" t="n">
        <v>35</v>
      </c>
      <c r="V1446" s="16">
        <f>ROUNDUP((T1446+U1446+2*'Read Me'!$B$13)*(1+'Read Me'!$B$12),-1)</f>
        <v/>
      </c>
      <c r="W1446" s="16">
        <f>V1446*N1446*O1446</f>
        <v/>
      </c>
      <c r="X1446" s="12">
        <f>IF(LEFT(I1446,2)="MV",2*N1446*IF(L1446="1/C",O1446,1),0)</f>
        <v/>
      </c>
      <c r="Y1446" s="12">
        <f>IF(OR(LEFT(K1446,4)="LVAX",LEFT(K1446,6)="MV15AX",LEFT(K1446,4)="CTAX",LEFT(K1446,2)="W|"),2*N1446*O1446,0)</f>
        <v/>
      </c>
      <c r="Z1446" s="12" t="inlineStr">
        <is>
          <t>VD 0.4 %</t>
        </is>
      </c>
      <c r="AA1446" s="12">
        <f>N1446*O1446</f>
        <v/>
      </c>
    </row>
    <row r="1447">
      <c r="A1447" s="12" t="inlineStr">
        <is>
          <t>A-P-0027</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is>
          <t>Chem feed</t>
        </is>
      </c>
      <c r="H1447" s="12" t="inlineStr">
        <is>
          <t>Chemical feed</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258</v>
      </c>
      <c r="U1447" s="16" t="n">
        <v>35</v>
      </c>
      <c r="V1447" s="16">
        <f>ROUNDUP((T1447+U1447+2*'Read Me'!$B$13)*(1+'Read Me'!$B$12),-1)</f>
        <v/>
      </c>
      <c r="W1447" s="16">
        <f>V1447*N1447*O1447</f>
        <v/>
      </c>
      <c r="X1447" s="12">
        <f>IF(LEFT(I1447,2)="MV",2*N1447*IF(L1447="1/C",O1447,1),0)</f>
        <v/>
      </c>
      <c r="Y1447" s="12">
        <f>IF(OR(LEFT(K1447,4)="LVAX",LEFT(K1447,6)="MV15AX",LEFT(K1447,4)="CTAX",LEFT(K1447,2)="W|"),2*N1447*O1447,0)</f>
        <v/>
      </c>
      <c r="Z1447" s="12" t="inlineStr">
        <is>
          <t>VD 0.4 %</t>
        </is>
      </c>
      <c r="AA1447" s="12">
        <f>N1447*O1447</f>
        <v/>
      </c>
    </row>
    <row r="1448">
      <c r="A1448" s="12" t="inlineStr">
        <is>
          <t>A-P-0028</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is>
          <t>Chem feed</t>
        </is>
      </c>
      <c r="H1448" s="12" t="inlineStr">
        <is>
          <t>Chemical feed</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258</v>
      </c>
      <c r="U1448" s="16" t="n">
        <v>35</v>
      </c>
      <c r="V1448" s="16">
        <f>ROUNDUP((T1448+U1448+2*'Read Me'!$B$13)*(1+'Read Me'!$B$12),-1)</f>
        <v/>
      </c>
      <c r="W1448" s="16">
        <f>V1448*N1448*O1448</f>
        <v/>
      </c>
      <c r="X1448" s="12">
        <f>IF(LEFT(I1448,2)="MV",2*N1448*IF(L1448="1/C",O1448,1),0)</f>
        <v/>
      </c>
      <c r="Y1448" s="12">
        <f>IF(OR(LEFT(K1448,4)="LVAX",LEFT(K1448,6)="MV15AX",LEFT(K1448,4)="CTAX",LEFT(K1448,2)="W|"),2*N1448*O1448,0)</f>
        <v/>
      </c>
      <c r="Z1448" s="12" t="inlineStr">
        <is>
          <t>VD 0.4 %</t>
        </is>
      </c>
      <c r="AA1448" s="12">
        <f>N1448*O1448</f>
        <v/>
      </c>
    </row>
    <row r="1449">
      <c r="A1449" s="12" t="inlineStr">
        <is>
          <t>A-P-0029</t>
        </is>
      </c>
      <c r="B1449" s="12" t="inlineStr">
        <is>
          <t>A</t>
        </is>
      </c>
      <c r="C1449" s="12" t="inlineStr">
        <is>
          <t>Power block</t>
        </is>
      </c>
      <c r="D1449" s="12" t="inlineStr">
        <is>
          <t>LV power feeder</t>
        </is>
      </c>
      <c r="E1449" s="12" t="inlineStr">
        <is>
          <t>R2B</t>
        </is>
      </c>
      <c r="F1449" s="12" t="inlineStr">
        <is>
          <t>R2B: unit / HRSG electrical e-house (32 x 40 ft)</t>
        </is>
      </c>
      <c r="G1449" s="12" t="inlineStr">
        <is>
          <t>HALL</t>
        </is>
      </c>
      <c r="H1449" s="12" t="inlineStr">
        <is>
          <t>Common turbine hall</t>
        </is>
      </c>
      <c r="I1449" s="12" t="inlineStr">
        <is>
          <t>LV 600 V</t>
        </is>
      </c>
      <c r="J1449" s="12" t="inlineStr">
        <is>
          <t>Type TC-ER 600 V 3/C Cu XHHW-2 + ground, PVC jacket</t>
        </is>
      </c>
      <c r="K1449" s="12" t="inlineStr">
        <is>
          <t>LV|3/C+G|2</t>
        </is>
      </c>
      <c r="L1449" s="12" t="inlineStr">
        <is>
          <t>3/C+G</t>
        </is>
      </c>
      <c r="M1449" s="12" t="inlineStr">
        <is>
          <t>2</t>
        </is>
      </c>
      <c r="N1449" s="12" t="n">
        <v>1</v>
      </c>
      <c r="O1449" s="12" t="n">
        <v>1</v>
      </c>
      <c r="P1449" s="12" t="n">
        <v>480</v>
      </c>
      <c r="Q1449" s="12" t="n">
        <v>15</v>
      </c>
      <c r="R1449" s="12" t="n">
        <v>21.2</v>
      </c>
      <c r="S1449" s="12" t="inlineStr">
        <is>
          <t>Tray</t>
        </is>
      </c>
      <c r="T1449" s="16" t="n">
        <v>1069</v>
      </c>
      <c r="U1449" s="16" t="n">
        <v>184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2.0 %</t>
        </is>
      </c>
      <c r="AA1449" s="12">
        <f>N1449*O1449</f>
        <v/>
      </c>
    </row>
    <row r="1450">
      <c r="A1450" s="12" t="inlineStr">
        <is>
          <t>A-P-0030</t>
        </is>
      </c>
      <c r="B1450" s="12" t="inlineStr">
        <is>
          <t>A</t>
        </is>
      </c>
      <c r="C1450" s="12" t="inlineStr">
        <is>
          <t>Power block</t>
        </is>
      </c>
      <c r="D1450" s="12" t="inlineStr">
        <is>
          <t>EHC-ST 120 V AC UPS feeds (redundant A / B)</t>
        </is>
      </c>
      <c r="E1450" s="12" t="inlineStr">
        <is>
          <t>R3</t>
        </is>
      </c>
      <c r="F1450" s="12" t="inlineStr">
        <is>
          <t>R3: ST auxiliary electrical e-house (40 x 65 ft)</t>
        </is>
      </c>
      <c r="G1450" s="12" t="inlineStr">
        <is>
          <t>EHC-ST</t>
        </is>
      </c>
      <c r="H1450" s="12" t="inlineStr">
        <is>
          <t>EHC-ST: ST electro-hydraulic control power unit</t>
        </is>
      </c>
      <c r="I1450" s="12" t="inlineStr">
        <is>
          <t>LV 600 V</t>
        </is>
      </c>
      <c r="J1450" s="12" t="inlineStr">
        <is>
          <t>XHHW-2 600 V 1/C Cu (feeder sets in tray / duct)</t>
        </is>
      </c>
      <c r="K1450" s="12" t="inlineStr">
        <is>
          <t>LV1C|1/C|6</t>
        </is>
      </c>
      <c r="L1450" s="12" t="inlineStr">
        <is>
          <t>1/C</t>
        </is>
      </c>
      <c r="M1450" s="12" t="inlineStr">
        <is>
          <t>6</t>
        </is>
      </c>
      <c r="N1450" s="12" t="n">
        <v>2</v>
      </c>
      <c r="O1450" s="12" t="n">
        <v>2</v>
      </c>
      <c r="P1450" s="12" t="n">
        <v>120</v>
      </c>
      <c r="Q1450" s="12" t="n">
        <v>5</v>
      </c>
      <c r="R1450" s="12" t="n"/>
      <c r="S1450" s="12" t="inlineStr">
        <is>
          <t>Tray</t>
        </is>
      </c>
      <c r="T1450" s="16" t="n">
        <v>67</v>
      </c>
      <c r="U1450" s="16" t="n">
        <v>89</v>
      </c>
      <c r="V1450" s="16">
        <f>ROUNDUP((T1450+U1450+2*'Read Me'!$B$13)*(1+'Read Me'!$B$12),-1)</f>
        <v/>
      </c>
      <c r="W1450" s="16">
        <f>V1450*N1450*O1450</f>
        <v/>
      </c>
      <c r="X1450" s="12">
        <f>IF(LEFT(I1450,2)="MV",2*N1450*IF(L1450="1/C",O1450,1),0)</f>
        <v/>
      </c>
      <c r="Y1450" s="12">
        <f>IF(OR(LEFT(K1450,4)="LVAX",LEFT(K1450,6)="MV15AX",LEFT(K1450,4)="CTAX",LEFT(K1450,2)="W|"),2*N1450*O1450,0)</f>
        <v/>
      </c>
      <c r="Z1450" s="12" t="inlineStr"/>
      <c r="AA1450" s="12">
        <f>N1450*O1450</f>
        <v/>
      </c>
    </row>
    <row r="1451">
      <c r="A1451" s="12" t="inlineStr">
        <is>
          <t>A-P-0031</t>
        </is>
      </c>
      <c r="B1451" s="12" t="inlineStr">
        <is>
          <t>A</t>
        </is>
      </c>
      <c r="C1451" s="12" t="inlineStr">
        <is>
          <t>Power block</t>
        </is>
      </c>
      <c r="D1451" s="12" t="inlineStr">
        <is>
          <t>Motor 1 of 2, 37 kW</t>
        </is>
      </c>
      <c r="E1451" s="12" t="inlineStr">
        <is>
          <t>R3</t>
        </is>
      </c>
      <c r="F1451" s="12" t="inlineStr">
        <is>
          <t>R3: ST auxiliary electrical e-house (40 x 65 ft)</t>
        </is>
      </c>
      <c r="G1451" s="12" t="inlineStr">
        <is>
          <t>EHC-ST</t>
        </is>
      </c>
      <c r="H1451" s="12" t="inlineStr">
        <is>
          <t>EHC-ST: ST electro-hydraulic control power unit</t>
        </is>
      </c>
      <c r="I1451" s="12" t="inlineStr">
        <is>
          <t>LV 600 V</t>
        </is>
      </c>
      <c r="J1451" s="12" t="inlineStr">
        <is>
          <t>Type TC-ER 600 V 3/C Cu XHHW-2 + ground, PVC jacket</t>
        </is>
      </c>
      <c r="K1451" s="12" t="inlineStr">
        <is>
          <t>LV|3/C+G|4</t>
        </is>
      </c>
      <c r="L1451" s="12" t="inlineStr">
        <is>
          <t>3/C+G</t>
        </is>
      </c>
      <c r="M1451" s="12" t="inlineStr">
        <is>
          <t>4</t>
        </is>
      </c>
      <c r="N1451" s="12" t="n">
        <v>1</v>
      </c>
      <c r="O1451" s="12" t="n">
        <v>1</v>
      </c>
      <c r="P1451" s="12" t="n">
        <v>480</v>
      </c>
      <c r="Q1451" s="12" t="n">
        <v>37</v>
      </c>
      <c r="R1451" s="12" t="n">
        <v>52.4</v>
      </c>
      <c r="S1451" s="12" t="inlineStr">
        <is>
          <t>Tray</t>
        </is>
      </c>
      <c r="T1451" s="16" t="n">
        <v>67</v>
      </c>
      <c r="U1451" s="16" t="n">
        <v>89</v>
      </c>
      <c r="V1451" s="16">
        <f>ROUNDUP((T1451+U1451+2*'Read Me'!$B$13)*(1+'Read Me'!$B$12),-1)</f>
        <v/>
      </c>
      <c r="W1451" s="16">
        <f>V1451*N1451*O1451</f>
        <v/>
      </c>
      <c r="X1451" s="12">
        <f>IF(LEFT(I1451,2)="MV",2*N1451*IF(L1451="1/C",O1451,1),0)</f>
        <v/>
      </c>
      <c r="Y1451" s="12">
        <f>IF(OR(LEFT(K1451,4)="LVAX",LEFT(K1451,6)="MV15AX",LEFT(K1451,4)="CTAX",LEFT(K1451,2)="W|"),2*N1451*O1451,0)</f>
        <v/>
      </c>
      <c r="Z1451" s="12" t="inlineStr">
        <is>
          <t>VD 1.0 %</t>
        </is>
      </c>
      <c r="AA1451" s="12">
        <f>N1451*O1451</f>
        <v/>
      </c>
    </row>
    <row r="1452">
      <c r="A1452" s="12" t="inlineStr">
        <is>
          <t>A-P-0032</t>
        </is>
      </c>
      <c r="B1452" s="12" t="inlineStr">
        <is>
          <t>A</t>
        </is>
      </c>
      <c r="C1452" s="12" t="inlineStr">
        <is>
          <t>Power block</t>
        </is>
      </c>
      <c r="D1452" s="12" t="inlineStr">
        <is>
          <t>Motor 2 of 2, 37 kW</t>
        </is>
      </c>
      <c r="E1452" s="12" t="inlineStr">
        <is>
          <t>R3</t>
        </is>
      </c>
      <c r="F1452" s="12" t="inlineStr">
        <is>
          <t>R3: ST auxiliary electrical e-house (40 x 65 ft)</t>
        </is>
      </c>
      <c r="G1452" s="12" t="inlineStr">
        <is>
          <t>EHC-ST</t>
        </is>
      </c>
      <c r="H1452" s="12" t="inlineStr">
        <is>
          <t>EHC-ST: ST electro-hydraulic control power unit</t>
        </is>
      </c>
      <c r="I1452" s="12" t="inlineStr">
        <is>
          <t>LV 600 V</t>
        </is>
      </c>
      <c r="J1452" s="12" t="inlineStr">
        <is>
          <t>Type TC-ER 600 V 3/C Cu XHHW-2 + ground, PVC jacket</t>
        </is>
      </c>
      <c r="K1452" s="12" t="inlineStr">
        <is>
          <t>LV|3/C+G|4</t>
        </is>
      </c>
      <c r="L1452" s="12" t="inlineStr">
        <is>
          <t>3/C+G</t>
        </is>
      </c>
      <c r="M1452" s="12" t="inlineStr">
        <is>
          <t>4</t>
        </is>
      </c>
      <c r="N1452" s="12" t="n">
        <v>1</v>
      </c>
      <c r="O1452" s="12" t="n">
        <v>1</v>
      </c>
      <c r="P1452" s="12" t="n">
        <v>480</v>
      </c>
      <c r="Q1452" s="12" t="n">
        <v>37</v>
      </c>
      <c r="R1452" s="12" t="n">
        <v>52.4</v>
      </c>
      <c r="S1452" s="12" t="inlineStr">
        <is>
          <t>Tray</t>
        </is>
      </c>
      <c r="T1452" s="16" t="n">
        <v>67</v>
      </c>
      <c r="U1452" s="16" t="n">
        <v>89</v>
      </c>
      <c r="V1452" s="16">
        <f>ROUNDUP((T1452+U1452+2*'Read Me'!$B$13)*(1+'Read Me'!$B$12),-1)</f>
        <v/>
      </c>
      <c r="W1452" s="16">
        <f>V1452*N1452*O1452</f>
        <v/>
      </c>
      <c r="X1452" s="12">
        <f>IF(LEFT(I1452,2)="MV",2*N1452*IF(L1452="1/C",O1452,1),0)</f>
        <v/>
      </c>
      <c r="Y1452" s="12">
        <f>IF(OR(LEFT(K1452,4)="LVAX",LEFT(K1452,6)="MV15AX",LEFT(K1452,4)="CTAX",LEFT(K1452,2)="W|"),2*N1452*O1452,0)</f>
        <v/>
      </c>
      <c r="Z1452" s="12" t="inlineStr">
        <is>
          <t>VD 1.0 %</t>
        </is>
      </c>
      <c r="AA1452" s="12">
        <f>N1452*O1452</f>
        <v/>
      </c>
    </row>
    <row r="1453">
      <c r="A1453" s="12" t="inlineStr">
        <is>
          <t>A-P-0033</t>
        </is>
      </c>
      <c r="B1453" s="12" t="inlineStr">
        <is>
          <t>A</t>
        </is>
      </c>
      <c r="C1453" s="12" t="inlineStr">
        <is>
          <t>Power block</t>
        </is>
      </c>
      <c r="D1453" s="12" t="inlineStr">
        <is>
          <t>Area / platform lighting circuit 1 (8 fixtures)</t>
        </is>
      </c>
      <c r="E1453" s="12" t="inlineStr">
        <is>
          <t>MCC-GT1</t>
        </is>
      </c>
      <c r="F1453" s="12" t="inlineStr">
        <is>
          <t>R1 MCC-GT1</t>
        </is>
      </c>
      <c r="G1453" s="12" t="inlineStr"/>
      <c r="H1453" s="12" t="inlineStr">
        <is>
          <t>FH-1 stair tower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Duct bank</t>
        </is>
      </c>
      <c r="T1453" s="16" t="n">
        <v>907</v>
      </c>
      <c r="U1453" s="16" t="n">
        <v>98</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A-P-0034</t>
        </is>
      </c>
      <c r="B1454" s="12" t="inlineStr">
        <is>
          <t>A</t>
        </is>
      </c>
      <c r="C1454" s="12" t="inlineStr">
        <is>
          <t>Power block</t>
        </is>
      </c>
      <c r="D1454" s="12" t="inlineStr">
        <is>
          <t>Motor 1 of 2, 15 kW</t>
        </is>
      </c>
      <c r="E1454" s="12" t="inlineStr">
        <is>
          <t>MCC-GT1</t>
        </is>
      </c>
      <c r="F1454" s="12" t="inlineStr">
        <is>
          <t>R1 MCC-GT1</t>
        </is>
      </c>
      <c r="G1454" s="12" t="inlineStr">
        <is>
          <t>FH-1</t>
        </is>
      </c>
      <c r="H1454" s="12" t="inlineStr">
        <is>
          <t>FH-1: GT inlet filter house on its own frame</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451</v>
      </c>
      <c r="U1454" s="16" t="n">
        <v>157</v>
      </c>
      <c r="V1454" s="16">
        <f>ROUNDUP((T1454+U1454+2*'Read Me'!$B$13)*(1+'Read Me'!$B$12),-1)</f>
        <v/>
      </c>
      <c r="W1454" s="16">
        <f>V1454*N1454*O1454</f>
        <v/>
      </c>
      <c r="X1454" s="12">
        <f>IF(LEFT(I1454,2)="MV",2*N1454*IF(L1454="1/C",O1454,1),0)</f>
        <v/>
      </c>
      <c r="Y1454" s="12">
        <f>IF(OR(LEFT(K1454,4)="LVAX",LEFT(K1454,6)="MV15AX",LEFT(K1454,4)="CTAX",LEFT(K1454,2)="W|"),2*N1454*O1454,0)</f>
        <v/>
      </c>
      <c r="Z1454" s="12" t="inlineStr">
        <is>
          <t>VD 2.5 %</t>
        </is>
      </c>
      <c r="AA1454" s="12">
        <f>N1454*O1454</f>
        <v/>
      </c>
    </row>
    <row r="1455">
      <c r="A1455" s="12" t="inlineStr">
        <is>
          <t>A-P-0035</t>
        </is>
      </c>
      <c r="B1455" s="12" t="inlineStr">
        <is>
          <t>A</t>
        </is>
      </c>
      <c r="C1455" s="12" t="inlineStr">
        <is>
          <t>Power block</t>
        </is>
      </c>
      <c r="D1455" s="12" t="inlineStr">
        <is>
          <t>Motor 2 of 2, 15 kW</t>
        </is>
      </c>
      <c r="E1455" s="12" t="inlineStr">
        <is>
          <t>MCC-GT1</t>
        </is>
      </c>
      <c r="F1455" s="12" t="inlineStr">
        <is>
          <t>R1 MCC-GT1</t>
        </is>
      </c>
      <c r="G1455" s="12" t="inlineStr">
        <is>
          <t>FH-1</t>
        </is>
      </c>
      <c r="H1455" s="12" t="inlineStr">
        <is>
          <t>FH-1: GT inlet filter house on its own frame</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451</v>
      </c>
      <c r="U1455" s="16" t="n">
        <v>157</v>
      </c>
      <c r="V1455" s="16">
        <f>ROUNDUP((T1455+U1455+2*'Read Me'!$B$13)*(1+'Read Me'!$B$12),-1)</f>
        <v/>
      </c>
      <c r="W1455" s="16">
        <f>V1455*N1455*O1455</f>
        <v/>
      </c>
      <c r="X1455" s="12">
        <f>IF(LEFT(I1455,2)="MV",2*N1455*IF(L1455="1/C",O1455,1),0)</f>
        <v/>
      </c>
      <c r="Y1455" s="12">
        <f>IF(OR(LEFT(K1455,4)="LVAX",LEFT(K1455,6)="MV15AX",LEFT(K1455,4)="CTAX",LEFT(K1455,2)="W|"),2*N1455*O1455,0)</f>
        <v/>
      </c>
      <c r="Z1455" s="12" t="inlineStr">
        <is>
          <t>VD 2.5 %</t>
        </is>
      </c>
      <c r="AA1455" s="12">
        <f>N1455*O1455</f>
        <v/>
      </c>
    </row>
    <row r="1456">
      <c r="A1456" s="12" t="inlineStr">
        <is>
          <t>A-P-0036</t>
        </is>
      </c>
      <c r="B1456" s="12" t="inlineStr">
        <is>
          <t>A</t>
        </is>
      </c>
      <c r="C1456" s="12" t="inlineStr">
        <is>
          <t>Power block</t>
        </is>
      </c>
      <c r="D1456" s="12" t="inlineStr">
        <is>
          <t>Area / platform lighting circuit 1 (12 fixtures)</t>
        </is>
      </c>
      <c r="E1456" s="12" t="inlineStr">
        <is>
          <t>MCC-GT1</t>
        </is>
      </c>
      <c r="F1456" s="12" t="inlineStr">
        <is>
          <t>R1 MCC-GT1</t>
        </is>
      </c>
      <c r="G1456" s="12" t="inlineStr">
        <is>
          <t>FH-1</t>
        </is>
      </c>
      <c r="H1456" s="12" t="inlineStr">
        <is>
          <t>FH-1: GT inlet filter house on its own frame</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3</v>
      </c>
      <c r="R1456" s="12" t="n">
        <v>5</v>
      </c>
      <c r="S1456" s="12" t="inlineStr">
        <is>
          <t>Tray</t>
        </is>
      </c>
      <c r="T1456" s="16" t="n">
        <v>751</v>
      </c>
      <c r="U1456" s="16" t="n">
        <v>157</v>
      </c>
      <c r="V1456" s="16">
        <f>ROUNDUP((T1456+U1456+2*'Read Me'!$B$13)*(1+'Read Me'!$B$12),-1)</f>
        <v/>
      </c>
      <c r="W1456" s="16">
        <f>V1456*N1456*O1456</f>
        <v/>
      </c>
      <c r="X1456" s="12">
        <f>IF(LEFT(I1456,2)="MV",2*N1456*IF(L1456="1/C",O1456,1),0)</f>
        <v/>
      </c>
      <c r="Y1456" s="12">
        <f>IF(OR(LEFT(K1456,4)="LVAX",LEFT(K1456,6)="MV15AX",LEFT(K1456,4)="CTAX",LEFT(K1456,2)="W|"),2*N1456*O1456,0)</f>
        <v/>
      </c>
      <c r="Z1456" s="12" t="inlineStr">
        <is>
          <t>fixture-to-fixture run included</t>
        </is>
      </c>
      <c r="AA1456" s="12">
        <f>N1456*O1456</f>
        <v/>
      </c>
    </row>
    <row r="1457">
      <c r="A1457" s="12" t="inlineStr">
        <is>
          <t>A-P-0037</t>
        </is>
      </c>
      <c r="B1457" s="12" t="inlineStr">
        <is>
          <t>A</t>
        </is>
      </c>
      <c r="C1457" s="12" t="inlineStr">
        <is>
          <t>Power block</t>
        </is>
      </c>
      <c r="D1457" s="12" t="inlineStr">
        <is>
          <t>Area / platform lighting circuit 1 (8 fixtures)</t>
        </is>
      </c>
      <c r="E1457" s="12" t="inlineStr">
        <is>
          <t>MCC-GT2</t>
        </is>
      </c>
      <c r="F1457" s="12" t="inlineStr">
        <is>
          <t>R1 MCC-GT2</t>
        </is>
      </c>
      <c r="G1457" s="12" t="inlineStr"/>
      <c r="H1457" s="12" t="inlineStr">
        <is>
          <t>FH-2 stair tower</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Duct bank</t>
        </is>
      </c>
      <c r="T1457" s="16" t="n">
        <v>1071</v>
      </c>
      <c r="U1457" s="16" t="n">
        <v>110</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A-P-0038</t>
        </is>
      </c>
      <c r="B1458" s="12" t="inlineStr">
        <is>
          <t>A</t>
        </is>
      </c>
      <c r="C1458" s="12" t="inlineStr">
        <is>
          <t>Power block</t>
        </is>
      </c>
      <c r="D1458" s="12" t="inlineStr">
        <is>
          <t>Motor 1 of 2, 15 kW</t>
        </is>
      </c>
      <c r="E1458" s="12" t="inlineStr">
        <is>
          <t>MCC-GT2</t>
        </is>
      </c>
      <c r="F1458" s="12" t="inlineStr">
        <is>
          <t>R1 MCC-GT2</t>
        </is>
      </c>
      <c r="G1458" s="12" t="inlineStr">
        <is>
          <t>FH-2</t>
        </is>
      </c>
      <c r="H1458" s="12" t="inlineStr">
        <is>
          <t>FH-2: GT inlet filter house on its own frame</t>
        </is>
      </c>
      <c r="I1458" s="12" t="inlineStr">
        <is>
          <t>LV 600 V</t>
        </is>
      </c>
      <c r="J1458" s="12" t="inlineStr">
        <is>
          <t>Type TC-ER 600 V 3/C Cu XHHW-2 + ground, PVC jacket</t>
        </is>
      </c>
      <c r="K1458" s="12" t="inlineStr">
        <is>
          <t>LV|3/C+G|4</t>
        </is>
      </c>
      <c r="L1458" s="12" t="inlineStr">
        <is>
          <t>3/C+G</t>
        </is>
      </c>
      <c r="M1458" s="12" t="inlineStr">
        <is>
          <t>4</t>
        </is>
      </c>
      <c r="N1458" s="12" t="n">
        <v>1</v>
      </c>
      <c r="O1458" s="12" t="n">
        <v>1</v>
      </c>
      <c r="P1458" s="12" t="n">
        <v>480</v>
      </c>
      <c r="Q1458" s="12" t="n">
        <v>15</v>
      </c>
      <c r="R1458" s="12" t="n">
        <v>21.2</v>
      </c>
      <c r="S1458" s="12" t="inlineStr">
        <is>
          <t>Tray</t>
        </is>
      </c>
      <c r="T1458" s="16" t="n">
        <v>631</v>
      </c>
      <c r="U1458" s="16" t="n">
        <v>137</v>
      </c>
      <c r="V1458" s="16">
        <f>ROUNDUP((T1458+U1458+2*'Read Me'!$B$13)*(1+'Read Me'!$B$12),-1)</f>
        <v/>
      </c>
      <c r="W1458" s="16">
        <f>V1458*N1458*O1458</f>
        <v/>
      </c>
      <c r="X1458" s="12">
        <f>IF(LEFT(I1458,2)="MV",2*N1458*IF(L1458="1/C",O1458,1),0)</f>
        <v/>
      </c>
      <c r="Y1458" s="12">
        <f>IF(OR(LEFT(K1458,4)="LVAX",LEFT(K1458,6)="MV15AX",LEFT(K1458,4)="CTAX",LEFT(K1458,2)="W|"),2*N1458*O1458,0)</f>
        <v/>
      </c>
      <c r="Z1458" s="12" t="inlineStr">
        <is>
          <t>VD 2.0 %</t>
        </is>
      </c>
      <c r="AA1458" s="12">
        <f>N1458*O1458</f>
        <v/>
      </c>
    </row>
    <row r="1459">
      <c r="A1459" s="12" t="inlineStr">
        <is>
          <t>A-P-0039</t>
        </is>
      </c>
      <c r="B1459" s="12" t="inlineStr">
        <is>
          <t>A</t>
        </is>
      </c>
      <c r="C1459" s="12" t="inlineStr">
        <is>
          <t>Power block</t>
        </is>
      </c>
      <c r="D1459" s="12" t="inlineStr">
        <is>
          <t>Motor 2 of 2, 15 kW</t>
        </is>
      </c>
      <c r="E1459" s="12" t="inlineStr">
        <is>
          <t>MCC-GT2</t>
        </is>
      </c>
      <c r="F1459" s="12" t="inlineStr">
        <is>
          <t>R1 MCC-GT2</t>
        </is>
      </c>
      <c r="G1459" s="12" t="inlineStr">
        <is>
          <t>FH-2</t>
        </is>
      </c>
      <c r="H1459" s="12" t="inlineStr">
        <is>
          <t>FH-2: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631</v>
      </c>
      <c r="U1459" s="16" t="n">
        <v>137</v>
      </c>
      <c r="V1459" s="16">
        <f>ROUNDUP((T1459+U1459+2*'Read Me'!$B$13)*(1+'Read Me'!$B$12),-1)</f>
        <v/>
      </c>
      <c r="W1459" s="16">
        <f>V1459*N1459*O1459</f>
        <v/>
      </c>
      <c r="X1459" s="12">
        <f>IF(LEFT(I1459,2)="MV",2*N1459*IF(L1459="1/C",O1459,1),0)</f>
        <v/>
      </c>
      <c r="Y1459" s="12">
        <f>IF(OR(LEFT(K1459,4)="LVAX",LEFT(K1459,6)="MV15AX",LEFT(K1459,4)="CTAX",LEFT(K1459,2)="W|"),2*N1459*O1459,0)</f>
        <v/>
      </c>
      <c r="Z1459" s="12" t="inlineStr">
        <is>
          <t>VD 2.0 %</t>
        </is>
      </c>
      <c r="AA1459" s="12">
        <f>N1459*O1459</f>
        <v/>
      </c>
    </row>
    <row r="1460">
      <c r="A1460" s="12" t="inlineStr">
        <is>
          <t>A-P-0040</t>
        </is>
      </c>
      <c r="B1460" s="12" t="inlineStr">
        <is>
          <t>A</t>
        </is>
      </c>
      <c r="C1460" s="12" t="inlineStr">
        <is>
          <t>Power block</t>
        </is>
      </c>
      <c r="D1460" s="12" t="inlineStr">
        <is>
          <t>Area / platform lighting circuit 1 (12 fixtures)</t>
        </is>
      </c>
      <c r="E1460" s="12" t="inlineStr">
        <is>
          <t>MCC-GT2</t>
        </is>
      </c>
      <c r="F1460" s="12" t="inlineStr">
        <is>
          <t>R1 MCC-GT2</t>
        </is>
      </c>
      <c r="G1460" s="12" t="inlineStr">
        <is>
          <t>FH-2</t>
        </is>
      </c>
      <c r="H1460" s="12" t="inlineStr">
        <is>
          <t>FH-2: GT inlet filter house on its own frame</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3</v>
      </c>
      <c r="R1460" s="12" t="n">
        <v>5</v>
      </c>
      <c r="S1460" s="12" t="inlineStr">
        <is>
          <t>Tray</t>
        </is>
      </c>
      <c r="T1460" s="16" t="n">
        <v>931</v>
      </c>
      <c r="U1460" s="16" t="n">
        <v>137</v>
      </c>
      <c r="V1460" s="16">
        <f>ROUNDUP((T1460+U1460+2*'Read Me'!$B$13)*(1+'Read Me'!$B$12),-1)</f>
        <v/>
      </c>
      <c r="W1460" s="16">
        <f>V1460*N1460*O1460</f>
        <v/>
      </c>
      <c r="X1460" s="12">
        <f>IF(LEFT(I1460,2)="MV",2*N1460*IF(L1460="1/C",O1460,1),0)</f>
        <v/>
      </c>
      <c r="Y1460" s="12">
        <f>IF(OR(LEFT(K1460,4)="LVAX",LEFT(K1460,6)="MV15AX",LEFT(K1460,4)="CTAX",LEFT(K1460,2)="W|"),2*N1460*O1460,0)</f>
        <v/>
      </c>
      <c r="Z1460" s="12" t="inlineStr">
        <is>
          <t>fixture-to-fixture run included</t>
        </is>
      </c>
      <c r="AA1460" s="12">
        <f>N1460*O1460</f>
        <v/>
      </c>
    </row>
    <row r="1461">
      <c r="A1461" s="12" t="inlineStr">
        <is>
          <t>A-P-0041</t>
        </is>
      </c>
      <c r="B1461" s="12" t="inlineStr">
        <is>
          <t>A</t>
        </is>
      </c>
      <c r="C1461" s="12" t="inlineStr">
        <is>
          <t>Power block</t>
        </is>
      </c>
      <c r="D1461" s="12" t="inlineStr">
        <is>
          <t>Area / platform lighting circuit 1 (8 fixtures)</t>
        </is>
      </c>
      <c r="E1461" s="12" t="inlineStr">
        <is>
          <t>MCC-GT3</t>
        </is>
      </c>
      <c r="F1461" s="12" t="inlineStr">
        <is>
          <t>R1 MCC-GT3</t>
        </is>
      </c>
      <c r="G1461" s="12" t="inlineStr"/>
      <c r="H1461" s="12" t="inlineStr">
        <is>
          <t>FH-3 stair tower</t>
        </is>
      </c>
      <c r="I1461" s="12" t="inlineStr">
        <is>
          <t>LV 600 V</t>
        </is>
      </c>
      <c r="J1461" s="12" t="inlineStr">
        <is>
          <t>Type TC-ER 600 V 3/C Cu XHHW-2 + ground, PVC jacket</t>
        </is>
      </c>
      <c r="K1461" s="12" t="inlineStr">
        <is>
          <t>LV|3/C+G|8</t>
        </is>
      </c>
      <c r="L1461" s="12" t="inlineStr">
        <is>
          <t>3/C+G</t>
        </is>
      </c>
      <c r="M1461" s="12" t="inlineStr">
        <is>
          <t>8</t>
        </is>
      </c>
      <c r="N1461" s="12" t="n">
        <v>1</v>
      </c>
      <c r="O1461" s="12" t="n">
        <v>1</v>
      </c>
      <c r="P1461" s="12" t="n">
        <v>480</v>
      </c>
      <c r="Q1461" s="12" t="n">
        <v>3</v>
      </c>
      <c r="R1461" s="12" t="n">
        <v>5</v>
      </c>
      <c r="S1461" s="12" t="inlineStr">
        <is>
          <t>Tray</t>
        </is>
      </c>
      <c r="T1461" s="16" t="n">
        <v>1179</v>
      </c>
      <c r="U1461" s="16" t="n">
        <v>172</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A-P-0042</t>
        </is>
      </c>
      <c r="B1462" s="12" t="inlineStr">
        <is>
          <t>A</t>
        </is>
      </c>
      <c r="C1462" s="12" t="inlineStr">
        <is>
          <t>Power block</t>
        </is>
      </c>
      <c r="D1462" s="12" t="inlineStr">
        <is>
          <t>Motor 1 of 2, 15 kW</t>
        </is>
      </c>
      <c r="E1462" s="12" t="inlineStr">
        <is>
          <t>MCC-GT3</t>
        </is>
      </c>
      <c r="F1462" s="12" t="inlineStr">
        <is>
          <t>R1 MCC-GT3</t>
        </is>
      </c>
      <c r="G1462" s="12" t="inlineStr">
        <is>
          <t>FH-3</t>
        </is>
      </c>
      <c r="H1462" s="12" t="inlineStr">
        <is>
          <t>FH-3: GT inlet filter house on its own frame</t>
        </is>
      </c>
      <c r="I1462" s="12" t="inlineStr">
        <is>
          <t>LV 600 V</t>
        </is>
      </c>
      <c r="J1462" s="12" t="inlineStr">
        <is>
          <t>Type TC-ER 600 V 3/C Cu XHHW-2 + ground, PVC jacket</t>
        </is>
      </c>
      <c r="K1462" s="12" t="inlineStr">
        <is>
          <t>LV|3/C+G|4</t>
        </is>
      </c>
      <c r="L1462" s="12" t="inlineStr">
        <is>
          <t>3/C+G</t>
        </is>
      </c>
      <c r="M1462" s="12" t="inlineStr">
        <is>
          <t>4</t>
        </is>
      </c>
      <c r="N1462" s="12" t="n">
        <v>1</v>
      </c>
      <c r="O1462" s="12" t="n">
        <v>1</v>
      </c>
      <c r="P1462" s="12" t="n">
        <v>480</v>
      </c>
      <c r="Q1462" s="12" t="n">
        <v>15</v>
      </c>
      <c r="R1462" s="12" t="n">
        <v>21.2</v>
      </c>
      <c r="S1462" s="12" t="inlineStr">
        <is>
          <t>Tray</t>
        </is>
      </c>
      <c r="T1462" s="16" t="n">
        <v>799</v>
      </c>
      <c r="U1462" s="16" t="n">
        <v>145</v>
      </c>
      <c r="V1462" s="16">
        <f>ROUNDUP((T1462+U1462+2*'Read Me'!$B$13)*(1+'Read Me'!$B$12),-1)</f>
        <v/>
      </c>
      <c r="W1462" s="16">
        <f>V1462*N1462*O1462</f>
        <v/>
      </c>
      <c r="X1462" s="12">
        <f>IF(LEFT(I1462,2)="MV",2*N1462*IF(L1462="1/C",O1462,1),0)</f>
        <v/>
      </c>
      <c r="Y1462" s="12">
        <f>IF(OR(LEFT(K1462,4)="LVAX",LEFT(K1462,6)="MV15AX",LEFT(K1462,4)="CTAX",LEFT(K1462,2)="W|"),2*N1462*O1462,0)</f>
        <v/>
      </c>
      <c r="Z1462" s="12" t="inlineStr">
        <is>
          <t>VD 2.4 %</t>
        </is>
      </c>
      <c r="AA1462" s="12">
        <f>N1462*O1462</f>
        <v/>
      </c>
    </row>
    <row r="1463">
      <c r="A1463" s="12" t="inlineStr">
        <is>
          <t>A-P-0043</t>
        </is>
      </c>
      <c r="B1463" s="12" t="inlineStr">
        <is>
          <t>A</t>
        </is>
      </c>
      <c r="C1463" s="12" t="inlineStr">
        <is>
          <t>Power block</t>
        </is>
      </c>
      <c r="D1463" s="12" t="inlineStr">
        <is>
          <t>Motor 2 of 2, 15 kW</t>
        </is>
      </c>
      <c r="E1463" s="12" t="inlineStr">
        <is>
          <t>MCC-GT3</t>
        </is>
      </c>
      <c r="F1463" s="12" t="inlineStr">
        <is>
          <t>R1 MCC-GT3</t>
        </is>
      </c>
      <c r="G1463" s="12" t="inlineStr">
        <is>
          <t>FH-3</t>
        </is>
      </c>
      <c r="H1463" s="12" t="inlineStr">
        <is>
          <t>FH-3: GT inlet filter house on its own frame</t>
        </is>
      </c>
      <c r="I1463" s="12" t="inlineStr">
        <is>
          <t>LV 600 V</t>
        </is>
      </c>
      <c r="J1463" s="12" t="inlineStr">
        <is>
          <t>Type TC-ER 600 V 3/C Cu XHHW-2 + ground, PVC jacket</t>
        </is>
      </c>
      <c r="K1463" s="12" t="inlineStr">
        <is>
          <t>LV|3/C+G|4</t>
        </is>
      </c>
      <c r="L1463" s="12" t="inlineStr">
        <is>
          <t>3/C+G</t>
        </is>
      </c>
      <c r="M1463" s="12" t="inlineStr">
        <is>
          <t>4</t>
        </is>
      </c>
      <c r="N1463" s="12" t="n">
        <v>1</v>
      </c>
      <c r="O1463" s="12" t="n">
        <v>1</v>
      </c>
      <c r="P1463" s="12" t="n">
        <v>480</v>
      </c>
      <c r="Q1463" s="12" t="n">
        <v>15</v>
      </c>
      <c r="R1463" s="12" t="n">
        <v>21.2</v>
      </c>
      <c r="S1463" s="12" t="inlineStr">
        <is>
          <t>Tray</t>
        </is>
      </c>
      <c r="T1463" s="16" t="n">
        <v>799</v>
      </c>
      <c r="U1463" s="16" t="n">
        <v>145</v>
      </c>
      <c r="V1463" s="16">
        <f>ROUNDUP((T1463+U1463+2*'Read Me'!$B$13)*(1+'Read Me'!$B$12),-1)</f>
        <v/>
      </c>
      <c r="W1463" s="16">
        <f>V1463*N1463*O1463</f>
        <v/>
      </c>
      <c r="X1463" s="12">
        <f>IF(LEFT(I1463,2)="MV",2*N1463*IF(L1463="1/C",O1463,1),0)</f>
        <v/>
      </c>
      <c r="Y1463" s="12">
        <f>IF(OR(LEFT(K1463,4)="LVAX",LEFT(K1463,6)="MV15AX",LEFT(K1463,4)="CTAX",LEFT(K1463,2)="W|"),2*N1463*O1463,0)</f>
        <v/>
      </c>
      <c r="Z1463" s="12" t="inlineStr">
        <is>
          <t>VD 2.4 %</t>
        </is>
      </c>
      <c r="AA1463" s="12">
        <f>N1463*O1463</f>
        <v/>
      </c>
    </row>
    <row r="1464">
      <c r="A1464" s="12" t="inlineStr">
        <is>
          <t>A-P-0044</t>
        </is>
      </c>
      <c r="B1464" s="12" t="inlineStr">
        <is>
          <t>A</t>
        </is>
      </c>
      <c r="C1464" s="12" t="inlineStr">
        <is>
          <t>Power block</t>
        </is>
      </c>
      <c r="D1464" s="12" t="inlineStr">
        <is>
          <t>Area / platform lighting circuit 1 (12 fixtures)</t>
        </is>
      </c>
      <c r="E1464" s="12" t="inlineStr">
        <is>
          <t>MCC-GT3</t>
        </is>
      </c>
      <c r="F1464" s="12" t="inlineStr">
        <is>
          <t>R1 MCC-GT3</t>
        </is>
      </c>
      <c r="G1464" s="12" t="inlineStr">
        <is>
          <t>FH-3</t>
        </is>
      </c>
      <c r="H1464" s="12" t="inlineStr">
        <is>
          <t>FH-3: GT inlet filter house on its own frame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3</v>
      </c>
      <c r="R1464" s="12" t="n">
        <v>5</v>
      </c>
      <c r="S1464" s="12" t="inlineStr">
        <is>
          <t>Tray</t>
        </is>
      </c>
      <c r="T1464" s="16" t="n">
        <v>1099</v>
      </c>
      <c r="U1464" s="16" t="n">
        <v>145</v>
      </c>
      <c r="V1464" s="16">
        <f>ROUNDUP((T1464+U1464+2*'Read Me'!$B$13)*(1+'Read Me'!$B$12),-1)</f>
        <v/>
      </c>
      <c r="W1464" s="16">
        <f>V1464*N1464*O1464</f>
        <v/>
      </c>
      <c r="X1464" s="12">
        <f>IF(LEFT(I1464,2)="MV",2*N1464*IF(L1464="1/C",O1464,1),0)</f>
        <v/>
      </c>
      <c r="Y1464" s="12">
        <f>IF(OR(LEFT(K1464,4)="LVAX",LEFT(K1464,6)="MV15AX",LEFT(K1464,4)="CTAX",LEFT(K1464,2)="W|"),2*N1464*O1464,0)</f>
        <v/>
      </c>
      <c r="Z1464" s="12" t="inlineStr">
        <is>
          <t>fixture-to-fixture run included</t>
        </is>
      </c>
      <c r="AA1464" s="12">
        <f>N1464*O1464</f>
        <v/>
      </c>
    </row>
    <row r="1465">
      <c r="A1465" s="12" t="inlineStr">
        <is>
          <t>A-P-0045</t>
        </is>
      </c>
      <c r="B1465" s="12" t="inlineStr">
        <is>
          <t>A</t>
        </is>
      </c>
      <c r="C1465" s="12" t="inlineStr">
        <is>
          <t>Power block</t>
        </is>
      </c>
      <c r="D1465" s="12" t="inlineStr">
        <is>
          <t>LV power feeder</t>
        </is>
      </c>
      <c r="E1465" s="12" t="inlineStr">
        <is>
          <t>MCC-GT1</t>
        </is>
      </c>
      <c r="F1465" s="12" t="inlineStr">
        <is>
          <t>R1 MCC-GT1</t>
        </is>
      </c>
      <c r="G1465" s="12" t="inlineStr">
        <is>
          <t>FS-GT1</t>
        </is>
      </c>
      <c r="H1465" s="12" t="inlineStr">
        <is>
          <t>FS-GT1: CO2 fire-suppression skid</t>
        </is>
      </c>
      <c r="I1465" s="12" t="inlineStr">
        <is>
          <t>LV 600 V</t>
        </is>
      </c>
      <c r="J1465" s="12" t="inlineStr">
        <is>
          <t>Type TC-ER 600 V 3/C Cu XHHW-2 + ground, PVC jacket</t>
        </is>
      </c>
      <c r="K1465" s="12" t="inlineStr">
        <is>
          <t>LV|3/C+G|350</t>
        </is>
      </c>
      <c r="L1465" s="12" t="inlineStr">
        <is>
          <t>3/C+G</t>
        </is>
      </c>
      <c r="M1465" s="12" t="inlineStr">
        <is>
          <t>350 kcmil</t>
        </is>
      </c>
      <c r="N1465" s="12" t="n">
        <v>1</v>
      </c>
      <c r="O1465" s="12" t="n">
        <v>1</v>
      </c>
      <c r="P1465" s="12" t="n">
        <v>480</v>
      </c>
      <c r="Q1465" s="12" t="n">
        <v>150</v>
      </c>
      <c r="R1465" s="12" t="n">
        <v>212.3</v>
      </c>
      <c r="S1465" s="12" t="inlineStr">
        <is>
          <t>Tray</t>
        </is>
      </c>
      <c r="T1465" s="16" t="n">
        <v>288</v>
      </c>
      <c r="U1465" s="16" t="n">
        <v>155</v>
      </c>
      <c r="V1465" s="16">
        <f>ROUNDUP((T1465+U1465+2*'Read Me'!$B$13)*(1+'Read Me'!$B$12),-1)</f>
        <v/>
      </c>
      <c r="W1465" s="16">
        <f>V1465*N1465*O1465</f>
        <v/>
      </c>
      <c r="X1465" s="12">
        <f>IF(LEFT(I1465,2)="MV",2*N1465*IF(L1465="1/C",O1465,1),0)</f>
        <v/>
      </c>
      <c r="Y1465" s="12">
        <f>IF(OR(LEFT(K1465,4)="LVAX",LEFT(K1465,6)="MV15AX",LEFT(K1465,4)="CTAX",LEFT(K1465,2)="W|"),2*N1465*O1465,0)</f>
        <v/>
      </c>
      <c r="Z1465" s="12" t="inlineStr">
        <is>
          <t>VD 1.4 %</t>
        </is>
      </c>
      <c r="AA1465" s="12">
        <f>N1465*O1465</f>
        <v/>
      </c>
    </row>
    <row r="1466">
      <c r="A1466" s="12" t="inlineStr">
        <is>
          <t>A-P-0046</t>
        </is>
      </c>
      <c r="B1466" s="12" t="inlineStr">
        <is>
          <t>A</t>
        </is>
      </c>
      <c r="C1466" s="12" t="inlineStr">
        <is>
          <t>Power block</t>
        </is>
      </c>
      <c r="D1466" s="12" t="inlineStr">
        <is>
          <t>LV power feeder</t>
        </is>
      </c>
      <c r="E1466" s="12" t="inlineStr">
        <is>
          <t>MCC-GT2</t>
        </is>
      </c>
      <c r="F1466" s="12" t="inlineStr">
        <is>
          <t>R1 MCC-GT2</t>
        </is>
      </c>
      <c r="G1466" s="12" t="inlineStr">
        <is>
          <t>FS-GT2</t>
        </is>
      </c>
      <c r="H1466" s="12" t="inlineStr">
        <is>
          <t>FS-GT2: CO2 fire-suppression skid</t>
        </is>
      </c>
      <c r="I1466" s="12" t="inlineStr">
        <is>
          <t>LV 600 V</t>
        </is>
      </c>
      <c r="J1466" s="12" t="inlineStr">
        <is>
          <t>Type TC-ER 600 V 3/C Cu XHHW-2 + ground, PVC jacket</t>
        </is>
      </c>
      <c r="K1466" s="12" t="inlineStr">
        <is>
          <t>LV|3/C+G|350</t>
        </is>
      </c>
      <c r="L1466" s="12" t="inlineStr">
        <is>
          <t>3/C+G</t>
        </is>
      </c>
      <c r="M1466" s="12" t="inlineStr">
        <is>
          <t>350 kcmil</t>
        </is>
      </c>
      <c r="N1466" s="12" t="n">
        <v>1</v>
      </c>
      <c r="O1466" s="12" t="n">
        <v>1</v>
      </c>
      <c r="P1466" s="12" t="n">
        <v>480</v>
      </c>
      <c r="Q1466" s="12" t="n">
        <v>150</v>
      </c>
      <c r="R1466" s="12" t="n">
        <v>212.3</v>
      </c>
      <c r="S1466" s="12" t="inlineStr">
        <is>
          <t>Tray</t>
        </is>
      </c>
      <c r="T1466" s="16" t="n">
        <v>468</v>
      </c>
      <c r="U1466" s="16" t="n">
        <v>135</v>
      </c>
      <c r="V1466" s="16">
        <f>ROUNDUP((T1466+U1466+2*'Read Me'!$B$13)*(1+'Read Me'!$B$12),-1)</f>
        <v/>
      </c>
      <c r="W1466" s="16">
        <f>V1466*N1466*O1466</f>
        <v/>
      </c>
      <c r="X1466" s="12">
        <f>IF(LEFT(I1466,2)="MV",2*N1466*IF(L1466="1/C",O1466,1),0)</f>
        <v/>
      </c>
      <c r="Y1466" s="12">
        <f>IF(OR(LEFT(K1466,4)="LVAX",LEFT(K1466,6)="MV15AX",LEFT(K1466,4)="CTAX",LEFT(K1466,2)="W|"),2*N1466*O1466,0)</f>
        <v/>
      </c>
      <c r="Z1466" s="12" t="inlineStr">
        <is>
          <t>VD 1.9 %</t>
        </is>
      </c>
      <c r="AA1466" s="12">
        <f>N1466*O1466</f>
        <v/>
      </c>
    </row>
    <row r="1467">
      <c r="A1467" s="12" t="inlineStr">
        <is>
          <t>A-P-0047</t>
        </is>
      </c>
      <c r="B1467" s="12" t="inlineStr">
        <is>
          <t>A</t>
        </is>
      </c>
      <c r="C1467" s="12" t="inlineStr">
        <is>
          <t>Power block</t>
        </is>
      </c>
      <c r="D1467" s="12" t="inlineStr">
        <is>
          <t>LV power feeder</t>
        </is>
      </c>
      <c r="E1467" s="12" t="inlineStr">
        <is>
          <t>MCC-GT3</t>
        </is>
      </c>
      <c r="F1467" s="12" t="inlineStr">
        <is>
          <t>R1 MCC-GT3</t>
        </is>
      </c>
      <c r="G1467" s="12" t="inlineStr">
        <is>
          <t>FS-GT3</t>
        </is>
      </c>
      <c r="H1467" s="12" t="inlineStr">
        <is>
          <t>FS-GT3: CO2 fire-suppression skid</t>
        </is>
      </c>
      <c r="I1467" s="12" t="inlineStr">
        <is>
          <t>LV 600 V</t>
        </is>
      </c>
      <c r="J1467" s="12" t="inlineStr">
        <is>
          <t>Type TC-ER 600 V 3/C Cu XHHW-2 + ground, PVC jacket</t>
        </is>
      </c>
      <c r="K1467" s="12" t="inlineStr">
        <is>
          <t>LV|3/C+G|350</t>
        </is>
      </c>
      <c r="L1467" s="12" t="inlineStr">
        <is>
          <t>3/C+G</t>
        </is>
      </c>
      <c r="M1467" s="12" t="inlineStr">
        <is>
          <t>350 kcmil</t>
        </is>
      </c>
      <c r="N1467" s="12" t="n">
        <v>1</v>
      </c>
      <c r="O1467" s="12" t="n">
        <v>1</v>
      </c>
      <c r="P1467" s="12" t="n">
        <v>480</v>
      </c>
      <c r="Q1467" s="12" t="n">
        <v>150</v>
      </c>
      <c r="R1467" s="12" t="n">
        <v>212.3</v>
      </c>
      <c r="S1467" s="12" t="inlineStr">
        <is>
          <t>Tray</t>
        </is>
      </c>
      <c r="T1467" s="16" t="n">
        <v>636</v>
      </c>
      <c r="U1467" s="16" t="n">
        <v>143</v>
      </c>
      <c r="V1467" s="16">
        <f>ROUNDUP((T1467+U1467+2*'Read Me'!$B$13)*(1+'Read Me'!$B$12),-1)</f>
        <v/>
      </c>
      <c r="W1467" s="16">
        <f>V1467*N1467*O1467</f>
        <v/>
      </c>
      <c r="X1467" s="12">
        <f>IF(LEFT(I1467,2)="MV",2*N1467*IF(L1467="1/C",O1467,1),0)</f>
        <v/>
      </c>
      <c r="Y1467" s="12">
        <f>IF(OR(LEFT(K1467,4)="LVAX",LEFT(K1467,6)="MV15AX",LEFT(K1467,4)="CTAX",LEFT(K1467,2)="W|"),2*N1467*O1467,0)</f>
        <v/>
      </c>
      <c r="Z1467" s="12" t="inlineStr">
        <is>
          <t>VD 2.4 %</t>
        </is>
      </c>
      <c r="AA1467" s="12">
        <f>N1467*O1467</f>
        <v/>
      </c>
    </row>
    <row r="1468">
      <c r="A1468" s="12" t="inlineStr">
        <is>
          <t>A-P-0048</t>
        </is>
      </c>
      <c r="B1468" s="12" t="inlineStr">
        <is>
          <t>A</t>
        </is>
      </c>
      <c r="C1468" s="12" t="inlineStr">
        <is>
          <t>Power block</t>
        </is>
      </c>
      <c r="D1468" s="12" t="inlineStr">
        <is>
          <t>GCB-1 125 V DC closing / trip and spring-charging motor</t>
        </is>
      </c>
      <c r="E1468" s="12" t="inlineStr">
        <is>
          <t>R2A</t>
        </is>
      </c>
      <c r="F1468" s="12" t="inlineStr">
        <is>
          <t>R2A: unit / HRSG electrical e-house (32 x 40 ft)</t>
        </is>
      </c>
      <c r="G1468" s="12" t="inlineStr">
        <is>
          <t>GCB-1</t>
        </is>
      </c>
      <c r="H1468" s="12" t="inlineStr">
        <is>
          <t>GCB-1: generator circuit breaker</t>
        </is>
      </c>
      <c r="I1468" s="12" t="inlineStr">
        <is>
          <t>LV 600 V</t>
        </is>
      </c>
      <c r="J1468" s="12" t="inlineStr">
        <is>
          <t>XHHW-2 600 V 1/C Cu (feeder sets in tray / duct)</t>
        </is>
      </c>
      <c r="K1468" s="12" t="inlineStr">
        <is>
          <t>LV1C|1/C|6</t>
        </is>
      </c>
      <c r="L1468" s="12" t="inlineStr">
        <is>
          <t>1/C</t>
        </is>
      </c>
      <c r="M1468" s="12" t="inlineStr">
        <is>
          <t>6</t>
        </is>
      </c>
      <c r="N1468" s="12" t="n">
        <v>1</v>
      </c>
      <c r="O1468" s="12" t="n">
        <v>2</v>
      </c>
      <c r="P1468" s="12" t="n">
        <v>125</v>
      </c>
      <c r="Q1468" s="12" t="n">
        <v>2</v>
      </c>
      <c r="R1468" s="12" t="n"/>
      <c r="S1468" s="12" t="inlineStr">
        <is>
          <t>Tray</t>
        </is>
      </c>
      <c r="T1468" s="16" t="n">
        <v>373</v>
      </c>
      <c r="U1468" s="16" t="n">
        <v>118</v>
      </c>
      <c r="V1468" s="16">
        <f>ROUNDUP((T1468+U1468+2*'Read Me'!$B$13)*(1+'Read Me'!$B$12),-1)</f>
        <v/>
      </c>
      <c r="W1468" s="16">
        <f>V1468*N1468*O1468</f>
        <v/>
      </c>
      <c r="X1468" s="12">
        <f>IF(LEFT(I1468,2)="MV",2*N1468*IF(L1468="1/C",O1468,1),0)</f>
        <v/>
      </c>
      <c r="Y1468" s="12">
        <f>IF(OR(LEFT(K1468,4)="LVAX",LEFT(K1468,6)="MV15AX",LEFT(K1468,4)="CTAX",LEFT(K1468,2)="W|"),2*N1468*O1468,0)</f>
        <v/>
      </c>
      <c r="Z1468" s="12" t="inlineStr"/>
      <c r="AA1468" s="12">
        <f>N1468*O1468</f>
        <v/>
      </c>
    </row>
    <row r="1469">
      <c r="A1469" s="12" t="inlineStr">
        <is>
          <t>A-P-0049</t>
        </is>
      </c>
      <c r="B1469" s="12" t="inlineStr">
        <is>
          <t>A</t>
        </is>
      </c>
      <c r="C1469" s="12" t="inlineStr">
        <is>
          <t>Power block</t>
        </is>
      </c>
      <c r="D1469" s="12" t="inlineStr">
        <is>
          <t>GCB-1 enclosure heaters and lighting</t>
        </is>
      </c>
      <c r="E1469" s="12" t="inlineStr">
        <is>
          <t>R2A</t>
        </is>
      </c>
      <c r="F1469" s="12" t="inlineStr">
        <is>
          <t>R2A: unit / HRSG electrical e-house (32 x 40 ft)</t>
        </is>
      </c>
      <c r="G1469" s="12" t="inlineStr">
        <is>
          <t>GCB-1</t>
        </is>
      </c>
      <c r="H1469" s="12" t="inlineStr">
        <is>
          <t>GCB-1: generator circuit breaker</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3</v>
      </c>
      <c r="R1469" s="12" t="n">
        <v>3.8</v>
      </c>
      <c r="S1469" s="12" t="inlineStr">
        <is>
          <t>Tray</t>
        </is>
      </c>
      <c r="T1469" s="16" t="n">
        <v>373</v>
      </c>
      <c r="U1469" s="16" t="n">
        <v>118</v>
      </c>
      <c r="V1469" s="16">
        <f>ROUNDUP((T1469+U1469+2*'Read Me'!$B$13)*(1+'Read Me'!$B$12),-1)</f>
        <v/>
      </c>
      <c r="W1469" s="16">
        <f>V1469*N1469*O1469</f>
        <v/>
      </c>
      <c r="X1469" s="12">
        <f>IF(LEFT(I1469,2)="MV",2*N1469*IF(L1469="1/C",O1469,1),0)</f>
        <v/>
      </c>
      <c r="Y1469" s="12">
        <f>IF(OR(LEFT(K1469,4)="LVAX",LEFT(K1469,6)="MV15AX",LEFT(K1469,4)="CTAX",LEFT(K1469,2)="W|"),2*N1469*O1469,0)</f>
        <v/>
      </c>
      <c r="Z1469" s="12" t="inlineStr">
        <is>
          <t>VD 0.9 %</t>
        </is>
      </c>
      <c r="AA1469" s="12">
        <f>N1469*O1469</f>
        <v/>
      </c>
    </row>
    <row r="1470">
      <c r="A1470" s="12" t="inlineStr">
        <is>
          <t>A-P-0050</t>
        </is>
      </c>
      <c r="B1470" s="12" t="inlineStr">
        <is>
          <t>A</t>
        </is>
      </c>
      <c r="C1470" s="12" t="inlineStr">
        <is>
          <t>Power block</t>
        </is>
      </c>
      <c r="D1470" s="12" t="inlineStr">
        <is>
          <t>GCB-2 125 V DC closing / trip and spring-charging motor</t>
        </is>
      </c>
      <c r="E1470" s="12" t="inlineStr">
        <is>
          <t>R2B</t>
        </is>
      </c>
      <c r="F1470" s="12" t="inlineStr">
        <is>
          <t>R2B: unit / HRSG electrical e-house (32 x 40 ft)</t>
        </is>
      </c>
      <c r="G1470" s="12" t="inlineStr">
        <is>
          <t>GCB-2</t>
        </is>
      </c>
      <c r="H1470" s="12" t="inlineStr">
        <is>
          <t>GCB-2: generator circuit breaker</t>
        </is>
      </c>
      <c r="I1470" s="12" t="inlineStr">
        <is>
          <t>LV 600 V</t>
        </is>
      </c>
      <c r="J1470" s="12" t="inlineStr">
        <is>
          <t>XHHW-2 600 V 1/C Cu (feeder sets in tray / duct)</t>
        </is>
      </c>
      <c r="K1470" s="12" t="inlineStr">
        <is>
          <t>LV1C|1/C|6</t>
        </is>
      </c>
      <c r="L1470" s="12" t="inlineStr">
        <is>
          <t>1/C</t>
        </is>
      </c>
      <c r="M1470" s="12" t="inlineStr">
        <is>
          <t>6</t>
        </is>
      </c>
      <c r="N1470" s="12" t="n">
        <v>1</v>
      </c>
      <c r="O1470" s="12" t="n">
        <v>2</v>
      </c>
      <c r="P1470" s="12" t="n">
        <v>125</v>
      </c>
      <c r="Q1470" s="12" t="n">
        <v>2</v>
      </c>
      <c r="R1470" s="12" t="n"/>
      <c r="S1470" s="12" t="inlineStr">
        <is>
          <t>Tray</t>
        </is>
      </c>
      <c r="T1470" s="16" t="n">
        <v>1247</v>
      </c>
      <c r="U1470" s="16" t="n">
        <v>208</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A-P-0051</t>
        </is>
      </c>
      <c r="B1471" s="12" t="inlineStr">
        <is>
          <t>A</t>
        </is>
      </c>
      <c r="C1471" s="12" t="inlineStr">
        <is>
          <t>Power block</t>
        </is>
      </c>
      <c r="D1471" s="12" t="inlineStr">
        <is>
          <t>GCB-2 enclosure heaters and lighting</t>
        </is>
      </c>
      <c r="E1471" s="12" t="inlineStr">
        <is>
          <t>R2B</t>
        </is>
      </c>
      <c r="F1471" s="12" t="inlineStr">
        <is>
          <t>R2B: unit / HRSG electrical e-house (32 x 40 ft)</t>
        </is>
      </c>
      <c r="G1471" s="12" t="inlineStr">
        <is>
          <t>GCB-2</t>
        </is>
      </c>
      <c r="H1471" s="12" t="inlineStr">
        <is>
          <t>GCB-2: generator circuit breaker</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3</v>
      </c>
      <c r="R1471" s="12" t="n">
        <v>3.8</v>
      </c>
      <c r="S1471" s="12" t="inlineStr">
        <is>
          <t>Tray</t>
        </is>
      </c>
      <c r="T1471" s="16" t="n">
        <v>1247</v>
      </c>
      <c r="U1471" s="16" t="n">
        <v>208</v>
      </c>
      <c r="V1471" s="16">
        <f>ROUNDUP((T1471+U1471+2*'Read Me'!$B$13)*(1+'Read Me'!$B$12),-1)</f>
        <v/>
      </c>
      <c r="W1471" s="16">
        <f>V1471*N1471*O1471</f>
        <v/>
      </c>
      <c r="X1471" s="12">
        <f>IF(LEFT(I1471,2)="MV",2*N1471*IF(L1471="1/C",O1471,1),0)</f>
        <v/>
      </c>
      <c r="Y1471" s="12">
        <f>IF(OR(LEFT(K1471,4)="LVAX",LEFT(K1471,6)="MV15AX",LEFT(K1471,4)="CTAX",LEFT(K1471,2)="W|"),2*N1471*O1471,0)</f>
        <v/>
      </c>
      <c r="Z1471" s="12" t="inlineStr">
        <is>
          <t>VD 2.7 %</t>
        </is>
      </c>
      <c r="AA1471" s="12">
        <f>N1471*O1471</f>
        <v/>
      </c>
    </row>
    <row r="1472">
      <c r="A1472" s="12" t="inlineStr">
        <is>
          <t>A-P-0052</t>
        </is>
      </c>
      <c r="B1472" s="12" t="inlineStr">
        <is>
          <t>A</t>
        </is>
      </c>
      <c r="C1472" s="12" t="inlineStr">
        <is>
          <t>Power block</t>
        </is>
      </c>
      <c r="D1472" s="12" t="inlineStr">
        <is>
          <t>GCB-3 125 V DC closing / trip and spring-charging motor</t>
        </is>
      </c>
      <c r="E1472" s="12" t="inlineStr">
        <is>
          <t>R2C</t>
        </is>
      </c>
      <c r="F1472" s="12" t="inlineStr">
        <is>
          <t>R2C: unit / HRSG electrical e-house (32 x 40 ft)</t>
        </is>
      </c>
      <c r="G1472" s="12" t="inlineStr">
        <is>
          <t>GCB-3</t>
        </is>
      </c>
      <c r="H1472" s="12" t="inlineStr">
        <is>
          <t>GCB-3: generator circuit breaker</t>
        </is>
      </c>
      <c r="I1472" s="12" t="inlineStr">
        <is>
          <t>LV 600 V</t>
        </is>
      </c>
      <c r="J1472" s="12" t="inlineStr">
        <is>
          <t>XHHW-2 600 V 1/C Cu (feeder sets in tray / duct)</t>
        </is>
      </c>
      <c r="K1472" s="12" t="inlineStr">
        <is>
          <t>LV1C|1/C|6</t>
        </is>
      </c>
      <c r="L1472" s="12" t="inlineStr">
        <is>
          <t>1/C</t>
        </is>
      </c>
      <c r="M1472" s="12" t="inlineStr">
        <is>
          <t>6</t>
        </is>
      </c>
      <c r="N1472" s="12" t="n">
        <v>1</v>
      </c>
      <c r="O1472" s="12" t="n">
        <v>2</v>
      </c>
      <c r="P1472" s="12" t="n">
        <v>125</v>
      </c>
      <c r="Q1472" s="12" t="n">
        <v>2</v>
      </c>
      <c r="R1472" s="12" t="n"/>
      <c r="S1472" s="12" t="inlineStr">
        <is>
          <t>Duct bank</t>
        </is>
      </c>
      <c r="T1472" s="16" t="n">
        <v>1193</v>
      </c>
      <c r="U1472" s="16" t="n">
        <v>97</v>
      </c>
      <c r="V1472" s="16">
        <f>ROUNDUP((T1472+U1472+2*'Read Me'!$B$13)*(1+'Read Me'!$B$12),-1)</f>
        <v/>
      </c>
      <c r="W1472" s="16">
        <f>V1472*N1472*O1472</f>
        <v/>
      </c>
      <c r="X1472" s="12">
        <f>IF(LEFT(I1472,2)="MV",2*N1472*IF(L1472="1/C",O1472,1),0)</f>
        <v/>
      </c>
      <c r="Y1472" s="12">
        <f>IF(OR(LEFT(K1472,4)="LVAX",LEFT(K1472,6)="MV15AX",LEFT(K1472,4)="CTAX",LEFT(K1472,2)="W|"),2*N1472*O1472,0)</f>
        <v/>
      </c>
      <c r="Z1472" s="12" t="inlineStr"/>
      <c r="AA1472" s="12">
        <f>N1472*O1472</f>
        <v/>
      </c>
    </row>
    <row r="1473">
      <c r="A1473" s="12" t="inlineStr">
        <is>
          <t>A-P-0053</t>
        </is>
      </c>
      <c r="B1473" s="12" t="inlineStr">
        <is>
          <t>A</t>
        </is>
      </c>
      <c r="C1473" s="12" t="inlineStr">
        <is>
          <t>Power block</t>
        </is>
      </c>
      <c r="D1473" s="12" t="inlineStr">
        <is>
          <t>GCB-3 enclosure heaters and lighting</t>
        </is>
      </c>
      <c r="E1473" s="12" t="inlineStr">
        <is>
          <t>R2C</t>
        </is>
      </c>
      <c r="F1473" s="12" t="inlineStr">
        <is>
          <t>R2C: unit / HRSG electrical e-house (32 x 40 ft)</t>
        </is>
      </c>
      <c r="G1473" s="12" t="inlineStr">
        <is>
          <t>GCB-3</t>
        </is>
      </c>
      <c r="H1473" s="12" t="inlineStr">
        <is>
          <t>GCB-3: generator circuit breaker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3.8</v>
      </c>
      <c r="S1473" s="12" t="inlineStr">
        <is>
          <t>Duct bank</t>
        </is>
      </c>
      <c r="T1473" s="16" t="n">
        <v>1193</v>
      </c>
      <c r="U1473" s="16" t="n">
        <v>97</v>
      </c>
      <c r="V1473" s="16">
        <f>ROUNDUP((T1473+U1473+2*'Read Me'!$B$13)*(1+'Read Me'!$B$12),-1)</f>
        <v/>
      </c>
      <c r="W1473" s="16">
        <f>V1473*N1473*O1473</f>
        <v/>
      </c>
      <c r="X1473" s="12">
        <f>IF(LEFT(I1473,2)="MV",2*N1473*IF(L1473="1/C",O1473,1),0)</f>
        <v/>
      </c>
      <c r="Y1473" s="12">
        <f>IF(OR(LEFT(K1473,4)="LVAX",LEFT(K1473,6)="MV15AX",LEFT(K1473,4)="CTAX",LEFT(K1473,2)="W|"),2*N1473*O1473,0)</f>
        <v/>
      </c>
      <c r="Z1473" s="12" t="inlineStr">
        <is>
          <t>VD 2.4 %</t>
        </is>
      </c>
      <c r="AA1473" s="12">
        <f>N1473*O1473</f>
        <v/>
      </c>
    </row>
    <row r="1474">
      <c r="A1474" s="12" t="inlineStr">
        <is>
          <t>A-P-0054</t>
        </is>
      </c>
      <c r="B1474" s="12" t="inlineStr">
        <is>
          <t>A</t>
        </is>
      </c>
      <c r="C1474" s="12" t="inlineStr">
        <is>
          <t>Power block</t>
        </is>
      </c>
      <c r="D1474" s="12" t="inlineStr">
        <is>
          <t>GCB-ST 125 V DC closing / trip and spring-charging motor</t>
        </is>
      </c>
      <c r="E1474" s="12" t="inlineStr">
        <is>
          <t>R3</t>
        </is>
      </c>
      <c r="F1474" s="12" t="inlineStr">
        <is>
          <t>R3: ST auxiliary electrical e-house (40 x 65 ft)</t>
        </is>
      </c>
      <c r="G1474" s="12" t="inlineStr">
        <is>
          <t>GCB-ST</t>
        </is>
      </c>
      <c r="H1474" s="12" t="inlineStr">
        <is>
          <t>GCB-ST</t>
        </is>
      </c>
      <c r="I1474" s="12" t="inlineStr">
        <is>
          <t>LV 600 V</t>
        </is>
      </c>
      <c r="J1474" s="12" t="inlineStr">
        <is>
          <t>XHHW-2 600 V 1/C Cu (feeder sets in tray / duct)</t>
        </is>
      </c>
      <c r="K1474" s="12" t="inlineStr">
        <is>
          <t>LV1C|1/C|6</t>
        </is>
      </c>
      <c r="L1474" s="12" t="inlineStr">
        <is>
          <t>1/C</t>
        </is>
      </c>
      <c r="M1474" s="12" t="inlineStr">
        <is>
          <t>6</t>
        </is>
      </c>
      <c r="N1474" s="12" t="n">
        <v>1</v>
      </c>
      <c r="O1474" s="12" t="n">
        <v>2</v>
      </c>
      <c r="P1474" s="12" t="n">
        <v>125</v>
      </c>
      <c r="Q1474" s="12" t="n">
        <v>2</v>
      </c>
      <c r="R1474" s="12" t="n"/>
      <c r="S1474" s="12" t="inlineStr">
        <is>
          <t>Tray</t>
        </is>
      </c>
      <c r="T1474" s="16" t="n">
        <v>366</v>
      </c>
      <c r="U1474" s="16" t="n">
        <v>111</v>
      </c>
      <c r="V1474" s="16">
        <f>ROUNDUP((T1474+U1474+2*'Read Me'!$B$13)*(1+'Read Me'!$B$12),-1)</f>
        <v/>
      </c>
      <c r="W1474" s="16">
        <f>V1474*N1474*O1474</f>
        <v/>
      </c>
      <c r="X1474" s="12">
        <f>IF(LEFT(I1474,2)="MV",2*N1474*IF(L1474="1/C",O1474,1),0)</f>
        <v/>
      </c>
      <c r="Y1474" s="12">
        <f>IF(OR(LEFT(K1474,4)="LVAX",LEFT(K1474,6)="MV15AX",LEFT(K1474,4)="CTAX",LEFT(K1474,2)="W|"),2*N1474*O1474,0)</f>
        <v/>
      </c>
      <c r="Z1474" s="12" t="inlineStr"/>
      <c r="AA1474" s="12">
        <f>N1474*O1474</f>
        <v/>
      </c>
    </row>
    <row r="1475">
      <c r="A1475" s="12" t="inlineStr">
        <is>
          <t>A-P-0055</t>
        </is>
      </c>
      <c r="B1475" s="12" t="inlineStr">
        <is>
          <t>A</t>
        </is>
      </c>
      <c r="C1475" s="12" t="inlineStr">
        <is>
          <t>Power block</t>
        </is>
      </c>
      <c r="D1475" s="12" t="inlineStr">
        <is>
          <t>GCB-ST enclosure heaters and lighting</t>
        </is>
      </c>
      <c r="E1475" s="12" t="inlineStr">
        <is>
          <t>R3</t>
        </is>
      </c>
      <c r="F1475" s="12" t="inlineStr">
        <is>
          <t>R3: ST auxiliary electrical e-house (40 x 65 ft)</t>
        </is>
      </c>
      <c r="G1475" s="12" t="inlineStr">
        <is>
          <t>GCB-ST</t>
        </is>
      </c>
      <c r="H1475" s="12" t="inlineStr">
        <is>
          <t>GCB-ST</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3</v>
      </c>
      <c r="R1475" s="12" t="n">
        <v>3.8</v>
      </c>
      <c r="S1475" s="12" t="inlineStr">
        <is>
          <t>Tray</t>
        </is>
      </c>
      <c r="T1475" s="16" t="n">
        <v>366</v>
      </c>
      <c r="U1475" s="16" t="n">
        <v>111</v>
      </c>
      <c r="V1475" s="16">
        <f>ROUNDUP((T1475+U1475+2*'Read Me'!$B$13)*(1+'Read Me'!$B$12),-1)</f>
        <v/>
      </c>
      <c r="W1475" s="16">
        <f>V1475*N1475*O1475</f>
        <v/>
      </c>
      <c r="X1475" s="12">
        <f>IF(LEFT(I1475,2)="MV",2*N1475*IF(L1475="1/C",O1475,1),0)</f>
        <v/>
      </c>
      <c r="Y1475" s="12">
        <f>IF(OR(LEFT(K1475,4)="LVAX",LEFT(K1475,6)="MV15AX",LEFT(K1475,4)="CTAX",LEFT(K1475,2)="W|"),2*N1475*O1475,0)</f>
        <v/>
      </c>
      <c r="Z1475" s="12" t="inlineStr">
        <is>
          <t>VD 0.9 %</t>
        </is>
      </c>
      <c r="AA1475" s="12">
        <f>N1475*O1475</f>
        <v/>
      </c>
    </row>
    <row r="1476">
      <c r="A1476" s="12" t="inlineStr">
        <is>
          <t>A-P-0056</t>
        </is>
      </c>
      <c r="B1476" s="12" t="inlineStr">
        <is>
          <t>A</t>
        </is>
      </c>
      <c r="C1476" s="12" t="inlineStr">
        <is>
          <t>Power block</t>
        </is>
      </c>
      <c r="D1476" s="12" t="inlineStr">
        <is>
          <t>LV power feeder</t>
        </is>
      </c>
      <c r="E1476" s="12" t="inlineStr">
        <is>
          <t>MCC-GT1</t>
        </is>
      </c>
      <c r="F1476" s="12" t="inlineStr">
        <is>
          <t>R1 MCC-GT1</t>
        </is>
      </c>
      <c r="G1476" s="12" t="inlineStr">
        <is>
          <t>GFM-1</t>
        </is>
      </c>
      <c r="H1476" s="12" t="inlineStr">
        <is>
          <t>GFM-1: GT1 gas fuel module (stop / control valves, final strainer)</t>
        </is>
      </c>
      <c r="I1476" s="12" t="inlineStr">
        <is>
          <t>LV 600 V</t>
        </is>
      </c>
      <c r="J1476" s="12" t="inlineStr">
        <is>
          <t>ARMOR-X MC-HL 600 V 3/C Cu XHHW-2 + ground, CWA, black PVC (Class I Div 2)</t>
        </is>
      </c>
      <c r="K1476" s="12" t="inlineStr">
        <is>
          <t>LVAX|3/C+G|8</t>
        </is>
      </c>
      <c r="L1476" s="12" t="inlineStr">
        <is>
          <t>3/C+G</t>
        </is>
      </c>
      <c r="M1476" s="12" t="inlineStr">
        <is>
          <t>8</t>
        </is>
      </c>
      <c r="N1476" s="12" t="n">
        <v>1</v>
      </c>
      <c r="O1476" s="12" t="n">
        <v>1</v>
      </c>
      <c r="P1476" s="12" t="n">
        <v>480</v>
      </c>
      <c r="Q1476" s="12" t="n">
        <v>15</v>
      </c>
      <c r="R1476" s="12" t="n">
        <v>21.2</v>
      </c>
      <c r="S1476" s="12" t="inlineStr">
        <is>
          <t>Tray</t>
        </is>
      </c>
      <c r="T1476" s="16" t="n">
        <v>298</v>
      </c>
      <c r="U1476" s="16" t="n">
        <v>145</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A-P-0057</t>
        </is>
      </c>
      <c r="B1477" s="12" t="inlineStr">
        <is>
          <t>A</t>
        </is>
      </c>
      <c r="C1477" s="12" t="inlineStr">
        <is>
          <t>Power block</t>
        </is>
      </c>
      <c r="D1477" s="12" t="inlineStr">
        <is>
          <t>LV power feeder</t>
        </is>
      </c>
      <c r="E1477" s="12" t="inlineStr">
        <is>
          <t>MCC-GT2</t>
        </is>
      </c>
      <c r="F1477" s="12" t="inlineStr">
        <is>
          <t>R1 MCC-GT2</t>
        </is>
      </c>
      <c r="G1477" s="12" t="inlineStr">
        <is>
          <t>GFM-2</t>
        </is>
      </c>
      <c r="H1477" s="12" t="inlineStr">
        <is>
          <t>GFM-2: GT2 gas fuel module (stop / control valves, final strainer)</t>
        </is>
      </c>
      <c r="I1477" s="12" t="inlineStr">
        <is>
          <t>LV 600 V</t>
        </is>
      </c>
      <c r="J1477" s="12" t="inlineStr">
        <is>
          <t>ARMOR-X MC-HL 600 V 3/C Cu XHHW-2 + ground, CWA, black PVC (Class I Div 2)</t>
        </is>
      </c>
      <c r="K1477" s="12" t="inlineStr">
        <is>
          <t>LVAX|3/C+G|6</t>
        </is>
      </c>
      <c r="L1477" s="12" t="inlineStr">
        <is>
          <t>3/C+G</t>
        </is>
      </c>
      <c r="M1477" s="12" t="inlineStr">
        <is>
          <t>6</t>
        </is>
      </c>
      <c r="N1477" s="12" t="n">
        <v>1</v>
      </c>
      <c r="O1477" s="12" t="n">
        <v>1</v>
      </c>
      <c r="P1477" s="12" t="n">
        <v>480</v>
      </c>
      <c r="Q1477" s="12" t="n">
        <v>15</v>
      </c>
      <c r="R1477" s="12" t="n">
        <v>21.2</v>
      </c>
      <c r="S1477" s="12" t="inlineStr">
        <is>
          <t>Tray</t>
        </is>
      </c>
      <c r="T1477" s="16" t="n">
        <v>478</v>
      </c>
      <c r="U1477" s="16" t="n">
        <v>125</v>
      </c>
      <c r="V1477" s="16">
        <f>ROUNDUP((T1477+U1477+2*'Read Me'!$B$13)*(1+'Read Me'!$B$12),-1)</f>
        <v/>
      </c>
      <c r="W1477" s="16">
        <f>V1477*N1477*O1477</f>
        <v/>
      </c>
      <c r="X1477" s="12">
        <f>IF(LEFT(I1477,2)="MV",2*N1477*IF(L1477="1/C",O1477,1),0)</f>
        <v/>
      </c>
      <c r="Y1477" s="12">
        <f>IF(OR(LEFT(K1477,4)="LVAX",LEFT(K1477,6)="MV15AX",LEFT(K1477,4)="CTAX",LEFT(K1477,2)="W|"),2*N1477*O1477,0)</f>
        <v/>
      </c>
      <c r="Z1477" s="12" t="inlineStr">
        <is>
          <t>VD 2.5 %</t>
        </is>
      </c>
      <c r="AA1477" s="12">
        <f>N1477*O1477</f>
        <v/>
      </c>
    </row>
    <row r="1478">
      <c r="A1478" s="12" t="inlineStr">
        <is>
          <t>A-P-0058</t>
        </is>
      </c>
      <c r="B1478" s="12" t="inlineStr">
        <is>
          <t>A</t>
        </is>
      </c>
      <c r="C1478" s="12" t="inlineStr">
        <is>
          <t>Power block</t>
        </is>
      </c>
      <c r="D1478" s="12" t="inlineStr">
        <is>
          <t>LV power feeder</t>
        </is>
      </c>
      <c r="E1478" s="12" t="inlineStr">
        <is>
          <t>MCC-GT3</t>
        </is>
      </c>
      <c r="F1478" s="12" t="inlineStr">
        <is>
          <t>R1 MCC-GT3</t>
        </is>
      </c>
      <c r="G1478" s="12" t="inlineStr">
        <is>
          <t>GFM-3</t>
        </is>
      </c>
      <c r="H1478" s="12" t="inlineStr">
        <is>
          <t>GFM-3: GT3 gas fuel module (stop / control valves, final strainer)</t>
        </is>
      </c>
      <c r="I1478" s="12" t="inlineStr">
        <is>
          <t>LV 600 V</t>
        </is>
      </c>
      <c r="J1478" s="12" t="inlineStr">
        <is>
          <t>ARMOR-X MC-HL 600 V 3/C Cu XHHW-2 + ground, CWA, black PVC (Class I Div 2)</t>
        </is>
      </c>
      <c r="K1478" s="12" t="inlineStr">
        <is>
          <t>LVAX|3/C+G|4</t>
        </is>
      </c>
      <c r="L1478" s="12" t="inlineStr">
        <is>
          <t>3/C+G</t>
        </is>
      </c>
      <c r="M1478" s="12" t="inlineStr">
        <is>
          <t>4</t>
        </is>
      </c>
      <c r="N1478" s="12" t="n">
        <v>1</v>
      </c>
      <c r="O1478" s="12" t="n">
        <v>1</v>
      </c>
      <c r="P1478" s="12" t="n">
        <v>480</v>
      </c>
      <c r="Q1478" s="12" t="n">
        <v>15</v>
      </c>
      <c r="R1478" s="12" t="n">
        <v>21.2</v>
      </c>
      <c r="S1478" s="12" t="inlineStr">
        <is>
          <t>Tray</t>
        </is>
      </c>
      <c r="T1478" s="16" t="n">
        <v>646</v>
      </c>
      <c r="U1478" s="16" t="n">
        <v>133</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A-P-0059</t>
        </is>
      </c>
      <c r="B1479" s="12" t="inlineStr">
        <is>
          <t>A</t>
        </is>
      </c>
      <c r="C1479" s="12" t="inlineStr">
        <is>
          <t>Power block</t>
        </is>
      </c>
      <c r="D1479" s="12" t="inlineStr">
        <is>
          <t>Motor 1 of 2, 30 kW</t>
        </is>
      </c>
      <c r="E1479" s="12" t="inlineStr">
        <is>
          <t>R3</t>
        </is>
      </c>
      <c r="F1479" s="12" t="inlineStr">
        <is>
          <t>R3: ST auxiliary electrical e-house (40 x 65 ft)</t>
        </is>
      </c>
      <c r="G1479" s="12" t="inlineStr">
        <is>
          <t>GSC-ST</t>
        </is>
      </c>
      <c r="H1479" s="12" t="inlineStr">
        <is>
          <t>GSC-ST: gland-steam condenser and exhausters</t>
        </is>
      </c>
      <c r="I1479" s="12" t="inlineStr">
        <is>
          <t>LV 600 V</t>
        </is>
      </c>
      <c r="J1479" s="12" t="inlineStr">
        <is>
          <t>Type TC-ER 600 V 3/C Cu XHHW-2 + ground, PVC jacket</t>
        </is>
      </c>
      <c r="K1479" s="12" t="inlineStr">
        <is>
          <t>LV|3/C+G|6</t>
        </is>
      </c>
      <c r="L1479" s="12" t="inlineStr">
        <is>
          <t>3/C+G</t>
        </is>
      </c>
      <c r="M1479" s="12" t="inlineStr">
        <is>
          <t>6</t>
        </is>
      </c>
      <c r="N1479" s="12" t="n">
        <v>1</v>
      </c>
      <c r="O1479" s="12" t="n">
        <v>1</v>
      </c>
      <c r="P1479" s="12" t="n">
        <v>480</v>
      </c>
      <c r="Q1479" s="12" t="n">
        <v>30</v>
      </c>
      <c r="R1479" s="12" t="n">
        <v>42.5</v>
      </c>
      <c r="S1479" s="12" t="inlineStr">
        <is>
          <t>Tray</t>
        </is>
      </c>
      <c r="T1479" s="16" t="n">
        <v>72</v>
      </c>
      <c r="U1479" s="16" t="n">
        <v>139</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A-P-0060</t>
        </is>
      </c>
      <c r="B1480" s="12" t="inlineStr">
        <is>
          <t>A</t>
        </is>
      </c>
      <c r="C1480" s="12" t="inlineStr">
        <is>
          <t>Power block</t>
        </is>
      </c>
      <c r="D1480" s="12" t="inlineStr">
        <is>
          <t>Motor 2 of 2, 30 kW</t>
        </is>
      </c>
      <c r="E1480" s="12" t="inlineStr">
        <is>
          <t>R3</t>
        </is>
      </c>
      <c r="F1480" s="12" t="inlineStr">
        <is>
          <t>R3: ST auxiliary electrical e-house (40 x 65 ft)</t>
        </is>
      </c>
      <c r="G1480" s="12" t="inlineStr">
        <is>
          <t>GSC-ST</t>
        </is>
      </c>
      <c r="H1480" s="12" t="inlineStr">
        <is>
          <t>GSC-ST: gland-steam condenser and exhausters</t>
        </is>
      </c>
      <c r="I1480" s="12" t="inlineStr">
        <is>
          <t>LV 600 V</t>
        </is>
      </c>
      <c r="J1480" s="12" t="inlineStr">
        <is>
          <t>Type TC-ER 600 V 3/C Cu XHHW-2 + ground, PVC jacket</t>
        </is>
      </c>
      <c r="K1480" s="12" t="inlineStr">
        <is>
          <t>LV|3/C+G|6</t>
        </is>
      </c>
      <c r="L1480" s="12" t="inlineStr">
        <is>
          <t>3/C+G</t>
        </is>
      </c>
      <c r="M1480" s="12" t="inlineStr">
        <is>
          <t>6</t>
        </is>
      </c>
      <c r="N1480" s="12" t="n">
        <v>1</v>
      </c>
      <c r="O1480" s="12" t="n">
        <v>1</v>
      </c>
      <c r="P1480" s="12" t="n">
        <v>480</v>
      </c>
      <c r="Q1480" s="12" t="n">
        <v>30</v>
      </c>
      <c r="R1480" s="12" t="n">
        <v>42.5</v>
      </c>
      <c r="S1480" s="12" t="inlineStr">
        <is>
          <t>Tray</t>
        </is>
      </c>
      <c r="T1480" s="16" t="n">
        <v>72</v>
      </c>
      <c r="U1480" s="16" t="n">
        <v>139</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A-P-0061</t>
        </is>
      </c>
      <c r="B1481" s="12" t="inlineStr">
        <is>
          <t>A</t>
        </is>
      </c>
      <c r="C1481" s="12" t="inlineStr">
        <is>
          <t>Power block</t>
        </is>
      </c>
      <c r="D1481" s="12" t="inlineStr">
        <is>
          <t>Motor 1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A-P-0062</t>
        </is>
      </c>
      <c r="B1482" s="12" t="inlineStr">
        <is>
          <t>A</t>
        </is>
      </c>
      <c r="C1482" s="12" t="inlineStr">
        <is>
          <t>Power block</t>
        </is>
      </c>
      <c r="D1482" s="12" t="inlineStr">
        <is>
          <t>Motor 2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A-P-0063</t>
        </is>
      </c>
      <c r="B1483" s="12" t="inlineStr">
        <is>
          <t>A</t>
        </is>
      </c>
      <c r="C1483" s="12" t="inlineStr">
        <is>
          <t>Power block</t>
        </is>
      </c>
      <c r="D1483" s="12" t="inlineStr">
        <is>
          <t>Motor 3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A-P-0064</t>
        </is>
      </c>
      <c r="B1484" s="12" t="inlineStr">
        <is>
          <t>A</t>
        </is>
      </c>
      <c r="C1484" s="12" t="inlineStr">
        <is>
          <t>Power block</t>
        </is>
      </c>
      <c r="D1484" s="12" t="inlineStr">
        <is>
          <t>Motor 4 of 6, 2 kW</t>
        </is>
      </c>
      <c r="E1484" s="12" t="inlineStr">
        <is>
          <t>R2A</t>
        </is>
      </c>
      <c r="F1484" s="12" t="inlineStr">
        <is>
          <t>R2A: unit / HRSG electrical e-house (32 x 40 ft)</t>
        </is>
      </c>
      <c r="G1484" s="12" t="inlineStr"/>
      <c r="H1484" s="12" t="inlineStr">
        <is>
          <t>GSU-1 firewall</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416</v>
      </c>
      <c r="U1484" s="16" t="n">
        <v>181</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A-P-0065</t>
        </is>
      </c>
      <c r="B1485" s="12" t="inlineStr">
        <is>
          <t>A</t>
        </is>
      </c>
      <c r="C1485" s="12" t="inlineStr">
        <is>
          <t>Power block</t>
        </is>
      </c>
      <c r="D1485" s="12" t="inlineStr">
        <is>
          <t>Motor 5 of 6, 2 kW</t>
        </is>
      </c>
      <c r="E1485" s="12" t="inlineStr">
        <is>
          <t>R2A</t>
        </is>
      </c>
      <c r="F1485" s="12" t="inlineStr">
        <is>
          <t>R2A: unit / HRSG electrical e-house (32 x 40 ft)</t>
        </is>
      </c>
      <c r="G1485" s="12" t="inlineStr"/>
      <c r="H1485" s="12" t="inlineStr">
        <is>
          <t>GSU-1 firewall</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416</v>
      </c>
      <c r="U1485" s="16" t="n">
        <v>181</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A-P-0066</t>
        </is>
      </c>
      <c r="B1486" s="12" t="inlineStr">
        <is>
          <t>A</t>
        </is>
      </c>
      <c r="C1486" s="12" t="inlineStr">
        <is>
          <t>Power block</t>
        </is>
      </c>
      <c r="D1486" s="12" t="inlineStr">
        <is>
          <t>Motor 6 of 6, 2 kW</t>
        </is>
      </c>
      <c r="E1486" s="12" t="inlineStr">
        <is>
          <t>R2A</t>
        </is>
      </c>
      <c r="F1486" s="12" t="inlineStr">
        <is>
          <t>R2A: unit / HRSG electrical e-house (32 x 40 ft)</t>
        </is>
      </c>
      <c r="G1486" s="12" t="inlineStr"/>
      <c r="H1486" s="12" t="inlineStr">
        <is>
          <t>GSU-1 firewall</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416</v>
      </c>
      <c r="U1486" s="16" t="n">
        <v>181</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A-P-0067</t>
        </is>
      </c>
      <c r="B1487" s="12" t="inlineStr">
        <is>
          <t>A</t>
        </is>
      </c>
      <c r="C1487" s="12" t="inlineStr">
        <is>
          <t>Power block</t>
        </is>
      </c>
      <c r="D1487" s="12" t="inlineStr">
        <is>
          <t>Motor 1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A-P-0068</t>
        </is>
      </c>
      <c r="B1488" s="12" t="inlineStr">
        <is>
          <t>A</t>
        </is>
      </c>
      <c r="C1488" s="12" t="inlineStr">
        <is>
          <t>Power block</t>
        </is>
      </c>
      <c r="D1488" s="12" t="inlineStr">
        <is>
          <t>Motor 2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A-P-0069</t>
        </is>
      </c>
      <c r="B1489" s="12" t="inlineStr">
        <is>
          <t>A</t>
        </is>
      </c>
      <c r="C1489" s="12" t="inlineStr">
        <is>
          <t>Power block</t>
        </is>
      </c>
      <c r="D1489" s="12" t="inlineStr">
        <is>
          <t>Motor 3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A-P-0070</t>
        </is>
      </c>
      <c r="B1490" s="12" t="inlineStr">
        <is>
          <t>A</t>
        </is>
      </c>
      <c r="C1490" s="12" t="inlineStr">
        <is>
          <t>Power block</t>
        </is>
      </c>
      <c r="D1490" s="12" t="inlineStr">
        <is>
          <t>Motor 4 of 6, 2 kW</t>
        </is>
      </c>
      <c r="E1490" s="12" t="inlineStr">
        <is>
          <t>R2A</t>
        </is>
      </c>
      <c r="F1490" s="12" t="inlineStr">
        <is>
          <t>R2A: unit / HRSG electrical e-house (32 x 40 ft)</t>
        </is>
      </c>
      <c r="G1490" s="12" t="inlineStr">
        <is>
          <t>GSU-1</t>
        </is>
      </c>
      <c r="H1490" s="12" t="inlineStr">
        <is>
          <t>GSU-1: 21/230 kV generator step-up transformer</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419</v>
      </c>
      <c r="U1490" s="16" t="n">
        <v>179</v>
      </c>
      <c r="V1490" s="16">
        <f>ROUNDUP((T1490+U1490+2*'Read Me'!$B$13)*(1+'Read Me'!$B$12),-1)</f>
        <v/>
      </c>
      <c r="W1490" s="16">
        <f>V1490*N1490*O1490</f>
        <v/>
      </c>
      <c r="X1490" s="12">
        <f>IF(LEFT(I1490,2)="MV",2*N1490*IF(L1490="1/C",O1490,1),0)</f>
        <v/>
      </c>
      <c r="Y1490" s="12">
        <f>IF(OR(LEFT(K1490,4)="LVAX",LEFT(K1490,6)="MV15AX",LEFT(K1490,4)="CTAX",LEFT(K1490,2)="W|"),2*N1490*O1490,0)</f>
        <v/>
      </c>
      <c r="Z1490" s="12" t="inlineStr">
        <is>
          <t>VD 0.8 %</t>
        </is>
      </c>
      <c r="AA1490" s="12">
        <f>N1490*O1490</f>
        <v/>
      </c>
    </row>
    <row r="1491">
      <c r="A1491" s="12" t="inlineStr">
        <is>
          <t>A-P-0071</t>
        </is>
      </c>
      <c r="B1491" s="12" t="inlineStr">
        <is>
          <t>A</t>
        </is>
      </c>
      <c r="C1491" s="12" t="inlineStr">
        <is>
          <t>Power block</t>
        </is>
      </c>
      <c r="D1491" s="12" t="inlineStr">
        <is>
          <t>Motor 5 of 6, 2 kW</t>
        </is>
      </c>
      <c r="E1491" s="12" t="inlineStr">
        <is>
          <t>R2A</t>
        </is>
      </c>
      <c r="F1491" s="12" t="inlineStr">
        <is>
          <t>R2A: unit / HRSG electrical e-house (32 x 40 ft)</t>
        </is>
      </c>
      <c r="G1491" s="12" t="inlineStr">
        <is>
          <t>GSU-1</t>
        </is>
      </c>
      <c r="H1491" s="12" t="inlineStr">
        <is>
          <t>GSU-1: 21/230 kV generator step-up transformer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419</v>
      </c>
      <c r="U1491" s="16" t="n">
        <v>179</v>
      </c>
      <c r="V1491" s="16">
        <f>ROUNDUP((T1491+U1491+2*'Read Me'!$B$13)*(1+'Read Me'!$B$12),-1)</f>
        <v/>
      </c>
      <c r="W1491" s="16">
        <f>V1491*N1491*O1491</f>
        <v/>
      </c>
      <c r="X1491" s="12">
        <f>IF(LEFT(I1491,2)="MV",2*N1491*IF(L1491="1/C",O1491,1),0)</f>
        <v/>
      </c>
      <c r="Y1491" s="12">
        <f>IF(OR(LEFT(K1491,4)="LVAX",LEFT(K1491,6)="MV15AX",LEFT(K1491,4)="CTAX",LEFT(K1491,2)="W|"),2*N1491*O1491,0)</f>
        <v/>
      </c>
      <c r="Z1491" s="12" t="inlineStr">
        <is>
          <t>VD 0.8 %</t>
        </is>
      </c>
      <c r="AA1491" s="12">
        <f>N1491*O1491</f>
        <v/>
      </c>
    </row>
    <row r="1492">
      <c r="A1492" s="12" t="inlineStr">
        <is>
          <t>A-P-0072</t>
        </is>
      </c>
      <c r="B1492" s="12" t="inlineStr">
        <is>
          <t>A</t>
        </is>
      </c>
      <c r="C1492" s="12" t="inlineStr">
        <is>
          <t>Power block</t>
        </is>
      </c>
      <c r="D1492" s="12" t="inlineStr">
        <is>
          <t>Motor 6 of 6, 2 kW</t>
        </is>
      </c>
      <c r="E1492" s="12" t="inlineStr">
        <is>
          <t>R2A</t>
        </is>
      </c>
      <c r="F1492" s="12" t="inlineStr">
        <is>
          <t>R2A: unit / HRSG electrical e-house (32 x 40 ft)</t>
        </is>
      </c>
      <c r="G1492" s="12" t="inlineStr">
        <is>
          <t>GSU-1</t>
        </is>
      </c>
      <c r="H1492" s="12" t="inlineStr">
        <is>
          <t>GSU-1: 21/230 kV generator step-up transformer</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419</v>
      </c>
      <c r="U1492" s="16" t="n">
        <v>179</v>
      </c>
      <c r="V1492" s="16">
        <f>ROUNDUP((T1492+U1492+2*'Read Me'!$B$13)*(1+'Read Me'!$B$12),-1)</f>
        <v/>
      </c>
      <c r="W1492" s="16">
        <f>V1492*N1492*O1492</f>
        <v/>
      </c>
      <c r="X1492" s="12">
        <f>IF(LEFT(I1492,2)="MV",2*N1492*IF(L1492="1/C",O1492,1),0)</f>
        <v/>
      </c>
      <c r="Y1492" s="12">
        <f>IF(OR(LEFT(K1492,4)="LVAX",LEFT(K1492,6)="MV15AX",LEFT(K1492,4)="CTAX",LEFT(K1492,2)="W|"),2*N1492*O1492,0)</f>
        <v/>
      </c>
      <c r="Z1492" s="12" t="inlineStr">
        <is>
          <t>VD 0.8 %</t>
        </is>
      </c>
      <c r="AA1492" s="12">
        <f>N1492*O1492</f>
        <v/>
      </c>
    </row>
    <row r="1493">
      <c r="A1493" s="12" t="inlineStr">
        <is>
          <t>A-P-0073</t>
        </is>
      </c>
      <c r="B1493" s="12" t="inlineStr">
        <is>
          <t>A</t>
        </is>
      </c>
      <c r="C1493" s="12" t="inlineStr">
        <is>
          <t>Power block</t>
        </is>
      </c>
      <c r="D1493" s="12" t="inlineStr">
        <is>
          <t>Motor 1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A-P-0074</t>
        </is>
      </c>
      <c r="B1494" s="12" t="inlineStr">
        <is>
          <t>A</t>
        </is>
      </c>
      <c r="C1494" s="12" t="inlineStr">
        <is>
          <t>Power block</t>
        </is>
      </c>
      <c r="D1494" s="12" t="inlineStr">
        <is>
          <t>Motor 2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A-P-0075</t>
        </is>
      </c>
      <c r="B1495" s="12" t="inlineStr">
        <is>
          <t>A</t>
        </is>
      </c>
      <c r="C1495" s="12" t="inlineStr">
        <is>
          <t>Power block</t>
        </is>
      </c>
      <c r="D1495" s="12" t="inlineStr">
        <is>
          <t>Motor 3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A-P-0076</t>
        </is>
      </c>
      <c r="B1496" s="12" t="inlineStr">
        <is>
          <t>A</t>
        </is>
      </c>
      <c r="C1496" s="12" t="inlineStr">
        <is>
          <t>Power block</t>
        </is>
      </c>
      <c r="D1496" s="12" t="inlineStr">
        <is>
          <t>Motor 4 of 6, 2 kW</t>
        </is>
      </c>
      <c r="E1496" s="12" t="inlineStr">
        <is>
          <t>R2B</t>
        </is>
      </c>
      <c r="F1496" s="12" t="inlineStr">
        <is>
          <t>R2B: unit / HRSG electrical e-house (32 x 40 ft)</t>
        </is>
      </c>
      <c r="G1496" s="12" t="inlineStr"/>
      <c r="H1496" s="12" t="inlineStr">
        <is>
          <t>GSU-2 firewall</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Tray</t>
        </is>
      </c>
      <c r="T1496" s="16" t="n">
        <v>1290</v>
      </c>
      <c r="U1496" s="16" t="n">
        <v>271</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A-P-0077</t>
        </is>
      </c>
      <c r="B1497" s="12" t="inlineStr">
        <is>
          <t>A</t>
        </is>
      </c>
      <c r="C1497" s="12" t="inlineStr">
        <is>
          <t>Power block</t>
        </is>
      </c>
      <c r="D1497" s="12" t="inlineStr">
        <is>
          <t>Motor 5 of 6, 2 kW</t>
        </is>
      </c>
      <c r="E1497" s="12" t="inlineStr">
        <is>
          <t>R2B</t>
        </is>
      </c>
      <c r="F1497" s="12" t="inlineStr">
        <is>
          <t>R2B: unit / HRSG electrical e-house (32 x 40 ft)</t>
        </is>
      </c>
      <c r="G1497" s="12" t="inlineStr"/>
      <c r="H1497" s="12" t="inlineStr">
        <is>
          <t>GSU-2 firewall</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Tray</t>
        </is>
      </c>
      <c r="T1497" s="16" t="n">
        <v>1290</v>
      </c>
      <c r="U1497" s="16" t="n">
        <v>271</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A-P-0078</t>
        </is>
      </c>
      <c r="B1498" s="12" t="inlineStr">
        <is>
          <t>A</t>
        </is>
      </c>
      <c r="C1498" s="12" t="inlineStr">
        <is>
          <t>Power block</t>
        </is>
      </c>
      <c r="D1498" s="12" t="inlineStr">
        <is>
          <t>Motor 6 of 6, 2 kW</t>
        </is>
      </c>
      <c r="E1498" s="12" t="inlineStr">
        <is>
          <t>R2B</t>
        </is>
      </c>
      <c r="F1498" s="12" t="inlineStr">
        <is>
          <t>R2B: unit / HRSG electrical e-house (32 x 40 ft)</t>
        </is>
      </c>
      <c r="G1498" s="12" t="inlineStr"/>
      <c r="H1498" s="12" t="inlineStr">
        <is>
          <t>GSU-2 firewall</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Tray</t>
        </is>
      </c>
      <c r="T1498" s="16" t="n">
        <v>1290</v>
      </c>
      <c r="U1498" s="16" t="n">
        <v>271</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A-P-0079</t>
        </is>
      </c>
      <c r="B1499" s="12" t="inlineStr">
        <is>
          <t>A</t>
        </is>
      </c>
      <c r="C1499" s="12" t="inlineStr">
        <is>
          <t>Power block</t>
        </is>
      </c>
      <c r="D1499" s="12" t="inlineStr">
        <is>
          <t>Motor 1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A-P-0080</t>
        </is>
      </c>
      <c r="B1500" s="12" t="inlineStr">
        <is>
          <t>A</t>
        </is>
      </c>
      <c r="C1500" s="12" t="inlineStr">
        <is>
          <t>Power block</t>
        </is>
      </c>
      <c r="D1500" s="12" t="inlineStr">
        <is>
          <t>Motor 2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A-P-0081</t>
        </is>
      </c>
      <c r="B1501" s="12" t="inlineStr">
        <is>
          <t>A</t>
        </is>
      </c>
      <c r="C1501" s="12" t="inlineStr">
        <is>
          <t>Power block</t>
        </is>
      </c>
      <c r="D1501" s="12" t="inlineStr">
        <is>
          <t>Motor 3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A-P-0082</t>
        </is>
      </c>
      <c r="B1502" s="12" t="inlineStr">
        <is>
          <t>A</t>
        </is>
      </c>
      <c r="C1502" s="12" t="inlineStr">
        <is>
          <t>Power block</t>
        </is>
      </c>
      <c r="D1502" s="12" t="inlineStr">
        <is>
          <t>Motor 4 of 6, 2 kW</t>
        </is>
      </c>
      <c r="E1502" s="12" t="inlineStr">
        <is>
          <t>R2B</t>
        </is>
      </c>
      <c r="F1502" s="12" t="inlineStr">
        <is>
          <t>R2B: unit / HRSG electrical e-house (32 x 40 ft)</t>
        </is>
      </c>
      <c r="G1502" s="12" t="inlineStr">
        <is>
          <t>GSU-2</t>
        </is>
      </c>
      <c r="H1502" s="12" t="inlineStr">
        <is>
          <t>GSU-2: 21/230 kV generator step-up transformer</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1423</v>
      </c>
      <c r="U1502" s="16" t="n">
        <v>113</v>
      </c>
      <c r="V1502" s="16">
        <f>ROUNDUP((T1502+U1502+2*'Read Me'!$B$13)*(1+'Read Me'!$B$12),-1)</f>
        <v/>
      </c>
      <c r="W1502" s="16">
        <f>V1502*N1502*O1502</f>
        <v/>
      </c>
      <c r="X1502" s="12">
        <f>IF(LEFT(I1502,2)="MV",2*N1502*IF(L1502="1/C",O1502,1),0)</f>
        <v/>
      </c>
      <c r="Y1502" s="12">
        <f>IF(OR(LEFT(K1502,4)="LVAX",LEFT(K1502,6)="MV15AX",LEFT(K1502,4)="CTAX",LEFT(K1502,2)="W|"),2*N1502*O1502,0)</f>
        <v/>
      </c>
      <c r="Z1502" s="12" t="inlineStr">
        <is>
          <t>VD 2.1 %</t>
        </is>
      </c>
      <c r="AA1502" s="12">
        <f>N1502*O1502</f>
        <v/>
      </c>
    </row>
    <row r="1503">
      <c r="A1503" s="12" t="inlineStr">
        <is>
          <t>A-P-0083</t>
        </is>
      </c>
      <c r="B1503" s="12" t="inlineStr">
        <is>
          <t>A</t>
        </is>
      </c>
      <c r="C1503" s="12" t="inlineStr">
        <is>
          <t>Power block</t>
        </is>
      </c>
      <c r="D1503" s="12" t="inlineStr">
        <is>
          <t>Motor 5 of 6, 2 kW</t>
        </is>
      </c>
      <c r="E1503" s="12" t="inlineStr">
        <is>
          <t>R2B</t>
        </is>
      </c>
      <c r="F1503" s="12" t="inlineStr">
        <is>
          <t>R2B: unit / HRSG electrical e-house (32 x 40 ft)</t>
        </is>
      </c>
      <c r="G1503" s="12" t="inlineStr">
        <is>
          <t>GSU-2</t>
        </is>
      </c>
      <c r="H1503" s="12" t="inlineStr">
        <is>
          <t>GSU-2: 21/230 kV generator step-up transformer</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1423</v>
      </c>
      <c r="U1503" s="16" t="n">
        <v>113</v>
      </c>
      <c r="V1503" s="16">
        <f>ROUNDUP((T1503+U1503+2*'Read Me'!$B$13)*(1+'Read Me'!$B$12),-1)</f>
        <v/>
      </c>
      <c r="W1503" s="16">
        <f>V1503*N1503*O1503</f>
        <v/>
      </c>
      <c r="X1503" s="12">
        <f>IF(LEFT(I1503,2)="MV",2*N1503*IF(L1503="1/C",O1503,1),0)</f>
        <v/>
      </c>
      <c r="Y1503" s="12">
        <f>IF(OR(LEFT(K1503,4)="LVAX",LEFT(K1503,6)="MV15AX",LEFT(K1503,4)="CTAX",LEFT(K1503,2)="W|"),2*N1503*O1503,0)</f>
        <v/>
      </c>
      <c r="Z1503" s="12" t="inlineStr">
        <is>
          <t>VD 2.1 %</t>
        </is>
      </c>
      <c r="AA1503" s="12">
        <f>N1503*O1503</f>
        <v/>
      </c>
    </row>
    <row r="1504">
      <c r="A1504" s="12" t="inlineStr">
        <is>
          <t>A-P-0084</t>
        </is>
      </c>
      <c r="B1504" s="12" t="inlineStr">
        <is>
          <t>A</t>
        </is>
      </c>
      <c r="C1504" s="12" t="inlineStr">
        <is>
          <t>Power block</t>
        </is>
      </c>
      <c r="D1504" s="12" t="inlineStr">
        <is>
          <t>Motor 6 of 6, 2 kW</t>
        </is>
      </c>
      <c r="E1504" s="12" t="inlineStr">
        <is>
          <t>R2B</t>
        </is>
      </c>
      <c r="F1504" s="12" t="inlineStr">
        <is>
          <t>R2B: unit / HRSG electrical e-house (32 x 40 ft)</t>
        </is>
      </c>
      <c r="G1504" s="12" t="inlineStr">
        <is>
          <t>GSU-2</t>
        </is>
      </c>
      <c r="H1504" s="12" t="inlineStr">
        <is>
          <t>GSU-2: 21/230 kV generator step-up transformer</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1423</v>
      </c>
      <c r="U1504" s="16" t="n">
        <v>113</v>
      </c>
      <c r="V1504" s="16">
        <f>ROUNDUP((T1504+U1504+2*'Read Me'!$B$13)*(1+'Read Me'!$B$12),-1)</f>
        <v/>
      </c>
      <c r="W1504" s="16">
        <f>V1504*N1504*O1504</f>
        <v/>
      </c>
      <c r="X1504" s="12">
        <f>IF(LEFT(I1504,2)="MV",2*N1504*IF(L1504="1/C",O1504,1),0)</f>
        <v/>
      </c>
      <c r="Y1504" s="12">
        <f>IF(OR(LEFT(K1504,4)="LVAX",LEFT(K1504,6)="MV15AX",LEFT(K1504,4)="CTAX",LEFT(K1504,2)="W|"),2*N1504*O1504,0)</f>
        <v/>
      </c>
      <c r="Z1504" s="12" t="inlineStr">
        <is>
          <t>VD 2.1 %</t>
        </is>
      </c>
      <c r="AA1504" s="12">
        <f>N1504*O1504</f>
        <v/>
      </c>
    </row>
    <row r="1505">
      <c r="A1505" s="12" t="inlineStr">
        <is>
          <t>A-P-0085</t>
        </is>
      </c>
      <c r="B1505" s="12" t="inlineStr">
        <is>
          <t>A</t>
        </is>
      </c>
      <c r="C1505" s="12" t="inlineStr">
        <is>
          <t>Power block</t>
        </is>
      </c>
      <c r="D1505" s="12" t="inlineStr">
        <is>
          <t>Motor 1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A-P-0086</t>
        </is>
      </c>
      <c r="B1506" s="12" t="inlineStr">
        <is>
          <t>A</t>
        </is>
      </c>
      <c r="C1506" s="12" t="inlineStr">
        <is>
          <t>Power block</t>
        </is>
      </c>
      <c r="D1506" s="12" t="inlineStr">
        <is>
          <t>Motor 2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A-P-0087</t>
        </is>
      </c>
      <c r="B1507" s="12" t="inlineStr">
        <is>
          <t>A</t>
        </is>
      </c>
      <c r="C1507" s="12" t="inlineStr">
        <is>
          <t>Power block</t>
        </is>
      </c>
      <c r="D1507" s="12" t="inlineStr">
        <is>
          <t>Motor 3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A-P-0088</t>
        </is>
      </c>
      <c r="B1508" s="12" t="inlineStr">
        <is>
          <t>A</t>
        </is>
      </c>
      <c r="C1508" s="12" t="inlineStr">
        <is>
          <t>Power block</t>
        </is>
      </c>
      <c r="D1508" s="12" t="inlineStr">
        <is>
          <t>Motor 4 of 6, 2 kW</t>
        </is>
      </c>
      <c r="E1508" s="12" t="inlineStr">
        <is>
          <t>R2C</t>
        </is>
      </c>
      <c r="F1508" s="12" t="inlineStr">
        <is>
          <t>R2C: unit / HRSG electrical e-house (32 x 40 ft)</t>
        </is>
      </c>
      <c r="G1508" s="12" t="inlineStr"/>
      <c r="H1508" s="12" t="inlineStr">
        <is>
          <t>GSU-3 firewall</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1140</v>
      </c>
      <c r="U1508" s="16" t="n">
        <v>110</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A-P-0089</t>
        </is>
      </c>
      <c r="B1509" s="12" t="inlineStr">
        <is>
          <t>A</t>
        </is>
      </c>
      <c r="C1509" s="12" t="inlineStr">
        <is>
          <t>Power block</t>
        </is>
      </c>
      <c r="D1509" s="12" t="inlineStr">
        <is>
          <t>Motor 5 of 6, 2 kW</t>
        </is>
      </c>
      <c r="E1509" s="12" t="inlineStr">
        <is>
          <t>R2C</t>
        </is>
      </c>
      <c r="F1509" s="12" t="inlineStr">
        <is>
          <t>R2C: unit / HRSG electrical e-house (32 x 40 ft)</t>
        </is>
      </c>
      <c r="G1509" s="12" t="inlineStr"/>
      <c r="H1509" s="12" t="inlineStr">
        <is>
          <t>GSU-3 firewall</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1140</v>
      </c>
      <c r="U1509" s="16" t="n">
        <v>110</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A-P-0090</t>
        </is>
      </c>
      <c r="B1510" s="12" t="inlineStr">
        <is>
          <t>A</t>
        </is>
      </c>
      <c r="C1510" s="12" t="inlineStr">
        <is>
          <t>Power block</t>
        </is>
      </c>
      <c r="D1510" s="12" t="inlineStr">
        <is>
          <t>Motor 6 of 6, 2 kW</t>
        </is>
      </c>
      <c r="E1510" s="12" t="inlineStr">
        <is>
          <t>R2C</t>
        </is>
      </c>
      <c r="F1510" s="12" t="inlineStr">
        <is>
          <t>R2C: unit / HRSG electrical e-house (32 x 40 ft)</t>
        </is>
      </c>
      <c r="G1510" s="12" t="inlineStr"/>
      <c r="H1510" s="12" t="inlineStr">
        <is>
          <t>GSU-3 firewall</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1140</v>
      </c>
      <c r="U1510" s="16" t="n">
        <v>110</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A-P-0091</t>
        </is>
      </c>
      <c r="B1511" s="12" t="inlineStr">
        <is>
          <t>A</t>
        </is>
      </c>
      <c r="C1511" s="12" t="inlineStr">
        <is>
          <t>Power block</t>
        </is>
      </c>
      <c r="D1511" s="12" t="inlineStr">
        <is>
          <t>Motor 1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A-P-0092</t>
        </is>
      </c>
      <c r="B1512" s="12" t="inlineStr">
        <is>
          <t>A</t>
        </is>
      </c>
      <c r="C1512" s="12" t="inlineStr">
        <is>
          <t>Power block</t>
        </is>
      </c>
      <c r="D1512" s="12" t="inlineStr">
        <is>
          <t>Motor 2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A-P-0093</t>
        </is>
      </c>
      <c r="B1513" s="12" t="inlineStr">
        <is>
          <t>A</t>
        </is>
      </c>
      <c r="C1513" s="12" t="inlineStr">
        <is>
          <t>Power block</t>
        </is>
      </c>
      <c r="D1513" s="12" t="inlineStr">
        <is>
          <t>Motor 3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A-P-0094</t>
        </is>
      </c>
      <c r="B1514" s="12" t="inlineStr">
        <is>
          <t>A</t>
        </is>
      </c>
      <c r="C1514" s="12" t="inlineStr">
        <is>
          <t>Power block</t>
        </is>
      </c>
      <c r="D1514" s="12" t="inlineStr">
        <is>
          <t>Motor 4 of 6, 2 kW</t>
        </is>
      </c>
      <c r="E1514" s="12" t="inlineStr">
        <is>
          <t>R2C</t>
        </is>
      </c>
      <c r="F1514" s="12" t="inlineStr">
        <is>
          <t>R2C: unit / HRSG electrical e-house (32 x 40 ft)</t>
        </is>
      </c>
      <c r="G1514" s="12" t="inlineStr">
        <is>
          <t>GSU-3</t>
        </is>
      </c>
      <c r="H1514" s="12" t="inlineStr">
        <is>
          <t>GSU-3: 21/230 kV generator step-up transformer</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1103</v>
      </c>
      <c r="U1514" s="16" t="n">
        <v>113</v>
      </c>
      <c r="V1514" s="16">
        <f>ROUNDUP((T1514+U1514+2*'Read Me'!$B$13)*(1+'Read Me'!$B$12),-1)</f>
        <v/>
      </c>
      <c r="W1514" s="16">
        <f>V1514*N1514*O1514</f>
        <v/>
      </c>
      <c r="X1514" s="12">
        <f>IF(LEFT(I1514,2)="MV",2*N1514*IF(L1514="1/C",O1514,1),0)</f>
        <v/>
      </c>
      <c r="Y1514" s="12">
        <f>IF(OR(LEFT(K1514,4)="LVAX",LEFT(K1514,6)="MV15AX",LEFT(K1514,4)="CTAX",LEFT(K1514,2)="W|"),2*N1514*O1514,0)</f>
        <v/>
      </c>
      <c r="Z1514" s="12" t="inlineStr">
        <is>
          <t>VD 1.7 %</t>
        </is>
      </c>
      <c r="AA1514" s="12">
        <f>N1514*O1514</f>
        <v/>
      </c>
    </row>
    <row r="1515">
      <c r="A1515" s="12" t="inlineStr">
        <is>
          <t>A-P-0095</t>
        </is>
      </c>
      <c r="B1515" s="12" t="inlineStr">
        <is>
          <t>A</t>
        </is>
      </c>
      <c r="C1515" s="12" t="inlineStr">
        <is>
          <t>Power block</t>
        </is>
      </c>
      <c r="D1515" s="12" t="inlineStr">
        <is>
          <t>Motor 5 of 6, 2 kW</t>
        </is>
      </c>
      <c r="E1515" s="12" t="inlineStr">
        <is>
          <t>R2C</t>
        </is>
      </c>
      <c r="F1515" s="12" t="inlineStr">
        <is>
          <t>R2C: unit / HRSG electrical e-house (32 x 40 ft)</t>
        </is>
      </c>
      <c r="G1515" s="12" t="inlineStr">
        <is>
          <t>GSU-3</t>
        </is>
      </c>
      <c r="H1515" s="12" t="inlineStr">
        <is>
          <t>GSU-3: 21/230 kV generator step-up transformer</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1103</v>
      </c>
      <c r="U1515" s="16" t="n">
        <v>113</v>
      </c>
      <c r="V1515" s="16">
        <f>ROUNDUP((T1515+U1515+2*'Read Me'!$B$13)*(1+'Read Me'!$B$12),-1)</f>
        <v/>
      </c>
      <c r="W1515" s="16">
        <f>V1515*N1515*O1515</f>
        <v/>
      </c>
      <c r="X1515" s="12">
        <f>IF(LEFT(I1515,2)="MV",2*N1515*IF(L1515="1/C",O1515,1),0)</f>
        <v/>
      </c>
      <c r="Y1515" s="12">
        <f>IF(OR(LEFT(K1515,4)="LVAX",LEFT(K1515,6)="MV15AX",LEFT(K1515,4)="CTAX",LEFT(K1515,2)="W|"),2*N1515*O1515,0)</f>
        <v/>
      </c>
      <c r="Z1515" s="12" t="inlineStr">
        <is>
          <t>VD 1.7 %</t>
        </is>
      </c>
      <c r="AA1515" s="12">
        <f>N1515*O1515</f>
        <v/>
      </c>
    </row>
    <row r="1516">
      <c r="A1516" s="12" t="inlineStr">
        <is>
          <t>A-P-0096</t>
        </is>
      </c>
      <c r="B1516" s="12" t="inlineStr">
        <is>
          <t>A</t>
        </is>
      </c>
      <c r="C1516" s="12" t="inlineStr">
        <is>
          <t>Power block</t>
        </is>
      </c>
      <c r="D1516" s="12" t="inlineStr">
        <is>
          <t>Motor 6 of 6, 2 kW</t>
        </is>
      </c>
      <c r="E1516" s="12" t="inlineStr">
        <is>
          <t>R2C</t>
        </is>
      </c>
      <c r="F1516" s="12" t="inlineStr">
        <is>
          <t>R2C: unit / HRSG electrical e-house (32 x 40 ft)</t>
        </is>
      </c>
      <c r="G1516" s="12" t="inlineStr">
        <is>
          <t>GSU-3</t>
        </is>
      </c>
      <c r="H1516" s="12" t="inlineStr">
        <is>
          <t>GSU-3: 21/230 kV generator step-up transformer</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1103</v>
      </c>
      <c r="U1516" s="16" t="n">
        <v>113</v>
      </c>
      <c r="V1516" s="16">
        <f>ROUNDUP((T1516+U1516+2*'Read Me'!$B$13)*(1+'Read Me'!$B$12),-1)</f>
        <v/>
      </c>
      <c r="W1516" s="16">
        <f>V1516*N1516*O1516</f>
        <v/>
      </c>
      <c r="X1516" s="12">
        <f>IF(LEFT(I1516,2)="MV",2*N1516*IF(L1516="1/C",O1516,1),0)</f>
        <v/>
      </c>
      <c r="Y1516" s="12">
        <f>IF(OR(LEFT(K1516,4)="LVAX",LEFT(K1516,6)="MV15AX",LEFT(K1516,4)="CTAX",LEFT(K1516,2)="W|"),2*N1516*O1516,0)</f>
        <v/>
      </c>
      <c r="Z1516" s="12" t="inlineStr">
        <is>
          <t>VD 1.7 %</t>
        </is>
      </c>
      <c r="AA1516" s="12">
        <f>N1516*O1516</f>
        <v/>
      </c>
    </row>
    <row r="1517">
      <c r="A1517" s="12" t="inlineStr">
        <is>
          <t>A-P-0097</t>
        </is>
      </c>
      <c r="B1517" s="12" t="inlineStr">
        <is>
          <t>A</t>
        </is>
      </c>
      <c r="C1517" s="12" t="inlineStr">
        <is>
          <t>Power block</t>
        </is>
      </c>
      <c r="D1517" s="12" t="inlineStr">
        <is>
          <t>Motor 1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A-P-0098</t>
        </is>
      </c>
      <c r="B1518" s="12" t="inlineStr">
        <is>
          <t>A</t>
        </is>
      </c>
      <c r="C1518" s="12" t="inlineStr">
        <is>
          <t>Power block</t>
        </is>
      </c>
      <c r="D1518" s="12" t="inlineStr">
        <is>
          <t>Motor 2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A-P-0099</t>
        </is>
      </c>
      <c r="B1519" s="12" t="inlineStr">
        <is>
          <t>A</t>
        </is>
      </c>
      <c r="C1519" s="12" t="inlineStr">
        <is>
          <t>Power block</t>
        </is>
      </c>
      <c r="D1519" s="12" t="inlineStr">
        <is>
          <t>Motor 3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A-P-0100</t>
        </is>
      </c>
      <c r="B1520" s="12" t="inlineStr">
        <is>
          <t>A</t>
        </is>
      </c>
      <c r="C1520" s="12" t="inlineStr">
        <is>
          <t>Power block</t>
        </is>
      </c>
      <c r="D1520" s="12" t="inlineStr">
        <is>
          <t>Motor 4 of 6, 2 kW</t>
        </is>
      </c>
      <c r="E1520" s="12" t="inlineStr">
        <is>
          <t>R3</t>
        </is>
      </c>
      <c r="F1520" s="12" t="inlineStr">
        <is>
          <t>R3: ST auxiliary electrical e-house (40 x 65 ft)</t>
        </is>
      </c>
      <c r="G1520" s="12" t="inlineStr"/>
      <c r="H1520" s="12" t="inlineStr">
        <is>
          <t>GSU-ST firewall</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463</v>
      </c>
      <c r="U1520" s="16" t="n">
        <v>35</v>
      </c>
      <c r="V1520" s="16">
        <f>ROUNDUP((T1520+U1520+2*'Read Me'!$B$13)*(1+'Read Me'!$B$12),-1)</f>
        <v/>
      </c>
      <c r="W1520" s="16">
        <f>V1520*N1520*O1520</f>
        <v/>
      </c>
      <c r="X1520" s="12">
        <f>IF(LEFT(I1520,2)="MV",2*N1520*IF(L1520="1/C",O1520,1),0)</f>
        <v/>
      </c>
      <c r="Y1520" s="12">
        <f>IF(OR(LEFT(K1520,4)="LVAX",LEFT(K1520,6)="MV15AX",LEFT(K1520,4)="CTAX",LEFT(K1520,2)="W|"),2*N1520*O1520,0)</f>
        <v/>
      </c>
      <c r="Z1520" s="12" t="inlineStr">
        <is>
          <t>VD 0.7 %</t>
        </is>
      </c>
      <c r="AA1520" s="12">
        <f>N1520*O1520</f>
        <v/>
      </c>
    </row>
    <row r="1521">
      <c r="A1521" s="12" t="inlineStr">
        <is>
          <t>A-P-0101</t>
        </is>
      </c>
      <c r="B1521" s="12" t="inlineStr">
        <is>
          <t>A</t>
        </is>
      </c>
      <c r="C1521" s="12" t="inlineStr">
        <is>
          <t>Power block</t>
        </is>
      </c>
      <c r="D1521" s="12" t="inlineStr">
        <is>
          <t>Motor 5 of 6, 2 kW</t>
        </is>
      </c>
      <c r="E1521" s="12" t="inlineStr">
        <is>
          <t>R3</t>
        </is>
      </c>
      <c r="F1521" s="12" t="inlineStr">
        <is>
          <t>R3: ST auxiliary electrical e-house (40 x 65 ft)</t>
        </is>
      </c>
      <c r="G1521" s="12" t="inlineStr"/>
      <c r="H1521" s="12" t="inlineStr">
        <is>
          <t>GSU-ST firewall</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463</v>
      </c>
      <c r="U1521" s="16" t="n">
        <v>35</v>
      </c>
      <c r="V1521" s="16">
        <f>ROUNDUP((T1521+U1521+2*'Read Me'!$B$13)*(1+'Read Me'!$B$12),-1)</f>
        <v/>
      </c>
      <c r="W1521" s="16">
        <f>V1521*N1521*O1521</f>
        <v/>
      </c>
      <c r="X1521" s="12">
        <f>IF(LEFT(I1521,2)="MV",2*N1521*IF(L1521="1/C",O1521,1),0)</f>
        <v/>
      </c>
      <c r="Y1521" s="12">
        <f>IF(OR(LEFT(K1521,4)="LVAX",LEFT(K1521,6)="MV15AX",LEFT(K1521,4)="CTAX",LEFT(K1521,2)="W|"),2*N1521*O1521,0)</f>
        <v/>
      </c>
      <c r="Z1521" s="12" t="inlineStr">
        <is>
          <t>VD 0.7 %</t>
        </is>
      </c>
      <c r="AA1521" s="12">
        <f>N1521*O1521</f>
        <v/>
      </c>
    </row>
    <row r="1522">
      <c r="A1522" s="12" t="inlineStr">
        <is>
          <t>A-P-0102</t>
        </is>
      </c>
      <c r="B1522" s="12" t="inlineStr">
        <is>
          <t>A</t>
        </is>
      </c>
      <c r="C1522" s="12" t="inlineStr">
        <is>
          <t>Power block</t>
        </is>
      </c>
      <c r="D1522" s="12" t="inlineStr">
        <is>
          <t>Motor 6 of 6, 2 kW</t>
        </is>
      </c>
      <c r="E1522" s="12" t="inlineStr">
        <is>
          <t>R3</t>
        </is>
      </c>
      <c r="F1522" s="12" t="inlineStr">
        <is>
          <t>R3: ST auxiliary electrical e-house (40 x 65 ft)</t>
        </is>
      </c>
      <c r="G1522" s="12" t="inlineStr"/>
      <c r="H1522" s="12" t="inlineStr">
        <is>
          <t>GSU-ST firewall</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463</v>
      </c>
      <c r="U1522" s="16" t="n">
        <v>35</v>
      </c>
      <c r="V1522" s="16">
        <f>ROUNDUP((T1522+U1522+2*'Read Me'!$B$13)*(1+'Read Me'!$B$12),-1)</f>
        <v/>
      </c>
      <c r="W1522" s="16">
        <f>V1522*N1522*O1522</f>
        <v/>
      </c>
      <c r="X1522" s="12">
        <f>IF(LEFT(I1522,2)="MV",2*N1522*IF(L1522="1/C",O1522,1),0)</f>
        <v/>
      </c>
      <c r="Y1522" s="12">
        <f>IF(OR(LEFT(K1522,4)="LVAX",LEFT(K1522,6)="MV15AX",LEFT(K1522,4)="CTAX",LEFT(K1522,2)="W|"),2*N1522*O1522,0)</f>
        <v/>
      </c>
      <c r="Z1522" s="12" t="inlineStr">
        <is>
          <t>VD 0.7 %</t>
        </is>
      </c>
      <c r="AA1522" s="12">
        <f>N1522*O1522</f>
        <v/>
      </c>
    </row>
    <row r="1523">
      <c r="A1523" s="12" t="inlineStr">
        <is>
          <t>A-P-0103</t>
        </is>
      </c>
      <c r="B1523" s="12" t="inlineStr">
        <is>
          <t>A</t>
        </is>
      </c>
      <c r="C1523" s="12" t="inlineStr">
        <is>
          <t>Power block</t>
        </is>
      </c>
      <c r="D1523" s="12" t="inlineStr">
        <is>
          <t>Motor 1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A-P-0104</t>
        </is>
      </c>
      <c r="B1524" s="12" t="inlineStr">
        <is>
          <t>A</t>
        </is>
      </c>
      <c r="C1524" s="12" t="inlineStr">
        <is>
          <t>Power block</t>
        </is>
      </c>
      <c r="D1524" s="12" t="inlineStr">
        <is>
          <t>Motor 2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A-P-0105</t>
        </is>
      </c>
      <c r="B1525" s="12" t="inlineStr">
        <is>
          <t>A</t>
        </is>
      </c>
      <c r="C1525" s="12" t="inlineStr">
        <is>
          <t>Power block</t>
        </is>
      </c>
      <c r="D1525" s="12" t="inlineStr">
        <is>
          <t>Motor 3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A-P-0106</t>
        </is>
      </c>
      <c r="B1526" s="12" t="inlineStr">
        <is>
          <t>A</t>
        </is>
      </c>
      <c r="C1526" s="12" t="inlineStr">
        <is>
          <t>Power block</t>
        </is>
      </c>
      <c r="D1526" s="12" t="inlineStr">
        <is>
          <t>Motor 4 of 6, 2 kW</t>
        </is>
      </c>
      <c r="E1526" s="12" t="inlineStr">
        <is>
          <t>R3</t>
        </is>
      </c>
      <c r="F1526" s="12" t="inlineStr">
        <is>
          <t>R3: ST auxiliary electrical e-house (40 x 65 ft)</t>
        </is>
      </c>
      <c r="G1526" s="12" t="inlineStr">
        <is>
          <t>GSU-ST</t>
        </is>
      </c>
      <c r="H1526" s="12" t="inlineStr">
        <is>
          <t>GSU-ST: 21/230 kV (one ST GSU, baseline)</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408</v>
      </c>
      <c r="U1526" s="16" t="n">
        <v>32</v>
      </c>
      <c r="V1526" s="16">
        <f>ROUNDUP((T1526+U1526+2*'Read Me'!$B$13)*(1+'Read Me'!$B$12),-1)</f>
        <v/>
      </c>
      <c r="W1526" s="16">
        <f>V1526*N1526*O1526</f>
        <v/>
      </c>
      <c r="X1526" s="12">
        <f>IF(LEFT(I1526,2)="MV",2*N1526*IF(L1526="1/C",O1526,1),0)</f>
        <v/>
      </c>
      <c r="Y1526" s="12">
        <f>IF(OR(LEFT(K1526,4)="LVAX",LEFT(K1526,6)="MV15AX",LEFT(K1526,4)="CTAX",LEFT(K1526,2)="W|"),2*N1526*O1526,0)</f>
        <v/>
      </c>
      <c r="Z1526" s="12" t="inlineStr">
        <is>
          <t>VD 0.6 %</t>
        </is>
      </c>
      <c r="AA1526" s="12">
        <f>N1526*O1526</f>
        <v/>
      </c>
    </row>
    <row r="1527">
      <c r="A1527" s="12" t="inlineStr">
        <is>
          <t>A-P-0107</t>
        </is>
      </c>
      <c r="B1527" s="12" t="inlineStr">
        <is>
          <t>A</t>
        </is>
      </c>
      <c r="C1527" s="12" t="inlineStr">
        <is>
          <t>Power block</t>
        </is>
      </c>
      <c r="D1527" s="12" t="inlineStr">
        <is>
          <t>Motor 5 of 6, 2 kW</t>
        </is>
      </c>
      <c r="E1527" s="12" t="inlineStr">
        <is>
          <t>R3</t>
        </is>
      </c>
      <c r="F1527" s="12" t="inlineStr">
        <is>
          <t>R3: ST auxiliary electrical e-house (40 x 65 ft)</t>
        </is>
      </c>
      <c r="G1527" s="12" t="inlineStr">
        <is>
          <t>GSU-ST</t>
        </is>
      </c>
      <c r="H1527" s="12" t="inlineStr">
        <is>
          <t>GSU-ST: 21/230 kV (one ST GSU, baseline)</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408</v>
      </c>
      <c r="U1527" s="16" t="n">
        <v>32</v>
      </c>
      <c r="V1527" s="16">
        <f>ROUNDUP((T1527+U1527+2*'Read Me'!$B$13)*(1+'Read Me'!$B$12),-1)</f>
        <v/>
      </c>
      <c r="W1527" s="16">
        <f>V1527*N1527*O1527</f>
        <v/>
      </c>
      <c r="X1527" s="12">
        <f>IF(LEFT(I1527,2)="MV",2*N1527*IF(L1527="1/C",O1527,1),0)</f>
        <v/>
      </c>
      <c r="Y1527" s="12">
        <f>IF(OR(LEFT(K1527,4)="LVAX",LEFT(K1527,6)="MV15AX",LEFT(K1527,4)="CTAX",LEFT(K1527,2)="W|"),2*N1527*O1527,0)</f>
        <v/>
      </c>
      <c r="Z1527" s="12" t="inlineStr">
        <is>
          <t>VD 0.6 %</t>
        </is>
      </c>
      <c r="AA1527" s="12">
        <f>N1527*O1527</f>
        <v/>
      </c>
    </row>
    <row r="1528">
      <c r="A1528" s="12" t="inlineStr">
        <is>
          <t>A-P-0108</t>
        </is>
      </c>
      <c r="B1528" s="12" t="inlineStr">
        <is>
          <t>A</t>
        </is>
      </c>
      <c r="C1528" s="12" t="inlineStr">
        <is>
          <t>Power block</t>
        </is>
      </c>
      <c r="D1528" s="12" t="inlineStr">
        <is>
          <t>Motor 6 of 6, 2 kW</t>
        </is>
      </c>
      <c r="E1528" s="12" t="inlineStr">
        <is>
          <t>R3</t>
        </is>
      </c>
      <c r="F1528" s="12" t="inlineStr">
        <is>
          <t>R3: ST auxiliary electrical e-house (40 x 65 ft)</t>
        </is>
      </c>
      <c r="G1528" s="12" t="inlineStr">
        <is>
          <t>GSU-ST</t>
        </is>
      </c>
      <c r="H1528" s="12" t="inlineStr">
        <is>
          <t>GSU-ST: 21/230 kV (one ST GSU, baseline)</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408</v>
      </c>
      <c r="U1528" s="16" t="n">
        <v>32</v>
      </c>
      <c r="V1528" s="16">
        <f>ROUNDUP((T1528+U1528+2*'Read Me'!$B$13)*(1+'Read Me'!$B$12),-1)</f>
        <v/>
      </c>
      <c r="W1528" s="16">
        <f>V1528*N1528*O1528</f>
        <v/>
      </c>
      <c r="X1528" s="12">
        <f>IF(LEFT(I1528,2)="MV",2*N1528*IF(L1528="1/C",O1528,1),0)</f>
        <v/>
      </c>
      <c r="Y1528" s="12">
        <f>IF(OR(LEFT(K1528,4)="LVAX",LEFT(K1528,6)="MV15AX",LEFT(K1528,4)="CTAX",LEFT(K1528,2)="W|"),2*N1528*O1528,0)</f>
        <v/>
      </c>
      <c r="Z1528" s="12" t="inlineStr">
        <is>
          <t>VD 0.6 %</t>
        </is>
      </c>
      <c r="AA1528" s="12">
        <f>N1528*O1528</f>
        <v/>
      </c>
    </row>
    <row r="1529">
      <c r="A1529" s="12" t="inlineStr">
        <is>
          <t>A-P-0109</t>
        </is>
      </c>
      <c r="B1529" s="12" t="inlineStr">
        <is>
          <t>A</t>
        </is>
      </c>
      <c r="C1529" s="12" t="inlineStr">
        <is>
          <t>Power block</t>
        </is>
      </c>
      <c r="D1529" s="12" t="inlineStr">
        <is>
          <t>Motor 1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A-P-0110</t>
        </is>
      </c>
      <c r="B1530" s="12" t="inlineStr">
        <is>
          <t>A</t>
        </is>
      </c>
      <c r="C1530" s="12" t="inlineStr">
        <is>
          <t>Power block</t>
        </is>
      </c>
      <c r="D1530" s="12" t="inlineStr">
        <is>
          <t>Motor 2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A-P-0111</t>
        </is>
      </c>
      <c r="B1531" s="12" t="inlineStr">
        <is>
          <t>A</t>
        </is>
      </c>
      <c r="C1531" s="12" t="inlineStr">
        <is>
          <t>Power block</t>
        </is>
      </c>
      <c r="D1531" s="12" t="inlineStr">
        <is>
          <t>Motor 3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A-P-0112</t>
        </is>
      </c>
      <c r="B1532" s="12" t="inlineStr">
        <is>
          <t>A</t>
        </is>
      </c>
      <c r="C1532" s="12" t="inlineStr">
        <is>
          <t>Power block</t>
        </is>
      </c>
      <c r="D1532" s="12" t="inlineStr">
        <is>
          <t>Motor 4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A-P-0113</t>
        </is>
      </c>
      <c r="B1533" s="12" t="inlineStr">
        <is>
          <t>A</t>
        </is>
      </c>
      <c r="C1533" s="12" t="inlineStr">
        <is>
          <t>Power block</t>
        </is>
      </c>
      <c r="D1533" s="12" t="inlineStr">
        <is>
          <t>Motor 5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A-P-0114</t>
        </is>
      </c>
      <c r="B1534" s="12" t="inlineStr">
        <is>
          <t>A</t>
        </is>
      </c>
      <c r="C1534" s="12" t="inlineStr">
        <is>
          <t>Power block</t>
        </is>
      </c>
      <c r="D1534" s="12" t="inlineStr">
        <is>
          <t>Motor 6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A-P-0115</t>
        </is>
      </c>
      <c r="B1535" s="12" t="inlineStr">
        <is>
          <t>A</t>
        </is>
      </c>
      <c r="C1535" s="12" t="inlineStr">
        <is>
          <t>Power block</t>
        </is>
      </c>
      <c r="D1535" s="12" t="inlineStr">
        <is>
          <t>Motor 7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A-P-0116</t>
        </is>
      </c>
      <c r="B1536" s="12" t="inlineStr">
        <is>
          <t>A</t>
        </is>
      </c>
      <c r="C1536" s="12" t="inlineStr">
        <is>
          <t>Power block</t>
        </is>
      </c>
      <c r="D1536" s="12" t="inlineStr">
        <is>
          <t>Motor 8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A-P-0117</t>
        </is>
      </c>
      <c r="B1537" s="12" t="inlineStr">
        <is>
          <t>A</t>
        </is>
      </c>
      <c r="C1537" s="12" t="inlineStr">
        <is>
          <t>Power block</t>
        </is>
      </c>
      <c r="D1537" s="12" t="inlineStr">
        <is>
          <t>Motor 9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A-P-0118</t>
        </is>
      </c>
      <c r="B1538" s="12" t="inlineStr">
        <is>
          <t>A</t>
        </is>
      </c>
      <c r="C1538" s="12" t="inlineStr">
        <is>
          <t>Power block</t>
        </is>
      </c>
      <c r="D1538" s="12" t="inlineStr">
        <is>
          <t>Motor 10 of 12, 45 kW</t>
        </is>
      </c>
      <c r="E1538" s="12" t="inlineStr">
        <is>
          <t>MCC-GT1</t>
        </is>
      </c>
      <c r="F1538" s="12" t="inlineStr">
        <is>
          <t>R1 MCC-GT1</t>
        </is>
      </c>
      <c r="G1538" s="12" t="inlineStr">
        <is>
          <t>GT1 aux</t>
        </is>
      </c>
      <c r="H1538" s="12" t="inlineStr">
        <is>
          <t>GT1 aux: lube oil, hydraulics, enclosure fans</t>
        </is>
      </c>
      <c r="I1538" s="12" t="inlineStr">
        <is>
          <t>LV 600 V</t>
        </is>
      </c>
      <c r="J1538" s="12" t="inlineStr">
        <is>
          <t>ARMOR-X MC-HL 600 V 3/C Cu XHHW-2 + ground, CWA, black PVC (Class I Div 2)</t>
        </is>
      </c>
      <c r="K1538" s="12" t="inlineStr">
        <is>
          <t>LVAX|3/C+G|2</t>
        </is>
      </c>
      <c r="L1538" s="12" t="inlineStr">
        <is>
          <t>3/C+G</t>
        </is>
      </c>
      <c r="M1538" s="12" t="inlineStr">
        <is>
          <t>2</t>
        </is>
      </c>
      <c r="N1538" s="12" t="n">
        <v>1</v>
      </c>
      <c r="O1538" s="12" t="n">
        <v>1</v>
      </c>
      <c r="P1538" s="12" t="n">
        <v>480</v>
      </c>
      <c r="Q1538" s="12" t="n">
        <v>45</v>
      </c>
      <c r="R1538" s="12" t="n">
        <v>63.7</v>
      </c>
      <c r="S1538" s="12" t="inlineStr">
        <is>
          <t>Tray</t>
        </is>
      </c>
      <c r="T1538" s="16" t="n">
        <v>302</v>
      </c>
      <c r="U1538" s="16" t="n">
        <v>170</v>
      </c>
      <c r="V1538" s="16">
        <f>ROUNDUP((T1538+U1538+2*'Read Me'!$B$13)*(1+'Read Me'!$B$12),-1)</f>
        <v/>
      </c>
      <c r="W1538" s="16">
        <f>V1538*N1538*O1538</f>
        <v/>
      </c>
      <c r="X1538" s="12">
        <f>IF(LEFT(I1538,2)="MV",2*N1538*IF(L1538="1/C",O1538,1),0)</f>
        <v/>
      </c>
      <c r="Y1538" s="12">
        <f>IF(OR(LEFT(K1538,4)="LVAX",LEFT(K1538,6)="MV15AX",LEFT(K1538,4)="CTAX",LEFT(K1538,2)="W|"),2*N1538*O1538,0)</f>
        <v/>
      </c>
      <c r="Z1538" s="12" t="inlineStr">
        <is>
          <t>VD 2.3 %</t>
        </is>
      </c>
      <c r="AA1538" s="12">
        <f>N1538*O1538</f>
        <v/>
      </c>
    </row>
    <row r="1539">
      <c r="A1539" s="12" t="inlineStr">
        <is>
          <t>A-P-0119</t>
        </is>
      </c>
      <c r="B1539" s="12" t="inlineStr">
        <is>
          <t>A</t>
        </is>
      </c>
      <c r="C1539" s="12" t="inlineStr">
        <is>
          <t>Power block</t>
        </is>
      </c>
      <c r="D1539" s="12" t="inlineStr">
        <is>
          <t>Motor 11 of 12, 45 kW</t>
        </is>
      </c>
      <c r="E1539" s="12" t="inlineStr">
        <is>
          <t>MCC-GT1</t>
        </is>
      </c>
      <c r="F1539" s="12" t="inlineStr">
        <is>
          <t>R1 MCC-GT1</t>
        </is>
      </c>
      <c r="G1539" s="12" t="inlineStr">
        <is>
          <t>GT1 aux</t>
        </is>
      </c>
      <c r="H1539" s="12" t="inlineStr">
        <is>
          <t>GT1 aux: lube oil, hydraulics, enclosure fans</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45</v>
      </c>
      <c r="R1539" s="12" t="n">
        <v>63.7</v>
      </c>
      <c r="S1539" s="12" t="inlineStr">
        <is>
          <t>Tray</t>
        </is>
      </c>
      <c r="T1539" s="16" t="n">
        <v>302</v>
      </c>
      <c r="U1539" s="16" t="n">
        <v>170</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A-P-0120</t>
        </is>
      </c>
      <c r="B1540" s="12" t="inlineStr">
        <is>
          <t>A</t>
        </is>
      </c>
      <c r="C1540" s="12" t="inlineStr">
        <is>
          <t>Power block</t>
        </is>
      </c>
      <c r="D1540" s="12" t="inlineStr">
        <is>
          <t>Motor 12 of 12, 45 kW</t>
        </is>
      </c>
      <c r="E1540" s="12" t="inlineStr">
        <is>
          <t>MCC-GT1</t>
        </is>
      </c>
      <c r="F1540" s="12" t="inlineStr">
        <is>
          <t>R1 MCC-GT1</t>
        </is>
      </c>
      <c r="G1540" s="12" t="inlineStr">
        <is>
          <t>GT1 aux</t>
        </is>
      </c>
      <c r="H1540" s="12" t="inlineStr">
        <is>
          <t>GT1 aux: lube oil, hydraulics, enclosure fans</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45</v>
      </c>
      <c r="R1540" s="12" t="n">
        <v>63.7</v>
      </c>
      <c r="S1540" s="12" t="inlineStr">
        <is>
          <t>Tray</t>
        </is>
      </c>
      <c r="T1540" s="16" t="n">
        <v>302</v>
      </c>
      <c r="U1540" s="16" t="n">
        <v>170</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A-P-0121</t>
        </is>
      </c>
      <c r="B1541" s="12" t="inlineStr">
        <is>
          <t>A</t>
        </is>
      </c>
      <c r="C1541" s="12" t="inlineStr">
        <is>
          <t>Power block</t>
        </is>
      </c>
      <c r="D1541" s="12" t="inlineStr">
        <is>
          <t>LV power feeder</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LVAX|3/C+G|350</t>
        </is>
      </c>
      <c r="L1541" s="12" t="inlineStr">
        <is>
          <t>3/C+G</t>
        </is>
      </c>
      <c r="M1541" s="12" t="inlineStr">
        <is>
          <t>350 kcmil</t>
        </is>
      </c>
      <c r="N1541" s="12" t="n">
        <v>1</v>
      </c>
      <c r="O1541" s="12" t="n">
        <v>1</v>
      </c>
      <c r="P1541" s="12" t="n">
        <v>480</v>
      </c>
      <c r="Q1541" s="12" t="n">
        <v>150</v>
      </c>
      <c r="R1541" s="12" t="n">
        <v>212.3</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1.2 %</t>
        </is>
      </c>
      <c r="AA1541" s="12">
        <f>N1541*O1541</f>
        <v/>
      </c>
    </row>
    <row r="1542">
      <c r="A1542" s="12" t="inlineStr">
        <is>
          <t>A-P-0122</t>
        </is>
      </c>
      <c r="B1542" s="12" t="inlineStr">
        <is>
          <t>A</t>
        </is>
      </c>
      <c r="C1542" s="12" t="inlineStr">
        <is>
          <t>Power block</t>
        </is>
      </c>
      <c r="D1542" s="12" t="inlineStr">
        <is>
          <t>480 V welding receptacle 1</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A-P-0123</t>
        </is>
      </c>
      <c r="B1543" s="12" t="inlineStr">
        <is>
          <t>A</t>
        </is>
      </c>
      <c r="C1543" s="12" t="inlineStr">
        <is>
          <t>Power block</t>
        </is>
      </c>
      <c r="D1543" s="12" t="inlineStr">
        <is>
          <t>480 V welding receptacle 2</t>
        </is>
      </c>
      <c r="E1543" s="12" t="inlineStr">
        <is>
          <t>MCC-GT1</t>
        </is>
      </c>
      <c r="F1543" s="12" t="inlineStr">
        <is>
          <t>R1 MCC-GT1</t>
        </is>
      </c>
      <c r="G1543" s="12" t="inlineStr">
        <is>
          <t>GT1</t>
        </is>
      </c>
      <c r="H1543" s="12" t="inlineStr">
        <is>
          <t>GT1: H-class gas turbine (60 Hz)</t>
        </is>
      </c>
      <c r="I1543" s="12" t="inlineStr">
        <is>
          <t>LV 600 V</t>
        </is>
      </c>
      <c r="J1543" s="12" t="inlineStr">
        <is>
          <t>ARMOR-X MC-HL 600 V 3/C Cu XHHW-2 + ground, CWA, black PVC (Class I Div 2)</t>
        </is>
      </c>
      <c r="K1543" s="12" t="inlineStr">
        <is>
          <t>LVAX|3/C+G|2</t>
        </is>
      </c>
      <c r="L1543" s="12" t="inlineStr">
        <is>
          <t>3/C+G</t>
        </is>
      </c>
      <c r="M1543" s="12" t="inlineStr">
        <is>
          <t>2</t>
        </is>
      </c>
      <c r="N1543" s="12" t="n">
        <v>1</v>
      </c>
      <c r="O1543" s="12" t="n">
        <v>1</v>
      </c>
      <c r="P1543" s="12" t="n">
        <v>480</v>
      </c>
      <c r="Q1543" s="12" t="n">
        <v>60</v>
      </c>
      <c r="R1543" s="12" t="n">
        <v>76</v>
      </c>
      <c r="S1543" s="12" t="inlineStr">
        <is>
          <t>Tray</t>
        </is>
      </c>
      <c r="T1543" s="16" t="n">
        <v>232</v>
      </c>
      <c r="U1543" s="16" t="n">
        <v>154</v>
      </c>
      <c r="V1543" s="16">
        <f>ROUNDUP((T1543+U1543+2*'Read Me'!$B$13)*(1+'Read Me'!$B$12),-1)</f>
        <v/>
      </c>
      <c r="W1543" s="16">
        <f>V1543*N1543*O1543</f>
        <v/>
      </c>
      <c r="X1543" s="12">
        <f>IF(LEFT(I1543,2)="MV",2*N1543*IF(L1543="1/C",O1543,1),0)</f>
        <v/>
      </c>
      <c r="Y1543" s="12">
        <f>IF(OR(LEFT(K1543,4)="LVAX",LEFT(K1543,6)="MV15AX",LEFT(K1543,4)="CTAX",LEFT(K1543,2)="W|"),2*N1543*O1543,0)</f>
        <v/>
      </c>
      <c r="Z1543" s="12" t="inlineStr">
        <is>
          <t>VD 2.3 %</t>
        </is>
      </c>
      <c r="AA1543" s="12">
        <f>N1543*O1543</f>
        <v/>
      </c>
    </row>
    <row r="1544">
      <c r="A1544" s="12" t="inlineStr">
        <is>
          <t>A-P-0124</t>
        </is>
      </c>
      <c r="B1544" s="12" t="inlineStr">
        <is>
          <t>A</t>
        </is>
      </c>
      <c r="C1544" s="12" t="inlineStr">
        <is>
          <t>Power block</t>
        </is>
      </c>
      <c r="D1544" s="12" t="inlineStr">
        <is>
          <t>480 V welding receptacle 3</t>
        </is>
      </c>
      <c r="E1544" s="12" t="inlineStr">
        <is>
          <t>MCC-GT1</t>
        </is>
      </c>
      <c r="F1544" s="12" t="inlineStr">
        <is>
          <t>R1 MCC-GT1</t>
        </is>
      </c>
      <c r="G1544" s="12" t="inlineStr">
        <is>
          <t>GT1</t>
        </is>
      </c>
      <c r="H1544" s="12" t="inlineStr">
        <is>
          <t>GT1: H-class gas turbine (60 Hz)</t>
        </is>
      </c>
      <c r="I1544" s="12" t="inlineStr">
        <is>
          <t>LV 600 V</t>
        </is>
      </c>
      <c r="J1544" s="12" t="inlineStr">
        <is>
          <t>ARMOR-X MC-HL 600 V 3/C Cu XHHW-2 + ground, CWA, black PVC (Class I Div 2)</t>
        </is>
      </c>
      <c r="K1544" s="12" t="inlineStr">
        <is>
          <t>LVAX|3/C+G|2</t>
        </is>
      </c>
      <c r="L1544" s="12" t="inlineStr">
        <is>
          <t>3/C+G</t>
        </is>
      </c>
      <c r="M1544" s="12" t="inlineStr">
        <is>
          <t>2</t>
        </is>
      </c>
      <c r="N1544" s="12" t="n">
        <v>1</v>
      </c>
      <c r="O1544" s="12" t="n">
        <v>1</v>
      </c>
      <c r="P1544" s="12" t="n">
        <v>480</v>
      </c>
      <c r="Q1544" s="12" t="n">
        <v>60</v>
      </c>
      <c r="R1544" s="12" t="n">
        <v>76</v>
      </c>
      <c r="S1544" s="12" t="inlineStr">
        <is>
          <t>Tray</t>
        </is>
      </c>
      <c r="T1544" s="16" t="n">
        <v>232</v>
      </c>
      <c r="U1544" s="16" t="n">
        <v>154</v>
      </c>
      <c r="V1544" s="16">
        <f>ROUNDUP((T1544+U1544+2*'Read Me'!$B$13)*(1+'Read Me'!$B$12),-1)</f>
        <v/>
      </c>
      <c r="W1544" s="16">
        <f>V1544*N1544*O1544</f>
        <v/>
      </c>
      <c r="X1544" s="12">
        <f>IF(LEFT(I1544,2)="MV",2*N1544*IF(L1544="1/C",O1544,1),0)</f>
        <v/>
      </c>
      <c r="Y1544" s="12">
        <f>IF(OR(LEFT(K1544,4)="LVAX",LEFT(K1544,6)="MV15AX",LEFT(K1544,4)="CTAX",LEFT(K1544,2)="W|"),2*N1544*O1544,0)</f>
        <v/>
      </c>
      <c r="Z1544" s="12" t="inlineStr">
        <is>
          <t>VD 2.3 %</t>
        </is>
      </c>
      <c r="AA1544" s="12">
        <f>N1544*O1544</f>
        <v/>
      </c>
    </row>
    <row r="1545">
      <c r="A1545" s="12" t="inlineStr">
        <is>
          <t>A-P-0125</t>
        </is>
      </c>
      <c r="B1545" s="12" t="inlineStr">
        <is>
          <t>A</t>
        </is>
      </c>
      <c r="C1545" s="12" t="inlineStr">
        <is>
          <t>Power block</t>
        </is>
      </c>
      <c r="D1545" s="12" t="inlineStr">
        <is>
          <t>480 V welding receptacle 4</t>
        </is>
      </c>
      <c r="E1545" s="12" t="inlineStr">
        <is>
          <t>MCC-GT1</t>
        </is>
      </c>
      <c r="F1545" s="12" t="inlineStr">
        <is>
          <t>R1 MCC-GT1</t>
        </is>
      </c>
      <c r="G1545" s="12" t="inlineStr">
        <is>
          <t>GT1</t>
        </is>
      </c>
      <c r="H1545" s="12" t="inlineStr">
        <is>
          <t>GT1: H-class gas turbine (60 Hz)</t>
        </is>
      </c>
      <c r="I1545" s="12" t="inlineStr">
        <is>
          <t>LV 600 V</t>
        </is>
      </c>
      <c r="J1545" s="12" t="inlineStr">
        <is>
          <t>ARMOR-X MC-HL 600 V 3/C Cu XHHW-2 + ground, CWA, black PVC (Class I Div 2)</t>
        </is>
      </c>
      <c r="K1545" s="12" t="inlineStr">
        <is>
          <t>LVAX|3/C+G|2</t>
        </is>
      </c>
      <c r="L1545" s="12" t="inlineStr">
        <is>
          <t>3/C+G</t>
        </is>
      </c>
      <c r="M1545" s="12" t="inlineStr">
        <is>
          <t>2</t>
        </is>
      </c>
      <c r="N1545" s="12" t="n">
        <v>1</v>
      </c>
      <c r="O1545" s="12" t="n">
        <v>1</v>
      </c>
      <c r="P1545" s="12" t="n">
        <v>480</v>
      </c>
      <c r="Q1545" s="12" t="n">
        <v>60</v>
      </c>
      <c r="R1545" s="12" t="n">
        <v>76</v>
      </c>
      <c r="S1545" s="12" t="inlineStr">
        <is>
          <t>Tray</t>
        </is>
      </c>
      <c r="T1545" s="16" t="n">
        <v>232</v>
      </c>
      <c r="U1545" s="16" t="n">
        <v>154</v>
      </c>
      <c r="V1545" s="16">
        <f>ROUNDUP((T1545+U1545+2*'Read Me'!$B$13)*(1+'Read Me'!$B$12),-1)</f>
        <v/>
      </c>
      <c r="W1545" s="16">
        <f>V1545*N1545*O1545</f>
        <v/>
      </c>
      <c r="X1545" s="12">
        <f>IF(LEFT(I1545,2)="MV",2*N1545*IF(L1545="1/C",O1545,1),0)</f>
        <v/>
      </c>
      <c r="Y1545" s="12">
        <f>IF(OR(LEFT(K1545,4)="LVAX",LEFT(K1545,6)="MV15AX",LEFT(K1545,4)="CTAX",LEFT(K1545,2)="W|"),2*N1545*O1545,0)</f>
        <v/>
      </c>
      <c r="Z1545" s="12" t="inlineStr">
        <is>
          <t>VD 2.3 %</t>
        </is>
      </c>
      <c r="AA1545" s="12">
        <f>N1545*O1545</f>
        <v/>
      </c>
    </row>
    <row r="1546">
      <c r="A1546" s="12" t="inlineStr">
        <is>
          <t>A-P-0126</t>
        </is>
      </c>
      <c r="B1546" s="12" t="inlineStr">
        <is>
          <t>A</t>
        </is>
      </c>
      <c r="C1546" s="12" t="inlineStr">
        <is>
          <t>Power block</t>
        </is>
      </c>
      <c r="D1546" s="12" t="inlineStr">
        <is>
          <t>Motor 1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A-P-0127</t>
        </is>
      </c>
      <c r="B1547" s="12" t="inlineStr">
        <is>
          <t>A</t>
        </is>
      </c>
      <c r="C1547" s="12" t="inlineStr">
        <is>
          <t>Power block</t>
        </is>
      </c>
      <c r="D1547" s="12" t="inlineStr">
        <is>
          <t>Motor 2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A-P-0128</t>
        </is>
      </c>
      <c r="B1548" s="12" t="inlineStr">
        <is>
          <t>A</t>
        </is>
      </c>
      <c r="C1548" s="12" t="inlineStr">
        <is>
          <t>Power block</t>
        </is>
      </c>
      <c r="D1548" s="12" t="inlineStr">
        <is>
          <t>Motor 3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A-P-0129</t>
        </is>
      </c>
      <c r="B1549" s="12" t="inlineStr">
        <is>
          <t>A</t>
        </is>
      </c>
      <c r="C1549" s="12" t="inlineStr">
        <is>
          <t>Power block</t>
        </is>
      </c>
      <c r="D1549" s="12" t="inlineStr">
        <is>
          <t>Motor 4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A-P-0130</t>
        </is>
      </c>
      <c r="B1550" s="12" t="inlineStr">
        <is>
          <t>A</t>
        </is>
      </c>
      <c r="C1550" s="12" t="inlineStr">
        <is>
          <t>Power block</t>
        </is>
      </c>
      <c r="D1550" s="12" t="inlineStr">
        <is>
          <t>Motor 5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A-P-0131</t>
        </is>
      </c>
      <c r="B1551" s="12" t="inlineStr">
        <is>
          <t>A</t>
        </is>
      </c>
      <c r="C1551" s="12" t="inlineStr">
        <is>
          <t>Power block</t>
        </is>
      </c>
      <c r="D1551" s="12" t="inlineStr">
        <is>
          <t>Motor 6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A-P-0132</t>
        </is>
      </c>
      <c r="B1552" s="12" t="inlineStr">
        <is>
          <t>A</t>
        </is>
      </c>
      <c r="C1552" s="12" t="inlineStr">
        <is>
          <t>Power block</t>
        </is>
      </c>
      <c r="D1552" s="12" t="inlineStr">
        <is>
          <t>Motor 7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A-P-0133</t>
        </is>
      </c>
      <c r="B1553" s="12" t="inlineStr">
        <is>
          <t>A</t>
        </is>
      </c>
      <c r="C1553" s="12" t="inlineStr">
        <is>
          <t>Power block</t>
        </is>
      </c>
      <c r="D1553" s="12" t="inlineStr">
        <is>
          <t>Motor 8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A-P-0134</t>
        </is>
      </c>
      <c r="B1554" s="12" t="inlineStr">
        <is>
          <t>A</t>
        </is>
      </c>
      <c r="C1554" s="12" t="inlineStr">
        <is>
          <t>Power block</t>
        </is>
      </c>
      <c r="D1554" s="12" t="inlineStr">
        <is>
          <t>Motor 9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A-P-0135</t>
        </is>
      </c>
      <c r="B1555" s="12" t="inlineStr">
        <is>
          <t>A</t>
        </is>
      </c>
      <c r="C1555" s="12" t="inlineStr">
        <is>
          <t>Power block</t>
        </is>
      </c>
      <c r="D1555" s="12" t="inlineStr">
        <is>
          <t>Motor 10 of 12, 45 kW</t>
        </is>
      </c>
      <c r="E1555" s="12" t="inlineStr">
        <is>
          <t>MCC-GT2</t>
        </is>
      </c>
      <c r="F1555" s="12" t="inlineStr">
        <is>
          <t>R1 MCC-GT2</t>
        </is>
      </c>
      <c r="G1555" s="12" t="inlineStr">
        <is>
          <t>GT2 aux</t>
        </is>
      </c>
      <c r="H1555" s="12" t="inlineStr">
        <is>
          <t>GT2 aux: lube oil, hydraulics, enclosure fans</t>
        </is>
      </c>
      <c r="I1555" s="12" t="inlineStr">
        <is>
          <t>LV 600 V</t>
        </is>
      </c>
      <c r="J1555" s="12" t="inlineStr">
        <is>
          <t>ARMOR-X MC-HL 600 V 3/C Cu XHHW-2 + ground, CWA, black PVC (Class I Div 2)</t>
        </is>
      </c>
      <c r="K1555" s="12" t="inlineStr">
        <is>
          <t>LVAX|3/C+G|1</t>
        </is>
      </c>
      <c r="L1555" s="12" t="inlineStr">
        <is>
          <t>3/C+G</t>
        </is>
      </c>
      <c r="M1555" s="12" t="inlineStr">
        <is>
          <t>1</t>
        </is>
      </c>
      <c r="N1555" s="12" t="n">
        <v>1</v>
      </c>
      <c r="O1555" s="12" t="n">
        <v>1</v>
      </c>
      <c r="P1555" s="12" t="n">
        <v>480</v>
      </c>
      <c r="Q1555" s="12" t="n">
        <v>45</v>
      </c>
      <c r="R1555" s="12" t="n">
        <v>63.7</v>
      </c>
      <c r="S1555" s="12" t="inlineStr">
        <is>
          <t>Tray</t>
        </is>
      </c>
      <c r="T1555" s="16" t="n">
        <v>482</v>
      </c>
      <c r="U1555" s="16" t="n">
        <v>150</v>
      </c>
      <c r="V1555" s="16">
        <f>ROUNDUP((T1555+U1555+2*'Read Me'!$B$13)*(1+'Read Me'!$B$12),-1)</f>
        <v/>
      </c>
      <c r="W1555" s="16">
        <f>V1555*N1555*O1555</f>
        <v/>
      </c>
      <c r="X1555" s="12">
        <f>IF(LEFT(I1555,2)="MV",2*N1555*IF(L1555="1/C",O1555,1),0)</f>
        <v/>
      </c>
      <c r="Y1555" s="12">
        <f>IF(OR(LEFT(K1555,4)="LVAX",LEFT(K1555,6)="MV15AX",LEFT(K1555,4)="CTAX",LEFT(K1555,2)="W|"),2*N1555*O1555,0)</f>
        <v/>
      </c>
      <c r="Z1555" s="12" t="inlineStr">
        <is>
          <t>VD 2.5 %</t>
        </is>
      </c>
      <c r="AA1555" s="12">
        <f>N1555*O1555</f>
        <v/>
      </c>
    </row>
    <row r="1556">
      <c r="A1556" s="12" t="inlineStr">
        <is>
          <t>A-P-0136</t>
        </is>
      </c>
      <c r="B1556" s="12" t="inlineStr">
        <is>
          <t>A</t>
        </is>
      </c>
      <c r="C1556" s="12" t="inlineStr">
        <is>
          <t>Power block</t>
        </is>
      </c>
      <c r="D1556" s="12" t="inlineStr">
        <is>
          <t>Motor 11 of 12, 45 kW</t>
        </is>
      </c>
      <c r="E1556" s="12" t="inlineStr">
        <is>
          <t>MCC-GT2</t>
        </is>
      </c>
      <c r="F1556" s="12" t="inlineStr">
        <is>
          <t>R1 MCC-GT2</t>
        </is>
      </c>
      <c r="G1556" s="12" t="inlineStr">
        <is>
          <t>GT2 aux</t>
        </is>
      </c>
      <c r="H1556" s="12" t="inlineStr">
        <is>
          <t>GT2 aux: lube oil, hydraulics, enclosure fans</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45</v>
      </c>
      <c r="R1556" s="12" t="n">
        <v>63.7</v>
      </c>
      <c r="S1556" s="12" t="inlineStr">
        <is>
          <t>Tray</t>
        </is>
      </c>
      <c r="T1556" s="16" t="n">
        <v>482</v>
      </c>
      <c r="U1556" s="16" t="n">
        <v>150</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A-P-0137</t>
        </is>
      </c>
      <c r="B1557" s="12" t="inlineStr">
        <is>
          <t>A</t>
        </is>
      </c>
      <c r="C1557" s="12" t="inlineStr">
        <is>
          <t>Power block</t>
        </is>
      </c>
      <c r="D1557" s="12" t="inlineStr">
        <is>
          <t>Motor 12 of 12, 45 kW</t>
        </is>
      </c>
      <c r="E1557" s="12" t="inlineStr">
        <is>
          <t>MCC-GT2</t>
        </is>
      </c>
      <c r="F1557" s="12" t="inlineStr">
        <is>
          <t>R1 MCC-GT2</t>
        </is>
      </c>
      <c r="G1557" s="12" t="inlineStr">
        <is>
          <t>GT2 aux</t>
        </is>
      </c>
      <c r="H1557" s="12" t="inlineStr">
        <is>
          <t>GT2 aux: lube oil, hydraulics, enclosure fans</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45</v>
      </c>
      <c r="R1557" s="12" t="n">
        <v>63.7</v>
      </c>
      <c r="S1557" s="12" t="inlineStr">
        <is>
          <t>Tray</t>
        </is>
      </c>
      <c r="T1557" s="16" t="n">
        <v>482</v>
      </c>
      <c r="U1557" s="16" t="n">
        <v>150</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A-P-0138</t>
        </is>
      </c>
      <c r="B1558" s="12" t="inlineStr">
        <is>
          <t>A</t>
        </is>
      </c>
      <c r="C1558" s="12" t="inlineStr">
        <is>
          <t>Power block</t>
        </is>
      </c>
      <c r="D1558" s="12" t="inlineStr">
        <is>
          <t>LV power feeder</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LVAX|3/C+G|350</t>
        </is>
      </c>
      <c r="L1558" s="12" t="inlineStr">
        <is>
          <t>3/C+G</t>
        </is>
      </c>
      <c r="M1558" s="12" t="inlineStr">
        <is>
          <t>350 kcmil</t>
        </is>
      </c>
      <c r="N1558" s="12" t="n">
        <v>1</v>
      </c>
      <c r="O1558" s="12" t="n">
        <v>1</v>
      </c>
      <c r="P1558" s="12" t="n">
        <v>480</v>
      </c>
      <c r="Q1558" s="12" t="n">
        <v>150</v>
      </c>
      <c r="R1558" s="12" t="n">
        <v>212.3</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1.7 %</t>
        </is>
      </c>
      <c r="AA1558" s="12">
        <f>N1558*O1558</f>
        <v/>
      </c>
    </row>
    <row r="1559">
      <c r="A1559" s="12" t="inlineStr">
        <is>
          <t>A-P-0139</t>
        </is>
      </c>
      <c r="B1559" s="12" t="inlineStr">
        <is>
          <t>A</t>
        </is>
      </c>
      <c r="C1559" s="12" t="inlineStr">
        <is>
          <t>Power block</t>
        </is>
      </c>
      <c r="D1559" s="12" t="inlineStr">
        <is>
          <t>480 V welding receptacle 1</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A-P-0140</t>
        </is>
      </c>
      <c r="B1560" s="12" t="inlineStr">
        <is>
          <t>A</t>
        </is>
      </c>
      <c r="C1560" s="12" t="inlineStr">
        <is>
          <t>Power block</t>
        </is>
      </c>
      <c r="D1560" s="12" t="inlineStr">
        <is>
          <t>480 V welding receptacle 2</t>
        </is>
      </c>
      <c r="E1560" s="12" t="inlineStr">
        <is>
          <t>MCC-GT2</t>
        </is>
      </c>
      <c r="F1560" s="12" t="inlineStr">
        <is>
          <t>R1 MCC-GT2</t>
        </is>
      </c>
      <c r="G1560" s="12" t="inlineStr">
        <is>
          <t>GT2</t>
        </is>
      </c>
      <c r="H1560" s="12" t="inlineStr">
        <is>
          <t>GT2: H-class gas turbine (60 Hz)</t>
        </is>
      </c>
      <c r="I1560" s="12" t="inlineStr">
        <is>
          <t>LV 600 V</t>
        </is>
      </c>
      <c r="J1560" s="12" t="inlineStr">
        <is>
          <t>ARMOR-X MC-HL 600 V 3/C Cu XHHW-2 + ground, CWA, black PVC (Class I Div 2)</t>
        </is>
      </c>
      <c r="K1560" s="12" t="inlineStr">
        <is>
          <t>LVAX|3/C+G|1</t>
        </is>
      </c>
      <c r="L1560" s="12" t="inlineStr">
        <is>
          <t>3/C+G</t>
        </is>
      </c>
      <c r="M1560" s="12" t="inlineStr">
        <is>
          <t>1</t>
        </is>
      </c>
      <c r="N1560" s="12" t="n">
        <v>1</v>
      </c>
      <c r="O1560" s="12" t="n">
        <v>1</v>
      </c>
      <c r="P1560" s="12" t="n">
        <v>480</v>
      </c>
      <c r="Q1560" s="12" t="n">
        <v>60</v>
      </c>
      <c r="R1560" s="12" t="n">
        <v>76</v>
      </c>
      <c r="S1560" s="12" t="inlineStr">
        <is>
          <t>Tray</t>
        </is>
      </c>
      <c r="T1560" s="16" t="n">
        <v>412</v>
      </c>
      <c r="U1560" s="16" t="n">
        <v>134</v>
      </c>
      <c r="V1560" s="16">
        <f>ROUNDUP((T1560+U1560+2*'Read Me'!$B$13)*(1+'Read Me'!$B$12),-1)</f>
        <v/>
      </c>
      <c r="W1560" s="16">
        <f>V1560*N1560*O1560</f>
        <v/>
      </c>
      <c r="X1560" s="12">
        <f>IF(LEFT(I1560,2)="MV",2*N1560*IF(L1560="1/C",O1560,1),0)</f>
        <v/>
      </c>
      <c r="Y1560" s="12">
        <f>IF(OR(LEFT(K1560,4)="LVAX",LEFT(K1560,6)="MV15AX",LEFT(K1560,4)="CTAX",LEFT(K1560,2)="W|"),2*N1560*O1560,0)</f>
        <v/>
      </c>
      <c r="Z1560" s="12" t="inlineStr">
        <is>
          <t>VD 2.5 %</t>
        </is>
      </c>
      <c r="AA1560" s="12">
        <f>N1560*O1560</f>
        <v/>
      </c>
    </row>
    <row r="1561">
      <c r="A1561" s="12" t="inlineStr">
        <is>
          <t>A-P-0141</t>
        </is>
      </c>
      <c r="B1561" s="12" t="inlineStr">
        <is>
          <t>A</t>
        </is>
      </c>
      <c r="C1561" s="12" t="inlineStr">
        <is>
          <t>Power block</t>
        </is>
      </c>
      <c r="D1561" s="12" t="inlineStr">
        <is>
          <t>480 V welding receptacle 3</t>
        </is>
      </c>
      <c r="E1561" s="12" t="inlineStr">
        <is>
          <t>MCC-GT2</t>
        </is>
      </c>
      <c r="F1561" s="12" t="inlineStr">
        <is>
          <t>R1 MCC-GT2</t>
        </is>
      </c>
      <c r="G1561" s="12" t="inlineStr">
        <is>
          <t>GT2</t>
        </is>
      </c>
      <c r="H1561" s="12" t="inlineStr">
        <is>
          <t>GT2: H-class gas turbine (60 Hz)</t>
        </is>
      </c>
      <c r="I1561" s="12" t="inlineStr">
        <is>
          <t>LV 600 V</t>
        </is>
      </c>
      <c r="J1561" s="12" t="inlineStr">
        <is>
          <t>ARMOR-X MC-HL 600 V 3/C Cu XHHW-2 + ground, CWA, black PVC (Class I Div 2)</t>
        </is>
      </c>
      <c r="K1561" s="12" t="inlineStr">
        <is>
          <t>LVAX|3/C+G|1</t>
        </is>
      </c>
      <c r="L1561" s="12" t="inlineStr">
        <is>
          <t>3/C+G</t>
        </is>
      </c>
      <c r="M1561" s="12" t="inlineStr">
        <is>
          <t>1</t>
        </is>
      </c>
      <c r="N1561" s="12" t="n">
        <v>1</v>
      </c>
      <c r="O1561" s="12" t="n">
        <v>1</v>
      </c>
      <c r="P1561" s="12" t="n">
        <v>480</v>
      </c>
      <c r="Q1561" s="12" t="n">
        <v>60</v>
      </c>
      <c r="R1561" s="12" t="n">
        <v>76</v>
      </c>
      <c r="S1561" s="12" t="inlineStr">
        <is>
          <t>Tray</t>
        </is>
      </c>
      <c r="T1561" s="16" t="n">
        <v>412</v>
      </c>
      <c r="U1561" s="16" t="n">
        <v>134</v>
      </c>
      <c r="V1561" s="16">
        <f>ROUNDUP((T1561+U1561+2*'Read Me'!$B$13)*(1+'Read Me'!$B$12),-1)</f>
        <v/>
      </c>
      <c r="W1561" s="16">
        <f>V1561*N1561*O1561</f>
        <v/>
      </c>
      <c r="X1561" s="12">
        <f>IF(LEFT(I1561,2)="MV",2*N1561*IF(L1561="1/C",O1561,1),0)</f>
        <v/>
      </c>
      <c r="Y1561" s="12">
        <f>IF(OR(LEFT(K1561,4)="LVAX",LEFT(K1561,6)="MV15AX",LEFT(K1561,4)="CTAX",LEFT(K1561,2)="W|"),2*N1561*O1561,0)</f>
        <v/>
      </c>
      <c r="Z1561" s="12" t="inlineStr">
        <is>
          <t>VD 2.5 %</t>
        </is>
      </c>
      <c r="AA1561" s="12">
        <f>N1561*O1561</f>
        <v/>
      </c>
    </row>
    <row r="1562">
      <c r="A1562" s="12" t="inlineStr">
        <is>
          <t>A-P-0142</t>
        </is>
      </c>
      <c r="B1562" s="12" t="inlineStr">
        <is>
          <t>A</t>
        </is>
      </c>
      <c r="C1562" s="12" t="inlineStr">
        <is>
          <t>Power block</t>
        </is>
      </c>
      <c r="D1562" s="12" t="inlineStr">
        <is>
          <t>480 V welding receptacle 4</t>
        </is>
      </c>
      <c r="E1562" s="12" t="inlineStr">
        <is>
          <t>MCC-GT2</t>
        </is>
      </c>
      <c r="F1562" s="12" t="inlineStr">
        <is>
          <t>R1 MCC-GT2</t>
        </is>
      </c>
      <c r="G1562" s="12" t="inlineStr">
        <is>
          <t>GT2</t>
        </is>
      </c>
      <c r="H1562" s="12" t="inlineStr">
        <is>
          <t>GT2: H-class gas turbine (60 Hz)</t>
        </is>
      </c>
      <c r="I1562" s="12" t="inlineStr">
        <is>
          <t>LV 600 V</t>
        </is>
      </c>
      <c r="J1562" s="12" t="inlineStr">
        <is>
          <t>ARMOR-X MC-HL 600 V 3/C Cu XHHW-2 + ground, CWA, black PVC (Class I Div 2)</t>
        </is>
      </c>
      <c r="K1562" s="12" t="inlineStr">
        <is>
          <t>LVAX|3/C+G|1</t>
        </is>
      </c>
      <c r="L1562" s="12" t="inlineStr">
        <is>
          <t>3/C+G</t>
        </is>
      </c>
      <c r="M1562" s="12" t="inlineStr">
        <is>
          <t>1</t>
        </is>
      </c>
      <c r="N1562" s="12" t="n">
        <v>1</v>
      </c>
      <c r="O1562" s="12" t="n">
        <v>1</v>
      </c>
      <c r="P1562" s="12" t="n">
        <v>480</v>
      </c>
      <c r="Q1562" s="12" t="n">
        <v>60</v>
      </c>
      <c r="R1562" s="12" t="n">
        <v>76</v>
      </c>
      <c r="S1562" s="12" t="inlineStr">
        <is>
          <t>Tray</t>
        </is>
      </c>
      <c r="T1562" s="16" t="n">
        <v>412</v>
      </c>
      <c r="U1562" s="16" t="n">
        <v>134</v>
      </c>
      <c r="V1562" s="16">
        <f>ROUNDUP((T1562+U1562+2*'Read Me'!$B$13)*(1+'Read Me'!$B$12),-1)</f>
        <v/>
      </c>
      <c r="W1562" s="16">
        <f>V1562*N1562*O1562</f>
        <v/>
      </c>
      <c r="X1562" s="12">
        <f>IF(LEFT(I1562,2)="MV",2*N1562*IF(L1562="1/C",O1562,1),0)</f>
        <v/>
      </c>
      <c r="Y1562" s="12">
        <f>IF(OR(LEFT(K1562,4)="LVAX",LEFT(K1562,6)="MV15AX",LEFT(K1562,4)="CTAX",LEFT(K1562,2)="W|"),2*N1562*O1562,0)</f>
        <v/>
      </c>
      <c r="Z1562" s="12" t="inlineStr">
        <is>
          <t>VD 2.5 %</t>
        </is>
      </c>
      <c r="AA1562" s="12">
        <f>N1562*O1562</f>
        <v/>
      </c>
    </row>
    <row r="1563">
      <c r="A1563" s="12" t="inlineStr">
        <is>
          <t>A-P-0143</t>
        </is>
      </c>
      <c r="B1563" s="12" t="inlineStr">
        <is>
          <t>A</t>
        </is>
      </c>
      <c r="C1563" s="12" t="inlineStr">
        <is>
          <t>Power block</t>
        </is>
      </c>
      <c r="D1563" s="12" t="inlineStr">
        <is>
          <t>Motor 1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A-P-0144</t>
        </is>
      </c>
      <c r="B1564" s="12" t="inlineStr">
        <is>
          <t>A</t>
        </is>
      </c>
      <c r="C1564" s="12" t="inlineStr">
        <is>
          <t>Power block</t>
        </is>
      </c>
      <c r="D1564" s="12" t="inlineStr">
        <is>
          <t>Motor 2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A-P-0145</t>
        </is>
      </c>
      <c r="B1565" s="12" t="inlineStr">
        <is>
          <t>A</t>
        </is>
      </c>
      <c r="C1565" s="12" t="inlineStr">
        <is>
          <t>Power block</t>
        </is>
      </c>
      <c r="D1565" s="12" t="inlineStr">
        <is>
          <t>Motor 3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A-P-0146</t>
        </is>
      </c>
      <c r="B1566" s="12" t="inlineStr">
        <is>
          <t>A</t>
        </is>
      </c>
      <c r="C1566" s="12" t="inlineStr">
        <is>
          <t>Power block</t>
        </is>
      </c>
      <c r="D1566" s="12" t="inlineStr">
        <is>
          <t>Motor 4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A-P-0147</t>
        </is>
      </c>
      <c r="B1567" s="12" t="inlineStr">
        <is>
          <t>A</t>
        </is>
      </c>
      <c r="C1567" s="12" t="inlineStr">
        <is>
          <t>Power block</t>
        </is>
      </c>
      <c r="D1567" s="12" t="inlineStr">
        <is>
          <t>Motor 5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A-P-0148</t>
        </is>
      </c>
      <c r="B1568" s="12" t="inlineStr">
        <is>
          <t>A</t>
        </is>
      </c>
      <c r="C1568" s="12" t="inlineStr">
        <is>
          <t>Power block</t>
        </is>
      </c>
      <c r="D1568" s="12" t="inlineStr">
        <is>
          <t>Motor 6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A-P-0149</t>
        </is>
      </c>
      <c r="B1569" s="12" t="inlineStr">
        <is>
          <t>A</t>
        </is>
      </c>
      <c r="C1569" s="12" t="inlineStr">
        <is>
          <t>Power block</t>
        </is>
      </c>
      <c r="D1569" s="12" t="inlineStr">
        <is>
          <t>Motor 7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A-P-0150</t>
        </is>
      </c>
      <c r="B1570" s="12" t="inlineStr">
        <is>
          <t>A</t>
        </is>
      </c>
      <c r="C1570" s="12" t="inlineStr">
        <is>
          <t>Power block</t>
        </is>
      </c>
      <c r="D1570" s="12" t="inlineStr">
        <is>
          <t>Motor 8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A-P-0151</t>
        </is>
      </c>
      <c r="B1571" s="12" t="inlineStr">
        <is>
          <t>A</t>
        </is>
      </c>
      <c r="C1571" s="12" t="inlineStr">
        <is>
          <t>Power block</t>
        </is>
      </c>
      <c r="D1571" s="12" t="inlineStr">
        <is>
          <t>Motor 9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A-P-0152</t>
        </is>
      </c>
      <c r="B1572" s="12" t="inlineStr">
        <is>
          <t>A</t>
        </is>
      </c>
      <c r="C1572" s="12" t="inlineStr">
        <is>
          <t>Power block</t>
        </is>
      </c>
      <c r="D1572" s="12" t="inlineStr">
        <is>
          <t>Motor 10 of 12, 45 kW</t>
        </is>
      </c>
      <c r="E1572" s="12" t="inlineStr">
        <is>
          <t>MCC-GT3</t>
        </is>
      </c>
      <c r="F1572" s="12" t="inlineStr">
        <is>
          <t>R1 MCC-GT3</t>
        </is>
      </c>
      <c r="G1572" s="12" t="inlineStr">
        <is>
          <t>GT3 aux</t>
        </is>
      </c>
      <c r="H1572" s="12" t="inlineStr">
        <is>
          <t>GT3 aux: lube oil, hydraulics, enclosure fans</t>
        </is>
      </c>
      <c r="I1572" s="12" t="inlineStr">
        <is>
          <t>LV 600 V</t>
        </is>
      </c>
      <c r="J1572" s="12" t="inlineStr">
        <is>
          <t>ARMOR-X MC-HL 600 V 3/C Cu XHHW-2 + ground, CWA, black PVC (Class I Div 2)</t>
        </is>
      </c>
      <c r="K1572" s="12" t="inlineStr">
        <is>
          <t>LVAX|3/C+G|1/0</t>
        </is>
      </c>
      <c r="L1572" s="12" t="inlineStr">
        <is>
          <t>3/C+G</t>
        </is>
      </c>
      <c r="M1572" s="12" t="inlineStr">
        <is>
          <t>1/0</t>
        </is>
      </c>
      <c r="N1572" s="12" t="n">
        <v>1</v>
      </c>
      <c r="O1572" s="12" t="n">
        <v>1</v>
      </c>
      <c r="P1572" s="12" t="n">
        <v>480</v>
      </c>
      <c r="Q1572" s="12" t="n">
        <v>45</v>
      </c>
      <c r="R1572" s="12" t="n">
        <v>63.7</v>
      </c>
      <c r="S1572" s="12" t="inlineStr">
        <is>
          <t>Tray</t>
        </is>
      </c>
      <c r="T1572" s="16" t="n">
        <v>693</v>
      </c>
      <c r="U1572" s="16" t="n">
        <v>149</v>
      </c>
      <c r="V1572" s="16">
        <f>ROUNDUP((T1572+U1572+2*'Read Me'!$B$13)*(1+'Read Me'!$B$12),-1)</f>
        <v/>
      </c>
      <c r="W1572" s="16">
        <f>V1572*N1572*O1572</f>
        <v/>
      </c>
      <c r="X1572" s="12">
        <f>IF(LEFT(I1572,2)="MV",2*N1572*IF(L1572="1/C",O1572,1),0)</f>
        <v/>
      </c>
      <c r="Y1572" s="12">
        <f>IF(OR(LEFT(K1572,4)="LVAX",LEFT(K1572,6)="MV15AX",LEFT(K1572,4)="CTAX",LEFT(K1572,2)="W|"),2*N1572*O1572,0)</f>
        <v/>
      </c>
      <c r="Z1572" s="12" t="inlineStr">
        <is>
          <t>VD 2.6 %</t>
        </is>
      </c>
      <c r="AA1572" s="12">
        <f>N1572*O1572</f>
        <v/>
      </c>
    </row>
    <row r="1573">
      <c r="A1573" s="12" t="inlineStr">
        <is>
          <t>A-P-0153</t>
        </is>
      </c>
      <c r="B1573" s="12" t="inlineStr">
        <is>
          <t>A</t>
        </is>
      </c>
      <c r="C1573" s="12" t="inlineStr">
        <is>
          <t>Power block</t>
        </is>
      </c>
      <c r="D1573" s="12" t="inlineStr">
        <is>
          <t>Motor 11 of 12, 45 kW</t>
        </is>
      </c>
      <c r="E1573" s="12" t="inlineStr">
        <is>
          <t>MCC-GT3</t>
        </is>
      </c>
      <c r="F1573" s="12" t="inlineStr">
        <is>
          <t>R1 MCC-GT3</t>
        </is>
      </c>
      <c r="G1573" s="12" t="inlineStr">
        <is>
          <t>GT3 aux</t>
        </is>
      </c>
      <c r="H1573" s="12" t="inlineStr">
        <is>
          <t>GT3 aux: lube oil, hydraulics, enclosure fans</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45</v>
      </c>
      <c r="R1573" s="12" t="n">
        <v>63.7</v>
      </c>
      <c r="S1573" s="12" t="inlineStr">
        <is>
          <t>Tray</t>
        </is>
      </c>
      <c r="T1573" s="16" t="n">
        <v>693</v>
      </c>
      <c r="U1573" s="16" t="n">
        <v>149</v>
      </c>
      <c r="V1573" s="16">
        <f>ROUNDUP((T1573+U1573+2*'Read Me'!$B$13)*(1+'Read Me'!$B$12),-1)</f>
        <v/>
      </c>
      <c r="W1573" s="16">
        <f>V1573*N1573*O1573</f>
        <v/>
      </c>
      <c r="X1573" s="12">
        <f>IF(LEFT(I1573,2)="MV",2*N1573*IF(L1573="1/C",O1573,1),0)</f>
        <v/>
      </c>
      <c r="Y1573" s="12">
        <f>IF(OR(LEFT(K1573,4)="LVAX",LEFT(K1573,6)="MV15AX",LEFT(K1573,4)="CTAX",LEFT(K1573,2)="W|"),2*N1573*O1573,0)</f>
        <v/>
      </c>
      <c r="Z1573" s="12" t="inlineStr">
        <is>
          <t>VD 2.6 %</t>
        </is>
      </c>
      <c r="AA1573" s="12">
        <f>N1573*O1573</f>
        <v/>
      </c>
    </row>
    <row r="1574">
      <c r="A1574" s="12" t="inlineStr">
        <is>
          <t>A-P-0154</t>
        </is>
      </c>
      <c r="B1574" s="12" t="inlineStr">
        <is>
          <t>A</t>
        </is>
      </c>
      <c r="C1574" s="12" t="inlineStr">
        <is>
          <t>Power block</t>
        </is>
      </c>
      <c r="D1574" s="12" t="inlineStr">
        <is>
          <t>Motor 12 of 12, 45 kW</t>
        </is>
      </c>
      <c r="E1574" s="12" t="inlineStr">
        <is>
          <t>MCC-GT3</t>
        </is>
      </c>
      <c r="F1574" s="12" t="inlineStr">
        <is>
          <t>R1 MCC-GT3</t>
        </is>
      </c>
      <c r="G1574" s="12" t="inlineStr">
        <is>
          <t>GT3 aux</t>
        </is>
      </c>
      <c r="H1574" s="12" t="inlineStr">
        <is>
          <t>GT3 aux: lube oil, hydraulics, enclosure fans</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45</v>
      </c>
      <c r="R1574" s="12" t="n">
        <v>63.7</v>
      </c>
      <c r="S1574" s="12" t="inlineStr">
        <is>
          <t>Tray</t>
        </is>
      </c>
      <c r="T1574" s="16" t="n">
        <v>693</v>
      </c>
      <c r="U1574" s="16" t="n">
        <v>149</v>
      </c>
      <c r="V1574" s="16">
        <f>ROUNDUP((T1574+U1574+2*'Read Me'!$B$13)*(1+'Read Me'!$B$12),-1)</f>
        <v/>
      </c>
      <c r="W1574" s="16">
        <f>V1574*N1574*O1574</f>
        <v/>
      </c>
      <c r="X1574" s="12">
        <f>IF(LEFT(I1574,2)="MV",2*N1574*IF(L1574="1/C",O1574,1),0)</f>
        <v/>
      </c>
      <c r="Y1574" s="12">
        <f>IF(OR(LEFT(K1574,4)="LVAX",LEFT(K1574,6)="MV15AX",LEFT(K1574,4)="CTAX",LEFT(K1574,2)="W|"),2*N1574*O1574,0)</f>
        <v/>
      </c>
      <c r="Z1574" s="12" t="inlineStr">
        <is>
          <t>VD 2.6 %</t>
        </is>
      </c>
      <c r="AA1574" s="12">
        <f>N1574*O1574</f>
        <v/>
      </c>
    </row>
    <row r="1575">
      <c r="A1575" s="12" t="inlineStr">
        <is>
          <t>A-P-0155</t>
        </is>
      </c>
      <c r="B1575" s="12" t="inlineStr">
        <is>
          <t>A</t>
        </is>
      </c>
      <c r="C1575" s="12" t="inlineStr">
        <is>
          <t>Power block</t>
        </is>
      </c>
      <c r="D1575" s="12" t="inlineStr">
        <is>
          <t>LV power feeder</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LVAX|3/C+G|350</t>
        </is>
      </c>
      <c r="L1575" s="12" t="inlineStr">
        <is>
          <t>3/C+G</t>
        </is>
      </c>
      <c r="M1575" s="12" t="inlineStr">
        <is>
          <t>350 kcmil</t>
        </is>
      </c>
      <c r="N1575" s="12" t="n">
        <v>1</v>
      </c>
      <c r="O1575" s="12" t="n">
        <v>1</v>
      </c>
      <c r="P1575" s="12" t="n">
        <v>480</v>
      </c>
      <c r="Q1575" s="12" t="n">
        <v>150</v>
      </c>
      <c r="R1575" s="12" t="n">
        <v>212.3</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2.2 %</t>
        </is>
      </c>
      <c r="AA1575" s="12">
        <f>N1575*O1575</f>
        <v/>
      </c>
    </row>
    <row r="1576">
      <c r="A1576" s="12" t="inlineStr">
        <is>
          <t>A-P-0156</t>
        </is>
      </c>
      <c r="B1576" s="12" t="inlineStr">
        <is>
          <t>A</t>
        </is>
      </c>
      <c r="C1576" s="12" t="inlineStr">
        <is>
          <t>Power block</t>
        </is>
      </c>
      <c r="D1576" s="12" t="inlineStr">
        <is>
          <t>480 V welding receptacle 1</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A-P-0157</t>
        </is>
      </c>
      <c r="B1577" s="12" t="inlineStr">
        <is>
          <t>A</t>
        </is>
      </c>
      <c r="C1577" s="12" t="inlineStr">
        <is>
          <t>Power block</t>
        </is>
      </c>
      <c r="D1577" s="12" t="inlineStr">
        <is>
          <t>480 V welding receptacle 2</t>
        </is>
      </c>
      <c r="E1577" s="12" t="inlineStr">
        <is>
          <t>MCC-GT3</t>
        </is>
      </c>
      <c r="F1577" s="12" t="inlineStr">
        <is>
          <t>R1 MCC-GT3</t>
        </is>
      </c>
      <c r="G1577" s="12" t="inlineStr">
        <is>
          <t>GT3</t>
        </is>
      </c>
      <c r="H1577" s="12" t="inlineStr">
        <is>
          <t>GT3: H-class gas turbine (60 Hz)</t>
        </is>
      </c>
      <c r="I1577" s="12" t="inlineStr">
        <is>
          <t>LV 600 V</t>
        </is>
      </c>
      <c r="J1577" s="12" t="inlineStr">
        <is>
          <t>ARMOR-X MC-HL 600 V 3/C Cu XHHW-2 + ground, CWA, black PVC (Class I Div 2)</t>
        </is>
      </c>
      <c r="K1577" s="12" t="inlineStr">
        <is>
          <t>LVAX|3/C+G|1/0</t>
        </is>
      </c>
      <c r="L1577" s="12" t="inlineStr">
        <is>
          <t>3/C+G</t>
        </is>
      </c>
      <c r="M1577" s="12" t="inlineStr">
        <is>
          <t>1/0</t>
        </is>
      </c>
      <c r="N1577" s="12" t="n">
        <v>1</v>
      </c>
      <c r="O1577" s="12" t="n">
        <v>1</v>
      </c>
      <c r="P1577" s="12" t="n">
        <v>480</v>
      </c>
      <c r="Q1577" s="12" t="n">
        <v>60</v>
      </c>
      <c r="R1577" s="12" t="n">
        <v>76</v>
      </c>
      <c r="S1577" s="12" t="inlineStr">
        <is>
          <t>Tray</t>
        </is>
      </c>
      <c r="T1577" s="16" t="n">
        <v>580</v>
      </c>
      <c r="U1577" s="16" t="n">
        <v>142</v>
      </c>
      <c r="V1577" s="16">
        <f>ROUNDUP((T1577+U1577+2*'Read Me'!$B$13)*(1+'Read Me'!$B$12),-1)</f>
        <v/>
      </c>
      <c r="W1577" s="16">
        <f>V1577*N1577*O1577</f>
        <v/>
      </c>
      <c r="X1577" s="12">
        <f>IF(LEFT(I1577,2)="MV",2*N1577*IF(L1577="1/C",O1577,1),0)</f>
        <v/>
      </c>
      <c r="Y1577" s="12">
        <f>IF(OR(LEFT(K1577,4)="LVAX",LEFT(K1577,6)="MV15AX",LEFT(K1577,4)="CTAX",LEFT(K1577,2)="W|"),2*N1577*O1577,0)</f>
        <v/>
      </c>
      <c r="Z1577" s="12" t="inlineStr">
        <is>
          <t>VD 2.7 %</t>
        </is>
      </c>
      <c r="AA1577" s="12">
        <f>N1577*O1577</f>
        <v/>
      </c>
    </row>
    <row r="1578">
      <c r="A1578" s="12" t="inlineStr">
        <is>
          <t>A-P-0158</t>
        </is>
      </c>
      <c r="B1578" s="12" t="inlineStr">
        <is>
          <t>A</t>
        </is>
      </c>
      <c r="C1578" s="12" t="inlineStr">
        <is>
          <t>Power block</t>
        </is>
      </c>
      <c r="D1578" s="12" t="inlineStr">
        <is>
          <t>480 V welding receptacle 3</t>
        </is>
      </c>
      <c r="E1578" s="12" t="inlineStr">
        <is>
          <t>MCC-GT3</t>
        </is>
      </c>
      <c r="F1578" s="12" t="inlineStr">
        <is>
          <t>R1 MCC-GT3</t>
        </is>
      </c>
      <c r="G1578" s="12" t="inlineStr">
        <is>
          <t>GT3</t>
        </is>
      </c>
      <c r="H1578" s="12" t="inlineStr">
        <is>
          <t>GT3: H-class gas turbine (60 Hz)</t>
        </is>
      </c>
      <c r="I1578" s="12" t="inlineStr">
        <is>
          <t>LV 600 V</t>
        </is>
      </c>
      <c r="J1578" s="12" t="inlineStr">
        <is>
          <t>ARMOR-X MC-HL 600 V 3/C Cu XHHW-2 + ground, CWA, black PVC (Class I Div 2)</t>
        </is>
      </c>
      <c r="K1578" s="12" t="inlineStr">
        <is>
          <t>LVAX|3/C+G|1/0</t>
        </is>
      </c>
      <c r="L1578" s="12" t="inlineStr">
        <is>
          <t>3/C+G</t>
        </is>
      </c>
      <c r="M1578" s="12" t="inlineStr">
        <is>
          <t>1/0</t>
        </is>
      </c>
      <c r="N1578" s="12" t="n">
        <v>1</v>
      </c>
      <c r="O1578" s="12" t="n">
        <v>1</v>
      </c>
      <c r="P1578" s="12" t="n">
        <v>480</v>
      </c>
      <c r="Q1578" s="12" t="n">
        <v>60</v>
      </c>
      <c r="R1578" s="12" t="n">
        <v>76</v>
      </c>
      <c r="S1578" s="12" t="inlineStr">
        <is>
          <t>Tray</t>
        </is>
      </c>
      <c r="T1578" s="16" t="n">
        <v>580</v>
      </c>
      <c r="U1578" s="16" t="n">
        <v>142</v>
      </c>
      <c r="V1578" s="16">
        <f>ROUNDUP((T1578+U1578+2*'Read Me'!$B$13)*(1+'Read Me'!$B$12),-1)</f>
        <v/>
      </c>
      <c r="W1578" s="16">
        <f>V1578*N1578*O1578</f>
        <v/>
      </c>
      <c r="X1578" s="12">
        <f>IF(LEFT(I1578,2)="MV",2*N1578*IF(L1578="1/C",O1578,1),0)</f>
        <v/>
      </c>
      <c r="Y1578" s="12">
        <f>IF(OR(LEFT(K1578,4)="LVAX",LEFT(K1578,6)="MV15AX",LEFT(K1578,4)="CTAX",LEFT(K1578,2)="W|"),2*N1578*O1578,0)</f>
        <v/>
      </c>
      <c r="Z1578" s="12" t="inlineStr">
        <is>
          <t>VD 2.7 %</t>
        </is>
      </c>
      <c r="AA1578" s="12">
        <f>N1578*O1578</f>
        <v/>
      </c>
    </row>
    <row r="1579">
      <c r="A1579" s="12" t="inlineStr">
        <is>
          <t>A-P-0159</t>
        </is>
      </c>
      <c r="B1579" s="12" t="inlineStr">
        <is>
          <t>A</t>
        </is>
      </c>
      <c r="C1579" s="12" t="inlineStr">
        <is>
          <t>Power block</t>
        </is>
      </c>
      <c r="D1579" s="12" t="inlineStr">
        <is>
          <t>480 V welding receptacle 4</t>
        </is>
      </c>
      <c r="E1579" s="12" t="inlineStr">
        <is>
          <t>MCC-GT3</t>
        </is>
      </c>
      <c r="F1579" s="12" t="inlineStr">
        <is>
          <t>R1 MCC-GT3</t>
        </is>
      </c>
      <c r="G1579" s="12" t="inlineStr">
        <is>
          <t>GT3</t>
        </is>
      </c>
      <c r="H1579" s="12" t="inlineStr">
        <is>
          <t>GT3: H-class gas turbine (60 Hz)</t>
        </is>
      </c>
      <c r="I1579" s="12" t="inlineStr">
        <is>
          <t>LV 600 V</t>
        </is>
      </c>
      <c r="J1579" s="12" t="inlineStr">
        <is>
          <t>ARMOR-X MC-HL 600 V 3/C Cu XHHW-2 + ground, CWA, black PVC (Class I Div 2)</t>
        </is>
      </c>
      <c r="K1579" s="12" t="inlineStr">
        <is>
          <t>LVAX|3/C+G|1/0</t>
        </is>
      </c>
      <c r="L1579" s="12" t="inlineStr">
        <is>
          <t>3/C+G</t>
        </is>
      </c>
      <c r="M1579" s="12" t="inlineStr">
        <is>
          <t>1/0</t>
        </is>
      </c>
      <c r="N1579" s="12" t="n">
        <v>1</v>
      </c>
      <c r="O1579" s="12" t="n">
        <v>1</v>
      </c>
      <c r="P1579" s="12" t="n">
        <v>480</v>
      </c>
      <c r="Q1579" s="12" t="n">
        <v>60</v>
      </c>
      <c r="R1579" s="12" t="n">
        <v>76</v>
      </c>
      <c r="S1579" s="12" t="inlineStr">
        <is>
          <t>Tray</t>
        </is>
      </c>
      <c r="T1579" s="16" t="n">
        <v>580</v>
      </c>
      <c r="U1579" s="16" t="n">
        <v>142</v>
      </c>
      <c r="V1579" s="16">
        <f>ROUNDUP((T1579+U1579+2*'Read Me'!$B$13)*(1+'Read Me'!$B$12),-1)</f>
        <v/>
      </c>
      <c r="W1579" s="16">
        <f>V1579*N1579*O1579</f>
        <v/>
      </c>
      <c r="X1579" s="12">
        <f>IF(LEFT(I1579,2)="MV",2*N1579*IF(L1579="1/C",O1579,1),0)</f>
        <v/>
      </c>
      <c r="Y1579" s="12">
        <f>IF(OR(LEFT(K1579,4)="LVAX",LEFT(K1579,6)="MV15AX",LEFT(K1579,4)="CTAX",LEFT(K1579,2)="W|"),2*N1579*O1579,0)</f>
        <v/>
      </c>
      <c r="Z1579" s="12" t="inlineStr">
        <is>
          <t>VD 2.7 %</t>
        </is>
      </c>
      <c r="AA1579" s="12">
        <f>N1579*O1579</f>
        <v/>
      </c>
    </row>
    <row r="1580">
      <c r="A1580" s="12" t="inlineStr">
        <is>
          <t>A-P-0160</t>
        </is>
      </c>
      <c r="B1580" s="12" t="inlineStr">
        <is>
          <t>A</t>
        </is>
      </c>
      <c r="C1580" s="12" t="inlineStr">
        <is>
          <t>Power block</t>
        </is>
      </c>
      <c r="D1580" s="12" t="inlineStr">
        <is>
          <t>Motor 1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A-P-0161</t>
        </is>
      </c>
      <c r="B1581" s="12" t="inlineStr">
        <is>
          <t>A</t>
        </is>
      </c>
      <c r="C1581" s="12" t="inlineStr">
        <is>
          <t>Power block</t>
        </is>
      </c>
      <c r="D1581" s="12" t="inlineStr">
        <is>
          <t>Motor 2 of 4, 2 kW</t>
        </is>
      </c>
      <c r="E1581" s="12" t="inlineStr">
        <is>
          <t>MCC-GT1</t>
        </is>
      </c>
      <c r="F1581" s="12" t="inlineStr">
        <is>
          <t>R1 MCC-GT1</t>
        </is>
      </c>
      <c r="G1581" s="12" t="inlineStr">
        <is>
          <t>GTG-1</t>
        </is>
      </c>
      <c r="H1581" s="12" t="inlineStr">
        <is>
          <t>GTG-1: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445</v>
      </c>
      <c r="U1581" s="16" t="n">
        <v>178</v>
      </c>
      <c r="V1581" s="16">
        <f>ROUNDUP((T1581+U1581+2*'Read Me'!$B$13)*(1+'Read Me'!$B$12),-1)</f>
        <v/>
      </c>
      <c r="W1581" s="16">
        <f>V1581*N1581*O1581</f>
        <v/>
      </c>
      <c r="X1581" s="12">
        <f>IF(LEFT(I1581,2)="MV",2*N1581*IF(L1581="1/C",O1581,1),0)</f>
        <v/>
      </c>
      <c r="Y1581" s="12">
        <f>IF(OR(LEFT(K1581,4)="LVAX",LEFT(K1581,6)="MV15AX",LEFT(K1581,4)="CTAX",LEFT(K1581,2)="W|"),2*N1581*O1581,0)</f>
        <v/>
      </c>
      <c r="Z1581" s="12" t="inlineStr">
        <is>
          <t>VD 0.8 %</t>
        </is>
      </c>
      <c r="AA1581" s="12">
        <f>N1581*O1581</f>
        <v/>
      </c>
    </row>
    <row r="1582">
      <c r="A1582" s="12" t="inlineStr">
        <is>
          <t>A-P-0162</t>
        </is>
      </c>
      <c r="B1582" s="12" t="inlineStr">
        <is>
          <t>A</t>
        </is>
      </c>
      <c r="C1582" s="12" t="inlineStr">
        <is>
          <t>Power block</t>
        </is>
      </c>
      <c r="D1582" s="12" t="inlineStr">
        <is>
          <t>Motor 3 of 4, 2 kW</t>
        </is>
      </c>
      <c r="E1582" s="12" t="inlineStr">
        <is>
          <t>MCC-GT1</t>
        </is>
      </c>
      <c r="F1582" s="12" t="inlineStr">
        <is>
          <t>R1 MCC-GT1</t>
        </is>
      </c>
      <c r="G1582" s="12" t="inlineStr">
        <is>
          <t>GTG-1</t>
        </is>
      </c>
      <c r="H1582" s="12" t="inlineStr">
        <is>
          <t>GTG-1: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445</v>
      </c>
      <c r="U1582" s="16" t="n">
        <v>178</v>
      </c>
      <c r="V1582" s="16">
        <f>ROUNDUP((T1582+U1582+2*'Read Me'!$B$13)*(1+'Read Me'!$B$12),-1)</f>
        <v/>
      </c>
      <c r="W1582" s="16">
        <f>V1582*N1582*O1582</f>
        <v/>
      </c>
      <c r="X1582" s="12">
        <f>IF(LEFT(I1582,2)="MV",2*N1582*IF(L1582="1/C",O1582,1),0)</f>
        <v/>
      </c>
      <c r="Y1582" s="12">
        <f>IF(OR(LEFT(K1582,4)="LVAX",LEFT(K1582,6)="MV15AX",LEFT(K1582,4)="CTAX",LEFT(K1582,2)="W|"),2*N1582*O1582,0)</f>
        <v/>
      </c>
      <c r="Z1582" s="12" t="inlineStr">
        <is>
          <t>VD 0.8 %</t>
        </is>
      </c>
      <c r="AA1582" s="12">
        <f>N1582*O1582</f>
        <v/>
      </c>
    </row>
    <row r="1583">
      <c r="A1583" s="12" t="inlineStr">
        <is>
          <t>A-P-0163</t>
        </is>
      </c>
      <c r="B1583" s="12" t="inlineStr">
        <is>
          <t>A</t>
        </is>
      </c>
      <c r="C1583" s="12" t="inlineStr">
        <is>
          <t>Power block</t>
        </is>
      </c>
      <c r="D1583" s="12" t="inlineStr">
        <is>
          <t>Motor 4 of 4, 2 kW</t>
        </is>
      </c>
      <c r="E1583" s="12" t="inlineStr">
        <is>
          <t>MCC-GT1</t>
        </is>
      </c>
      <c r="F1583" s="12" t="inlineStr">
        <is>
          <t>R1 MCC-GT1</t>
        </is>
      </c>
      <c r="G1583" s="12" t="inlineStr">
        <is>
          <t>GTG-1</t>
        </is>
      </c>
      <c r="H1583" s="12" t="inlineStr">
        <is>
          <t>GTG-1: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445</v>
      </c>
      <c r="U1583" s="16" t="n">
        <v>178</v>
      </c>
      <c r="V1583" s="16">
        <f>ROUNDUP((T1583+U1583+2*'Read Me'!$B$13)*(1+'Read Me'!$B$12),-1)</f>
        <v/>
      </c>
      <c r="W1583" s="16">
        <f>V1583*N1583*O1583</f>
        <v/>
      </c>
      <c r="X1583" s="12">
        <f>IF(LEFT(I1583,2)="MV",2*N1583*IF(L1583="1/C",O1583,1),0)</f>
        <v/>
      </c>
      <c r="Y1583" s="12">
        <f>IF(OR(LEFT(K1583,4)="LVAX",LEFT(K1583,6)="MV15AX",LEFT(K1583,4)="CTAX",LEFT(K1583,2)="W|"),2*N1583*O1583,0)</f>
        <v/>
      </c>
      <c r="Z1583" s="12" t="inlineStr">
        <is>
          <t>VD 0.8 %</t>
        </is>
      </c>
      <c r="AA1583" s="12">
        <f>N1583*O1583</f>
        <v/>
      </c>
    </row>
    <row r="1584">
      <c r="A1584" s="12" t="inlineStr">
        <is>
          <t>A-P-0164</t>
        </is>
      </c>
      <c r="B1584" s="12" t="inlineStr">
        <is>
          <t>A</t>
        </is>
      </c>
      <c r="C1584" s="12" t="inlineStr">
        <is>
          <t>Power block</t>
        </is>
      </c>
      <c r="D1584" s="12" t="inlineStr">
        <is>
          <t>Motor 1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A-P-0165</t>
        </is>
      </c>
      <c r="B1585" s="12" t="inlineStr">
        <is>
          <t>A</t>
        </is>
      </c>
      <c r="C1585" s="12" t="inlineStr">
        <is>
          <t>Power block</t>
        </is>
      </c>
      <c r="D1585" s="12" t="inlineStr">
        <is>
          <t>Motor 2 of 4, 2 kW</t>
        </is>
      </c>
      <c r="E1585" s="12" t="inlineStr">
        <is>
          <t>MCC-GT2</t>
        </is>
      </c>
      <c r="F1585" s="12" t="inlineStr">
        <is>
          <t>R1 MCC-GT2</t>
        </is>
      </c>
      <c r="G1585" s="12" t="inlineStr">
        <is>
          <t>GTG-2</t>
        </is>
      </c>
      <c r="H1585" s="12" t="inlineStr">
        <is>
          <t>GTG-2: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625</v>
      </c>
      <c r="U1585" s="16" t="n">
        <v>158</v>
      </c>
      <c r="V1585" s="16">
        <f>ROUNDUP((T1585+U1585+2*'Read Me'!$B$13)*(1+'Read Me'!$B$12),-1)</f>
        <v/>
      </c>
      <c r="W1585" s="16">
        <f>V1585*N1585*O1585</f>
        <v/>
      </c>
      <c r="X1585" s="12">
        <f>IF(LEFT(I1585,2)="MV",2*N1585*IF(L1585="1/C",O1585,1),0)</f>
        <v/>
      </c>
      <c r="Y1585" s="12">
        <f>IF(OR(LEFT(K1585,4)="LVAX",LEFT(K1585,6)="MV15AX",LEFT(K1585,4)="CTAX",LEFT(K1585,2)="W|"),2*N1585*O1585,0)</f>
        <v/>
      </c>
      <c r="Z1585" s="12" t="inlineStr">
        <is>
          <t>VD 1.1 %</t>
        </is>
      </c>
      <c r="AA1585" s="12">
        <f>N1585*O1585</f>
        <v/>
      </c>
    </row>
    <row r="1586">
      <c r="A1586" s="12" t="inlineStr">
        <is>
          <t>A-P-0166</t>
        </is>
      </c>
      <c r="B1586" s="12" t="inlineStr">
        <is>
          <t>A</t>
        </is>
      </c>
      <c r="C1586" s="12" t="inlineStr">
        <is>
          <t>Power block</t>
        </is>
      </c>
      <c r="D1586" s="12" t="inlineStr">
        <is>
          <t>Motor 3 of 4, 2 kW</t>
        </is>
      </c>
      <c r="E1586" s="12" t="inlineStr">
        <is>
          <t>MCC-GT2</t>
        </is>
      </c>
      <c r="F1586" s="12" t="inlineStr">
        <is>
          <t>R1 MCC-GT2</t>
        </is>
      </c>
      <c r="G1586" s="12" t="inlineStr">
        <is>
          <t>GTG-2</t>
        </is>
      </c>
      <c r="H1586" s="12" t="inlineStr">
        <is>
          <t>GTG-2: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625</v>
      </c>
      <c r="U1586" s="16" t="n">
        <v>158</v>
      </c>
      <c r="V1586" s="16">
        <f>ROUNDUP((T1586+U1586+2*'Read Me'!$B$13)*(1+'Read Me'!$B$12),-1)</f>
        <v/>
      </c>
      <c r="W1586" s="16">
        <f>V1586*N1586*O1586</f>
        <v/>
      </c>
      <c r="X1586" s="12">
        <f>IF(LEFT(I1586,2)="MV",2*N1586*IF(L1586="1/C",O1586,1),0)</f>
        <v/>
      </c>
      <c r="Y1586" s="12">
        <f>IF(OR(LEFT(K1586,4)="LVAX",LEFT(K1586,6)="MV15AX",LEFT(K1586,4)="CTAX",LEFT(K1586,2)="W|"),2*N1586*O1586,0)</f>
        <v/>
      </c>
      <c r="Z1586" s="12" t="inlineStr">
        <is>
          <t>VD 1.1 %</t>
        </is>
      </c>
      <c r="AA1586" s="12">
        <f>N1586*O1586</f>
        <v/>
      </c>
    </row>
    <row r="1587">
      <c r="A1587" s="12" t="inlineStr">
        <is>
          <t>A-P-0167</t>
        </is>
      </c>
      <c r="B1587" s="12" t="inlineStr">
        <is>
          <t>A</t>
        </is>
      </c>
      <c r="C1587" s="12" t="inlineStr">
        <is>
          <t>Power block</t>
        </is>
      </c>
      <c r="D1587" s="12" t="inlineStr">
        <is>
          <t>Motor 4 of 4, 2 kW</t>
        </is>
      </c>
      <c r="E1587" s="12" t="inlineStr">
        <is>
          <t>MCC-GT2</t>
        </is>
      </c>
      <c r="F1587" s="12" t="inlineStr">
        <is>
          <t>R1 MCC-GT2</t>
        </is>
      </c>
      <c r="G1587" s="12" t="inlineStr">
        <is>
          <t>GTG-2</t>
        </is>
      </c>
      <c r="H1587" s="12" t="inlineStr">
        <is>
          <t>GTG-2: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625</v>
      </c>
      <c r="U1587" s="16" t="n">
        <v>158</v>
      </c>
      <c r="V1587" s="16">
        <f>ROUNDUP((T1587+U1587+2*'Read Me'!$B$13)*(1+'Read Me'!$B$12),-1)</f>
        <v/>
      </c>
      <c r="W1587" s="16">
        <f>V1587*N1587*O1587</f>
        <v/>
      </c>
      <c r="X1587" s="12">
        <f>IF(LEFT(I1587,2)="MV",2*N1587*IF(L1587="1/C",O1587,1),0)</f>
        <v/>
      </c>
      <c r="Y1587" s="12">
        <f>IF(OR(LEFT(K1587,4)="LVAX",LEFT(K1587,6)="MV15AX",LEFT(K1587,4)="CTAX",LEFT(K1587,2)="W|"),2*N1587*O1587,0)</f>
        <v/>
      </c>
      <c r="Z1587" s="12" t="inlineStr">
        <is>
          <t>VD 1.1 %</t>
        </is>
      </c>
      <c r="AA1587" s="12">
        <f>N1587*O1587</f>
        <v/>
      </c>
    </row>
    <row r="1588">
      <c r="A1588" s="12" t="inlineStr">
        <is>
          <t>A-P-0168</t>
        </is>
      </c>
      <c r="B1588" s="12" t="inlineStr">
        <is>
          <t>A</t>
        </is>
      </c>
      <c r="C1588" s="12" t="inlineStr">
        <is>
          <t>Power block</t>
        </is>
      </c>
      <c r="D1588" s="12" t="inlineStr">
        <is>
          <t>Motor 1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A-P-0169</t>
        </is>
      </c>
      <c r="B1589" s="12" t="inlineStr">
        <is>
          <t>A</t>
        </is>
      </c>
      <c r="C1589" s="12" t="inlineStr">
        <is>
          <t>Power block</t>
        </is>
      </c>
      <c r="D1589" s="12" t="inlineStr">
        <is>
          <t>Motor 2 of 4, 2 kW</t>
        </is>
      </c>
      <c r="E1589" s="12" t="inlineStr">
        <is>
          <t>MCC-GT3</t>
        </is>
      </c>
      <c r="F1589" s="12" t="inlineStr">
        <is>
          <t>R1 MCC-GT3</t>
        </is>
      </c>
      <c r="G1589" s="12" t="inlineStr">
        <is>
          <t>GTG-3</t>
        </is>
      </c>
      <c r="H1589" s="12" t="inlineStr">
        <is>
          <t>GTG-3: GT generator</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v>
      </c>
      <c r="R1589" s="12" t="n">
        <v>2.8</v>
      </c>
      <c r="S1589" s="12" t="inlineStr">
        <is>
          <t>Tray</t>
        </is>
      </c>
      <c r="T1589" s="16" t="n">
        <v>793</v>
      </c>
      <c r="U1589" s="16" t="n">
        <v>166</v>
      </c>
      <c r="V1589" s="16">
        <f>ROUNDUP((T1589+U1589+2*'Read Me'!$B$13)*(1+'Read Me'!$B$12),-1)</f>
        <v/>
      </c>
      <c r="W1589" s="16">
        <f>V1589*N1589*O1589</f>
        <v/>
      </c>
      <c r="X1589" s="12">
        <f>IF(LEFT(I1589,2)="MV",2*N1589*IF(L1589="1/C",O1589,1),0)</f>
        <v/>
      </c>
      <c r="Y1589" s="12">
        <f>IF(OR(LEFT(K1589,4)="LVAX",LEFT(K1589,6)="MV15AX",LEFT(K1589,4)="CTAX",LEFT(K1589,2)="W|"),2*N1589*O1589,0)</f>
        <v/>
      </c>
      <c r="Z1589" s="12" t="inlineStr">
        <is>
          <t>VD 1.3 %</t>
        </is>
      </c>
      <c r="AA1589" s="12">
        <f>N1589*O1589</f>
        <v/>
      </c>
    </row>
    <row r="1590">
      <c r="A1590" s="12" t="inlineStr">
        <is>
          <t>A-P-0170</t>
        </is>
      </c>
      <c r="B1590" s="12" t="inlineStr">
        <is>
          <t>A</t>
        </is>
      </c>
      <c r="C1590" s="12" t="inlineStr">
        <is>
          <t>Power block</t>
        </is>
      </c>
      <c r="D1590" s="12" t="inlineStr">
        <is>
          <t>Motor 3 of 4, 2 kW</t>
        </is>
      </c>
      <c r="E1590" s="12" t="inlineStr">
        <is>
          <t>MCC-GT3</t>
        </is>
      </c>
      <c r="F1590" s="12" t="inlineStr">
        <is>
          <t>R1 MCC-GT3</t>
        </is>
      </c>
      <c r="G1590" s="12" t="inlineStr">
        <is>
          <t>GTG-3</t>
        </is>
      </c>
      <c r="H1590" s="12" t="inlineStr">
        <is>
          <t>GTG-3: GT generator</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v>
      </c>
      <c r="R1590" s="12" t="n">
        <v>2.8</v>
      </c>
      <c r="S1590" s="12" t="inlineStr">
        <is>
          <t>Tray</t>
        </is>
      </c>
      <c r="T1590" s="16" t="n">
        <v>793</v>
      </c>
      <c r="U1590" s="16" t="n">
        <v>166</v>
      </c>
      <c r="V1590" s="16">
        <f>ROUNDUP((T1590+U1590+2*'Read Me'!$B$13)*(1+'Read Me'!$B$12),-1)</f>
        <v/>
      </c>
      <c r="W1590" s="16">
        <f>V1590*N1590*O1590</f>
        <v/>
      </c>
      <c r="X1590" s="12">
        <f>IF(LEFT(I1590,2)="MV",2*N1590*IF(L1590="1/C",O1590,1),0)</f>
        <v/>
      </c>
      <c r="Y1590" s="12">
        <f>IF(OR(LEFT(K1590,4)="LVAX",LEFT(K1590,6)="MV15AX",LEFT(K1590,4)="CTAX",LEFT(K1590,2)="W|"),2*N1590*O1590,0)</f>
        <v/>
      </c>
      <c r="Z1590" s="12" t="inlineStr">
        <is>
          <t>VD 1.3 %</t>
        </is>
      </c>
      <c r="AA1590" s="12">
        <f>N1590*O1590</f>
        <v/>
      </c>
    </row>
    <row r="1591">
      <c r="A1591" s="12" t="inlineStr">
        <is>
          <t>A-P-0171</t>
        </is>
      </c>
      <c r="B1591" s="12" t="inlineStr">
        <is>
          <t>A</t>
        </is>
      </c>
      <c r="C1591" s="12" t="inlineStr">
        <is>
          <t>Power block</t>
        </is>
      </c>
      <c r="D1591" s="12" t="inlineStr">
        <is>
          <t>Motor 4 of 4, 2 kW</t>
        </is>
      </c>
      <c r="E1591" s="12" t="inlineStr">
        <is>
          <t>MCC-GT3</t>
        </is>
      </c>
      <c r="F1591" s="12" t="inlineStr">
        <is>
          <t>R1 MCC-GT3</t>
        </is>
      </c>
      <c r="G1591" s="12" t="inlineStr">
        <is>
          <t>GTG-3</t>
        </is>
      </c>
      <c r="H1591" s="12" t="inlineStr">
        <is>
          <t>GTG-3: GT generator</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v>
      </c>
      <c r="R1591" s="12" t="n">
        <v>2.8</v>
      </c>
      <c r="S1591" s="12" t="inlineStr">
        <is>
          <t>Tray</t>
        </is>
      </c>
      <c r="T1591" s="16" t="n">
        <v>793</v>
      </c>
      <c r="U1591" s="16" t="n">
        <v>166</v>
      </c>
      <c r="V1591" s="16">
        <f>ROUNDUP((T1591+U1591+2*'Read Me'!$B$13)*(1+'Read Me'!$B$12),-1)</f>
        <v/>
      </c>
      <c r="W1591" s="16">
        <f>V1591*N1591*O1591</f>
        <v/>
      </c>
      <c r="X1591" s="12">
        <f>IF(LEFT(I1591,2)="MV",2*N1591*IF(L1591="1/C",O1591,1),0)</f>
        <v/>
      </c>
      <c r="Y1591" s="12">
        <f>IF(OR(LEFT(K1591,4)="LVAX",LEFT(K1591,6)="MV15AX",LEFT(K1591,4)="CTAX",LEFT(K1591,2)="W|"),2*N1591*O1591,0)</f>
        <v/>
      </c>
      <c r="Z1591" s="12" t="inlineStr">
        <is>
          <t>VD 1.3 %</t>
        </is>
      </c>
      <c r="AA1591" s="12">
        <f>N1591*O1591</f>
        <v/>
      </c>
    </row>
    <row r="1592">
      <c r="A1592" s="12" t="inlineStr">
        <is>
          <t>A-P-0172</t>
        </is>
      </c>
      <c r="B1592" s="12" t="inlineStr">
        <is>
          <t>A</t>
        </is>
      </c>
      <c r="C1592" s="12" t="inlineStr">
        <is>
          <t>Power block</t>
        </is>
      </c>
      <c r="D1592" s="12" t="inlineStr">
        <is>
          <t>Motor 1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A-P-0173</t>
        </is>
      </c>
      <c r="B1593" s="12" t="inlineStr">
        <is>
          <t>A</t>
        </is>
      </c>
      <c r="C1593" s="12" t="inlineStr">
        <is>
          <t>Power block</t>
        </is>
      </c>
      <c r="D1593" s="12" t="inlineStr">
        <is>
          <t>Motor 2 of 4, 15 kW</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15</v>
      </c>
      <c r="R1593" s="12" t="n">
        <v>21.2</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0.9 %</t>
        </is>
      </c>
      <c r="AA1593" s="12">
        <f>N1593*O1593</f>
        <v/>
      </c>
    </row>
    <row r="1594">
      <c r="A1594" s="12" t="inlineStr">
        <is>
          <t>A-P-0174</t>
        </is>
      </c>
      <c r="B1594" s="12" t="inlineStr">
        <is>
          <t>A</t>
        </is>
      </c>
      <c r="C1594" s="12" t="inlineStr">
        <is>
          <t>Power block</t>
        </is>
      </c>
      <c r="D1594" s="12" t="inlineStr">
        <is>
          <t>Motor 3 of 4, 15 kW</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15</v>
      </c>
      <c r="R1594" s="12" t="n">
        <v>21.2</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0.9 %</t>
        </is>
      </c>
      <c r="AA1594" s="12">
        <f>N1594*O1594</f>
        <v/>
      </c>
    </row>
    <row r="1595">
      <c r="A1595" s="12" t="inlineStr">
        <is>
          <t>A-P-0175</t>
        </is>
      </c>
      <c r="B1595" s="12" t="inlineStr">
        <is>
          <t>A</t>
        </is>
      </c>
      <c r="C1595" s="12" t="inlineStr">
        <is>
          <t>Power block</t>
        </is>
      </c>
      <c r="D1595" s="12" t="inlineStr">
        <is>
          <t>Motor 4 of 4, 15 kW</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15</v>
      </c>
      <c r="R1595" s="12" t="n">
        <v>21.2</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0.9 %</t>
        </is>
      </c>
      <c r="AA1595" s="12">
        <f>N1595*O1595</f>
        <v/>
      </c>
    </row>
    <row r="1596">
      <c r="A1596" s="12" t="inlineStr">
        <is>
          <t>A-P-0176</t>
        </is>
      </c>
      <c r="B1596" s="12" t="inlineStr">
        <is>
          <t>A</t>
        </is>
      </c>
      <c r="C1596" s="12" t="inlineStr">
        <is>
          <t>Power block</t>
        </is>
      </c>
      <c r="D1596" s="12" t="inlineStr">
        <is>
          <t>MOV 1: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A-P-0177</t>
        </is>
      </c>
      <c r="B1597" s="12" t="inlineStr">
        <is>
          <t>A</t>
        </is>
      </c>
      <c r="C1597" s="12" t="inlineStr">
        <is>
          <t>Power block</t>
        </is>
      </c>
      <c r="D1597" s="12" t="inlineStr">
        <is>
          <t>MOV 2: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A-P-0178</t>
        </is>
      </c>
      <c r="B1598" s="12" t="inlineStr">
        <is>
          <t>A</t>
        </is>
      </c>
      <c r="C1598" s="12" t="inlineStr">
        <is>
          <t>Power block</t>
        </is>
      </c>
      <c r="D1598" s="12" t="inlineStr">
        <is>
          <t>MOV 3: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A-P-0179</t>
        </is>
      </c>
      <c r="B1599" s="12" t="inlineStr">
        <is>
          <t>A</t>
        </is>
      </c>
      <c r="C1599" s="12" t="inlineStr">
        <is>
          <t>Power block</t>
        </is>
      </c>
      <c r="D1599" s="12" t="inlineStr">
        <is>
          <t>MOV 4: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A-P-0180</t>
        </is>
      </c>
      <c r="B1600" s="12" t="inlineStr">
        <is>
          <t>A</t>
        </is>
      </c>
      <c r="C1600" s="12" t="inlineStr">
        <is>
          <t>Power block</t>
        </is>
      </c>
      <c r="D1600" s="12" t="inlineStr">
        <is>
          <t>MOV 5: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A-P-0181</t>
        </is>
      </c>
      <c r="B1601" s="12" t="inlineStr">
        <is>
          <t>A</t>
        </is>
      </c>
      <c r="C1601" s="12" t="inlineStr">
        <is>
          <t>Power block</t>
        </is>
      </c>
      <c r="D1601" s="12" t="inlineStr">
        <is>
          <t>MOV 6: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A-P-0182</t>
        </is>
      </c>
      <c r="B1602" s="12" t="inlineStr">
        <is>
          <t>A</t>
        </is>
      </c>
      <c r="C1602" s="12" t="inlineStr">
        <is>
          <t>Power block</t>
        </is>
      </c>
      <c r="D1602" s="12" t="inlineStr">
        <is>
          <t>MOV 7: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A-P-0183</t>
        </is>
      </c>
      <c r="B1603" s="12" t="inlineStr">
        <is>
          <t>A</t>
        </is>
      </c>
      <c r="C1603" s="12" t="inlineStr">
        <is>
          <t>Power block</t>
        </is>
      </c>
      <c r="D1603" s="12" t="inlineStr">
        <is>
          <t>MOV 8: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A-P-0184</t>
        </is>
      </c>
      <c r="B1604" s="12" t="inlineStr">
        <is>
          <t>A</t>
        </is>
      </c>
      <c r="C1604" s="12" t="inlineStr">
        <is>
          <t>Power block</t>
        </is>
      </c>
      <c r="D1604" s="12" t="inlineStr">
        <is>
          <t>MOV 9: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A-P-0185</t>
        </is>
      </c>
      <c r="B1605" s="12" t="inlineStr">
        <is>
          <t>A</t>
        </is>
      </c>
      <c r="C1605" s="12" t="inlineStr">
        <is>
          <t>Power block</t>
        </is>
      </c>
      <c r="D1605" s="12" t="inlineStr">
        <is>
          <t>MOV 10: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A-P-0186</t>
        </is>
      </c>
      <c r="B1606" s="12" t="inlineStr">
        <is>
          <t>A</t>
        </is>
      </c>
      <c r="C1606" s="12" t="inlineStr">
        <is>
          <t>Power block</t>
        </is>
      </c>
      <c r="D1606" s="12" t="inlineStr">
        <is>
          <t>MOV 11: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A-P-0187</t>
        </is>
      </c>
      <c r="B1607" s="12" t="inlineStr">
        <is>
          <t>A</t>
        </is>
      </c>
      <c r="C1607" s="12" t="inlineStr">
        <is>
          <t>Power block</t>
        </is>
      </c>
      <c r="D1607" s="12" t="inlineStr">
        <is>
          <t>MOV 12: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A-P-0188</t>
        </is>
      </c>
      <c r="B1608" s="12" t="inlineStr">
        <is>
          <t>A</t>
        </is>
      </c>
      <c r="C1608" s="12" t="inlineStr">
        <is>
          <t>Power block</t>
        </is>
      </c>
      <c r="D1608" s="12" t="inlineStr">
        <is>
          <t>MOV 13: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A-P-0189</t>
        </is>
      </c>
      <c r="B1609" s="12" t="inlineStr">
        <is>
          <t>A</t>
        </is>
      </c>
      <c r="C1609" s="12" t="inlineStr">
        <is>
          <t>Power block</t>
        </is>
      </c>
      <c r="D1609" s="12" t="inlineStr">
        <is>
          <t>MOV 14: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A-P-0190</t>
        </is>
      </c>
      <c r="B1610" s="12" t="inlineStr">
        <is>
          <t>A</t>
        </is>
      </c>
      <c r="C1610" s="12" t="inlineStr">
        <is>
          <t>Power block</t>
        </is>
      </c>
      <c r="D1610" s="12" t="inlineStr">
        <is>
          <t>MOV 15: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A-P-0191</t>
        </is>
      </c>
      <c r="B1611" s="12" t="inlineStr">
        <is>
          <t>A</t>
        </is>
      </c>
      <c r="C1611" s="12" t="inlineStr">
        <is>
          <t>Power block</t>
        </is>
      </c>
      <c r="D1611" s="12" t="inlineStr">
        <is>
          <t>MOV 16: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A-P-0192</t>
        </is>
      </c>
      <c r="B1612" s="12" t="inlineStr">
        <is>
          <t>A</t>
        </is>
      </c>
      <c r="C1612" s="12" t="inlineStr">
        <is>
          <t>Power block</t>
        </is>
      </c>
      <c r="D1612" s="12" t="inlineStr">
        <is>
          <t>MOV 17: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A-P-0193</t>
        </is>
      </c>
      <c r="B1613" s="12" t="inlineStr">
        <is>
          <t>A</t>
        </is>
      </c>
      <c r="C1613" s="12" t="inlineStr">
        <is>
          <t>Power block</t>
        </is>
      </c>
      <c r="D1613" s="12" t="inlineStr">
        <is>
          <t>MOV 18: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A-P-0194</t>
        </is>
      </c>
      <c r="B1614" s="12" t="inlineStr">
        <is>
          <t>A</t>
        </is>
      </c>
      <c r="C1614" s="12" t="inlineStr">
        <is>
          <t>Power block</t>
        </is>
      </c>
      <c r="D1614" s="12" t="inlineStr">
        <is>
          <t>MOV 19: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A-P-0195</t>
        </is>
      </c>
      <c r="B1615" s="12" t="inlineStr">
        <is>
          <t>A</t>
        </is>
      </c>
      <c r="C1615" s="12" t="inlineStr">
        <is>
          <t>Power block</t>
        </is>
      </c>
      <c r="D1615" s="12" t="inlineStr">
        <is>
          <t>MOV 20: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A-P-0196</t>
        </is>
      </c>
      <c r="B1616" s="12" t="inlineStr">
        <is>
          <t>A</t>
        </is>
      </c>
      <c r="C1616" s="12" t="inlineStr">
        <is>
          <t>Power block</t>
        </is>
      </c>
      <c r="D1616" s="12" t="inlineStr">
        <is>
          <t>MOV 21: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A-P-0197</t>
        </is>
      </c>
      <c r="B1617" s="12" t="inlineStr">
        <is>
          <t>A</t>
        </is>
      </c>
      <c r="C1617" s="12" t="inlineStr">
        <is>
          <t>Power block</t>
        </is>
      </c>
      <c r="D1617" s="12" t="inlineStr">
        <is>
          <t>MOV 22: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A-P-0198</t>
        </is>
      </c>
      <c r="B1618" s="12" t="inlineStr">
        <is>
          <t>A</t>
        </is>
      </c>
      <c r="C1618" s="12" t="inlineStr">
        <is>
          <t>Power block</t>
        </is>
      </c>
      <c r="D1618" s="12" t="inlineStr">
        <is>
          <t>MOV 23: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A-P-0199</t>
        </is>
      </c>
      <c r="B1619" s="12" t="inlineStr">
        <is>
          <t>A</t>
        </is>
      </c>
      <c r="C1619" s="12" t="inlineStr">
        <is>
          <t>Power block</t>
        </is>
      </c>
      <c r="D1619" s="12" t="inlineStr">
        <is>
          <t>MOV 24: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A-P-0200</t>
        </is>
      </c>
      <c r="B1620" s="12" t="inlineStr">
        <is>
          <t>A</t>
        </is>
      </c>
      <c r="C1620" s="12" t="inlineStr">
        <is>
          <t>Power block</t>
        </is>
      </c>
      <c r="D1620" s="12" t="inlineStr">
        <is>
          <t>MOV 25: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A-P-0201</t>
        </is>
      </c>
      <c r="B1621" s="12" t="inlineStr">
        <is>
          <t>A</t>
        </is>
      </c>
      <c r="C1621" s="12" t="inlineStr">
        <is>
          <t>Power block</t>
        </is>
      </c>
      <c r="D1621" s="12" t="inlineStr">
        <is>
          <t>MOV 26: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A-P-0202</t>
        </is>
      </c>
      <c r="B1622" s="12" t="inlineStr">
        <is>
          <t>A</t>
        </is>
      </c>
      <c r="C1622" s="12" t="inlineStr">
        <is>
          <t>Power block</t>
        </is>
      </c>
      <c r="D1622" s="12" t="inlineStr">
        <is>
          <t>MOV 27: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A-P-0203</t>
        </is>
      </c>
      <c r="B1623" s="12" t="inlineStr">
        <is>
          <t>A</t>
        </is>
      </c>
      <c r="C1623" s="12" t="inlineStr">
        <is>
          <t>Power block</t>
        </is>
      </c>
      <c r="D1623" s="12" t="inlineStr">
        <is>
          <t>MOV 28: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A-P-0204</t>
        </is>
      </c>
      <c r="B1624" s="12" t="inlineStr">
        <is>
          <t>A</t>
        </is>
      </c>
      <c r="C1624" s="12" t="inlineStr">
        <is>
          <t>Power block</t>
        </is>
      </c>
      <c r="D1624" s="12" t="inlineStr">
        <is>
          <t>MOV 29: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A-P-0205</t>
        </is>
      </c>
      <c r="B1625" s="12" t="inlineStr">
        <is>
          <t>A</t>
        </is>
      </c>
      <c r="C1625" s="12" t="inlineStr">
        <is>
          <t>Power block</t>
        </is>
      </c>
      <c r="D1625" s="12" t="inlineStr">
        <is>
          <t>MOV 30: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A-P-0206</t>
        </is>
      </c>
      <c r="B1626" s="12" t="inlineStr">
        <is>
          <t>A</t>
        </is>
      </c>
      <c r="C1626" s="12" t="inlineStr">
        <is>
          <t>Power block</t>
        </is>
      </c>
      <c r="D1626" s="12" t="inlineStr">
        <is>
          <t>MOV 31: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A-P-0207</t>
        </is>
      </c>
      <c r="B1627" s="12" t="inlineStr">
        <is>
          <t>A</t>
        </is>
      </c>
      <c r="C1627" s="12" t="inlineStr">
        <is>
          <t>Power block</t>
        </is>
      </c>
      <c r="D1627" s="12" t="inlineStr">
        <is>
          <t>MOV 32: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A-P-0208</t>
        </is>
      </c>
      <c r="B1628" s="12" t="inlineStr">
        <is>
          <t>A</t>
        </is>
      </c>
      <c r="C1628" s="12" t="inlineStr">
        <is>
          <t>Power block</t>
        </is>
      </c>
      <c r="D1628" s="12" t="inlineStr">
        <is>
          <t>MOV 33: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A-P-0209</t>
        </is>
      </c>
      <c r="B1629" s="12" t="inlineStr">
        <is>
          <t>A</t>
        </is>
      </c>
      <c r="C1629" s="12" t="inlineStr">
        <is>
          <t>Power block</t>
        </is>
      </c>
      <c r="D1629" s="12" t="inlineStr">
        <is>
          <t>MOV 34: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A-P-0210</t>
        </is>
      </c>
      <c r="B1630" s="12" t="inlineStr">
        <is>
          <t>A</t>
        </is>
      </c>
      <c r="C1630" s="12" t="inlineStr">
        <is>
          <t>Power block</t>
        </is>
      </c>
      <c r="D1630" s="12" t="inlineStr">
        <is>
          <t>MOV 35: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A-P-0211</t>
        </is>
      </c>
      <c r="B1631" s="12" t="inlineStr">
        <is>
          <t>A</t>
        </is>
      </c>
      <c r="C1631" s="12" t="inlineStr">
        <is>
          <t>Power block</t>
        </is>
      </c>
      <c r="D1631" s="12" t="inlineStr">
        <is>
          <t>MOV 36: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A-P-0212</t>
        </is>
      </c>
      <c r="B1632" s="12" t="inlineStr">
        <is>
          <t>A</t>
        </is>
      </c>
      <c r="C1632" s="12" t="inlineStr">
        <is>
          <t>Power block</t>
        </is>
      </c>
      <c r="D1632" s="12" t="inlineStr">
        <is>
          <t>MOV 37: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A-P-0213</t>
        </is>
      </c>
      <c r="B1633" s="12" t="inlineStr">
        <is>
          <t>A</t>
        </is>
      </c>
      <c r="C1633" s="12" t="inlineStr">
        <is>
          <t>Power block</t>
        </is>
      </c>
      <c r="D1633" s="12" t="inlineStr">
        <is>
          <t>MOV 38: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A-P-0214</t>
        </is>
      </c>
      <c r="B1634" s="12" t="inlineStr">
        <is>
          <t>A</t>
        </is>
      </c>
      <c r="C1634" s="12" t="inlineStr">
        <is>
          <t>Power block</t>
        </is>
      </c>
      <c r="D1634" s="12" t="inlineStr">
        <is>
          <t>MOV 39: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A-P-0215</t>
        </is>
      </c>
      <c r="B1635" s="12" t="inlineStr">
        <is>
          <t>A</t>
        </is>
      </c>
      <c r="C1635" s="12" t="inlineStr">
        <is>
          <t>Power block</t>
        </is>
      </c>
      <c r="D1635" s="12" t="inlineStr">
        <is>
          <t>MOV 40: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A-P-0216</t>
        </is>
      </c>
      <c r="B1636" s="12" t="inlineStr">
        <is>
          <t>A</t>
        </is>
      </c>
      <c r="C1636" s="12" t="inlineStr">
        <is>
          <t>Power block</t>
        </is>
      </c>
      <c r="D1636" s="12" t="inlineStr">
        <is>
          <t>MOV 41: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A-P-0217</t>
        </is>
      </c>
      <c r="B1637" s="12" t="inlineStr">
        <is>
          <t>A</t>
        </is>
      </c>
      <c r="C1637" s="12" t="inlineStr">
        <is>
          <t>Power block</t>
        </is>
      </c>
      <c r="D1637" s="12" t="inlineStr">
        <is>
          <t>MOV 42: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A-P-0218</t>
        </is>
      </c>
      <c r="B1638" s="12" t="inlineStr">
        <is>
          <t>A</t>
        </is>
      </c>
      <c r="C1638" s="12" t="inlineStr">
        <is>
          <t>Power block</t>
        </is>
      </c>
      <c r="D1638" s="12" t="inlineStr">
        <is>
          <t>MOV 43: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A-P-0219</t>
        </is>
      </c>
      <c r="B1639" s="12" t="inlineStr">
        <is>
          <t>A</t>
        </is>
      </c>
      <c r="C1639" s="12" t="inlineStr">
        <is>
          <t>Power block</t>
        </is>
      </c>
      <c r="D1639" s="12" t="inlineStr">
        <is>
          <t>MOV 44: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A-P-0220</t>
        </is>
      </c>
      <c r="B1640" s="12" t="inlineStr">
        <is>
          <t>A</t>
        </is>
      </c>
      <c r="C1640" s="12" t="inlineStr">
        <is>
          <t>Power block</t>
        </is>
      </c>
      <c r="D1640" s="12" t="inlineStr">
        <is>
          <t>MOV 45: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A-P-0221</t>
        </is>
      </c>
      <c r="B1641" s="12" t="inlineStr">
        <is>
          <t>A</t>
        </is>
      </c>
      <c r="C1641" s="12" t="inlineStr">
        <is>
          <t>Power block</t>
        </is>
      </c>
      <c r="D1641" s="12" t="inlineStr">
        <is>
          <t>Area / platform lighting circuit 1 (12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A-P-0222</t>
        </is>
      </c>
      <c r="B1642" s="12" t="inlineStr">
        <is>
          <t>A</t>
        </is>
      </c>
      <c r="C1642" s="12" t="inlineStr">
        <is>
          <t>Power block</t>
        </is>
      </c>
      <c r="D1642" s="12" t="inlineStr">
        <is>
          <t>Area / platform lighting circuit 2 (12 fixtures)</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3</v>
      </c>
      <c r="R1642" s="12" t="n">
        <v>5</v>
      </c>
      <c r="S1642" s="12" t="inlineStr">
        <is>
          <t>Tray</t>
        </is>
      </c>
      <c r="T1642" s="16" t="n">
        <v>300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fixture-to-fixture run included</t>
        </is>
      </c>
      <c r="AA1642" s="12">
        <f>N1642*O1642</f>
        <v/>
      </c>
    </row>
    <row r="1643">
      <c r="A1643" s="12" t="inlineStr">
        <is>
          <t>A-P-0223</t>
        </is>
      </c>
      <c r="B1643" s="12" t="inlineStr">
        <is>
          <t>A</t>
        </is>
      </c>
      <c r="C1643" s="12" t="inlineStr">
        <is>
          <t>Power block</t>
        </is>
      </c>
      <c r="D1643" s="12" t="inlineStr">
        <is>
          <t>Area / platform lighting circuit 3 (12 fixtures)</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3</v>
      </c>
      <c r="R1643" s="12" t="n">
        <v>5</v>
      </c>
      <c r="S1643" s="12" t="inlineStr">
        <is>
          <t>Tray</t>
        </is>
      </c>
      <c r="T1643" s="16" t="n">
        <v>300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fixture-to-fixture run included</t>
        </is>
      </c>
      <c r="AA1643" s="12">
        <f>N1643*O1643</f>
        <v/>
      </c>
    </row>
    <row r="1644">
      <c r="A1644" s="12" t="inlineStr">
        <is>
          <t>A-P-0224</t>
        </is>
      </c>
      <c r="B1644" s="12" t="inlineStr">
        <is>
          <t>A</t>
        </is>
      </c>
      <c r="C1644" s="12" t="inlineStr">
        <is>
          <t>Power block</t>
        </is>
      </c>
      <c r="D1644" s="12" t="inlineStr">
        <is>
          <t>Area / platform lighting circuit 4 (4 fixtures)</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3</v>
      </c>
      <c r="R1644" s="12" t="n">
        <v>5</v>
      </c>
      <c r="S1644" s="12" t="inlineStr">
        <is>
          <t>Tray</t>
        </is>
      </c>
      <c r="T1644" s="16" t="n">
        <v>300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fixture-to-fixture run included</t>
        </is>
      </c>
      <c r="AA1644" s="12">
        <f>N1644*O1644</f>
        <v/>
      </c>
    </row>
    <row r="1645">
      <c r="A1645" s="12" t="inlineStr">
        <is>
          <t>A-P-0225</t>
        </is>
      </c>
      <c r="B1645" s="12" t="inlineStr">
        <is>
          <t>A</t>
        </is>
      </c>
      <c r="C1645" s="12" t="inlineStr">
        <is>
          <t>Power block</t>
        </is>
      </c>
      <c r="D1645" s="12" t="inlineStr">
        <is>
          <t>480 V welding receptacle 1</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A-P-0226</t>
        </is>
      </c>
      <c r="B1646" s="12" t="inlineStr">
        <is>
          <t>A</t>
        </is>
      </c>
      <c r="C1646" s="12" t="inlineStr">
        <is>
          <t>Power block</t>
        </is>
      </c>
      <c r="D1646" s="12" t="inlineStr">
        <is>
          <t>480 V welding receptacle 2</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LV|3/C+G|2</t>
        </is>
      </c>
      <c r="L1646" s="12" t="inlineStr">
        <is>
          <t>3/C+G</t>
        </is>
      </c>
      <c r="M1646" s="12" t="inlineStr">
        <is>
          <t>2</t>
        </is>
      </c>
      <c r="N1646" s="12" t="n">
        <v>1</v>
      </c>
      <c r="O1646" s="12" t="n">
        <v>1</v>
      </c>
      <c r="P1646" s="12" t="n">
        <v>480</v>
      </c>
      <c r="Q1646" s="12" t="n">
        <v>60</v>
      </c>
      <c r="R1646" s="12" t="n">
        <v>76</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0.5 %</t>
        </is>
      </c>
      <c r="AA1646" s="12">
        <f>N1646*O1646</f>
        <v/>
      </c>
    </row>
    <row r="1647">
      <c r="A1647" s="12" t="inlineStr">
        <is>
          <t>A-P-0227</t>
        </is>
      </c>
      <c r="B1647" s="12" t="inlineStr">
        <is>
          <t>A</t>
        </is>
      </c>
      <c r="C1647" s="12" t="inlineStr">
        <is>
          <t>Power block</t>
        </is>
      </c>
      <c r="D1647" s="12" t="inlineStr">
        <is>
          <t>480 V welding receptacle 3</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LV|3/C+G|2</t>
        </is>
      </c>
      <c r="L1647" s="12" t="inlineStr">
        <is>
          <t>3/C+G</t>
        </is>
      </c>
      <c r="M1647" s="12" t="inlineStr">
        <is>
          <t>2</t>
        </is>
      </c>
      <c r="N1647" s="12" t="n">
        <v>1</v>
      </c>
      <c r="O1647" s="12" t="n">
        <v>1</v>
      </c>
      <c r="P1647" s="12" t="n">
        <v>480</v>
      </c>
      <c r="Q1647" s="12" t="n">
        <v>60</v>
      </c>
      <c r="R1647" s="12" t="n">
        <v>76</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0.5 %</t>
        </is>
      </c>
      <c r="AA1647" s="12">
        <f>N1647*O1647</f>
        <v/>
      </c>
    </row>
    <row r="1648">
      <c r="A1648" s="12" t="inlineStr">
        <is>
          <t>A-P-0228</t>
        </is>
      </c>
      <c r="B1648" s="12" t="inlineStr">
        <is>
          <t>A</t>
        </is>
      </c>
      <c r="C1648" s="12" t="inlineStr">
        <is>
          <t>Power block</t>
        </is>
      </c>
      <c r="D1648" s="12" t="inlineStr">
        <is>
          <t>480 V welding receptacle 4</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LV|3/C+G|2</t>
        </is>
      </c>
      <c r="L1648" s="12" t="inlineStr">
        <is>
          <t>3/C+G</t>
        </is>
      </c>
      <c r="M1648" s="12" t="inlineStr">
        <is>
          <t>2</t>
        </is>
      </c>
      <c r="N1648" s="12" t="n">
        <v>1</v>
      </c>
      <c r="O1648" s="12" t="n">
        <v>1</v>
      </c>
      <c r="P1648" s="12" t="n">
        <v>480</v>
      </c>
      <c r="Q1648" s="12" t="n">
        <v>60</v>
      </c>
      <c r="R1648" s="12" t="n">
        <v>76</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0.5 %</t>
        </is>
      </c>
      <c r="AA1648" s="12">
        <f>N1648*O1648</f>
        <v/>
      </c>
    </row>
    <row r="1649">
      <c r="A1649" s="12" t="inlineStr">
        <is>
          <t>A-P-0229</t>
        </is>
      </c>
      <c r="B1649" s="12" t="inlineStr">
        <is>
          <t>A</t>
        </is>
      </c>
      <c r="C1649" s="12" t="inlineStr">
        <is>
          <t>Power block</t>
        </is>
      </c>
      <c r="D1649" s="12" t="inlineStr">
        <is>
          <t>MOV 1: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A-P-0230</t>
        </is>
      </c>
      <c r="B1650" s="12" t="inlineStr">
        <is>
          <t>A</t>
        </is>
      </c>
      <c r="C1650" s="12" t="inlineStr">
        <is>
          <t>Power block</t>
        </is>
      </c>
      <c r="D1650" s="12" t="inlineStr">
        <is>
          <t>MOV 2: power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0.2 %</t>
        </is>
      </c>
      <c r="AA1650" s="12">
        <f>N1650*O1650</f>
        <v/>
      </c>
    </row>
    <row r="1651">
      <c r="A1651" s="12" t="inlineStr">
        <is>
          <t>A-P-0231</t>
        </is>
      </c>
      <c r="B1651" s="12" t="inlineStr">
        <is>
          <t>A</t>
        </is>
      </c>
      <c r="C1651" s="12" t="inlineStr">
        <is>
          <t>Power block</t>
        </is>
      </c>
      <c r="D1651" s="12" t="inlineStr">
        <is>
          <t>MOV 3: power</t>
        </is>
      </c>
      <c r="E1651" s="12" t="inlineStr">
        <is>
          <t>R2A</t>
        </is>
      </c>
      <c r="F1651" s="12" t="inlineStr">
        <is>
          <t>R2A: unit / HRSG electrical e-house (32 x 40 ft)</t>
        </is>
      </c>
      <c r="G1651" s="12" t="inlineStr"/>
      <c r="H1651" s="12" t="inlineStr">
        <is>
          <t>HRSG 1 blowdown tank (continuous / intermittent)</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38</v>
      </c>
      <c r="U1651" s="16" t="n">
        <v>86</v>
      </c>
      <c r="V1651" s="16">
        <f>ROUNDUP((T1651+U1651+2*'Read Me'!$B$13)*(1+'Read Me'!$B$12),-1)</f>
        <v/>
      </c>
      <c r="W1651" s="16">
        <f>V1651*N1651*O1651</f>
        <v/>
      </c>
      <c r="X1651" s="12">
        <f>IF(LEFT(I1651,2)="MV",2*N1651*IF(L1651="1/C",O1651,1),0)</f>
        <v/>
      </c>
      <c r="Y1651" s="12">
        <f>IF(OR(LEFT(K1651,4)="LVAX",LEFT(K1651,6)="MV15AX",LEFT(K1651,4)="CTAX",LEFT(K1651,2)="W|"),2*N1651*O1651,0)</f>
        <v/>
      </c>
      <c r="Z1651" s="12" t="inlineStr">
        <is>
          <t>VD 0.2 %</t>
        </is>
      </c>
      <c r="AA1651" s="12">
        <f>N1651*O1651</f>
        <v/>
      </c>
    </row>
    <row r="1652">
      <c r="A1652" s="12" t="inlineStr">
        <is>
          <t>A-P-0232</t>
        </is>
      </c>
      <c r="B1652" s="12" t="inlineStr">
        <is>
          <t>A</t>
        </is>
      </c>
      <c r="C1652" s="12" t="inlineStr">
        <is>
          <t>Power block</t>
        </is>
      </c>
      <c r="D1652" s="12" t="inlineStr">
        <is>
          <t>MOV 4: power</t>
        </is>
      </c>
      <c r="E1652" s="12" t="inlineStr">
        <is>
          <t>R2A</t>
        </is>
      </c>
      <c r="F1652" s="12" t="inlineStr">
        <is>
          <t>R2A: unit / HRSG electrical e-house (32 x 40 ft)</t>
        </is>
      </c>
      <c r="G1652" s="12" t="inlineStr"/>
      <c r="H1652" s="12" t="inlineStr">
        <is>
          <t>HRSG 1 blowdown tank (continuous / intermittent)</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38</v>
      </c>
      <c r="U1652" s="16" t="n">
        <v>86</v>
      </c>
      <c r="V1652" s="16">
        <f>ROUNDUP((T1652+U1652+2*'Read Me'!$B$13)*(1+'Read Me'!$B$12),-1)</f>
        <v/>
      </c>
      <c r="W1652" s="16">
        <f>V1652*N1652*O1652</f>
        <v/>
      </c>
      <c r="X1652" s="12">
        <f>IF(LEFT(I1652,2)="MV",2*N1652*IF(L1652="1/C",O1652,1),0)</f>
        <v/>
      </c>
      <c r="Y1652" s="12">
        <f>IF(OR(LEFT(K1652,4)="LVAX",LEFT(K1652,6)="MV15AX",LEFT(K1652,4)="CTAX",LEFT(K1652,2)="W|"),2*N1652*O1652,0)</f>
        <v/>
      </c>
      <c r="Z1652" s="12" t="inlineStr">
        <is>
          <t>VD 0.2 %</t>
        </is>
      </c>
      <c r="AA1652" s="12">
        <f>N1652*O1652</f>
        <v/>
      </c>
    </row>
    <row r="1653">
      <c r="A1653" s="12" t="inlineStr">
        <is>
          <t>A-P-0233</t>
        </is>
      </c>
      <c r="B1653" s="12" t="inlineStr">
        <is>
          <t>A</t>
        </is>
      </c>
      <c r="C1653" s="12" t="inlineStr">
        <is>
          <t>Power block</t>
        </is>
      </c>
      <c r="D1653" s="12" t="inlineStr">
        <is>
          <t>LV power feeder</t>
        </is>
      </c>
      <c r="E1653" s="12" t="inlineStr">
        <is>
          <t>R2A</t>
        </is>
      </c>
      <c r="F1653" s="12" t="inlineStr">
        <is>
          <t>R2A: unit / HRSG electrical e-house (32 x 40 ft)</t>
        </is>
      </c>
      <c r="G1653" s="12" t="inlineStr"/>
      <c r="H1653" s="12" t="inlineStr">
        <is>
          <t>HRSG 1 blowdown tank (continuous / intermittent)</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10</v>
      </c>
      <c r="R1653" s="12" t="n">
        <v>14.2</v>
      </c>
      <c r="S1653" s="12" t="inlineStr">
        <is>
          <t>Tray</t>
        </is>
      </c>
      <c r="T1653" s="16" t="n">
        <v>38</v>
      </c>
      <c r="U1653" s="16" t="n">
        <v>86</v>
      </c>
      <c r="V1653" s="16">
        <f>ROUNDUP((T1653+U1653+2*'Read Me'!$B$13)*(1+'Read Me'!$B$12),-1)</f>
        <v/>
      </c>
      <c r="W1653" s="16">
        <f>V1653*N1653*O1653</f>
        <v/>
      </c>
      <c r="X1653" s="12">
        <f>IF(LEFT(I1653,2)="MV",2*N1653*IF(L1653="1/C",O1653,1),0)</f>
        <v/>
      </c>
      <c r="Y1653" s="12">
        <f>IF(OR(LEFT(K1653,4)="LVAX",LEFT(K1653,6)="MV15AX",LEFT(K1653,4)="CTAX",LEFT(K1653,2)="W|"),2*N1653*O1653,0)</f>
        <v/>
      </c>
      <c r="Z1653" s="12" t="inlineStr">
        <is>
          <t>VD 0.8 %</t>
        </is>
      </c>
      <c r="AA1653" s="12">
        <f>N1653*O1653</f>
        <v/>
      </c>
    </row>
    <row r="1654">
      <c r="A1654" s="12" t="inlineStr">
        <is>
          <t>A-P-0234</t>
        </is>
      </c>
      <c r="B1654" s="12" t="inlineStr">
        <is>
          <t>A</t>
        </is>
      </c>
      <c r="C1654" s="12" t="inlineStr">
        <is>
          <t>Power block</t>
        </is>
      </c>
      <c r="D1654" s="12" t="inlineStr">
        <is>
          <t>Motor 1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A-P-0235</t>
        </is>
      </c>
      <c r="B1655" s="12" t="inlineStr">
        <is>
          <t>A</t>
        </is>
      </c>
      <c r="C1655" s="12" t="inlineStr">
        <is>
          <t>Power block</t>
        </is>
      </c>
      <c r="D1655" s="12" t="inlineStr">
        <is>
          <t>Motor 2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A-P-0236</t>
        </is>
      </c>
      <c r="B1656" s="12" t="inlineStr">
        <is>
          <t>A</t>
        </is>
      </c>
      <c r="C1656" s="12" t="inlineStr">
        <is>
          <t>Power block</t>
        </is>
      </c>
      <c r="D1656" s="12" t="inlineStr">
        <is>
          <t>Motor 3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A-P-0237</t>
        </is>
      </c>
      <c r="B1657" s="12" t="inlineStr">
        <is>
          <t>A</t>
        </is>
      </c>
      <c r="C1657" s="12" t="inlineStr">
        <is>
          <t>Power block</t>
        </is>
      </c>
      <c r="D1657" s="12" t="inlineStr">
        <is>
          <t>Motor 4 of 6, 2 kW</t>
        </is>
      </c>
      <c r="E1657" s="12" t="inlineStr">
        <is>
          <t>R2A</t>
        </is>
      </c>
      <c r="F1657" s="12" t="inlineStr">
        <is>
          <t>R2A: unit / HRSG electrical e-house (32 x 40 ft)</t>
        </is>
      </c>
      <c r="G1657" s="12" t="inlineStr"/>
      <c r="H1657" s="12" t="inlineStr">
        <is>
          <t>HRSG 1 chemical feed skid (phosphate / amine)</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v>
      </c>
      <c r="R1657" s="12" t="n">
        <v>2.8</v>
      </c>
      <c r="S1657" s="12" t="inlineStr">
        <is>
          <t>Tray</t>
        </is>
      </c>
      <c r="T1657" s="16" t="n">
        <v>404</v>
      </c>
      <c r="U1657" s="16" t="n">
        <v>108</v>
      </c>
      <c r="V1657" s="16">
        <f>ROUNDUP((T1657+U1657+2*'Read Me'!$B$13)*(1+'Read Me'!$B$12),-1)</f>
        <v/>
      </c>
      <c r="W1657" s="16">
        <f>V1657*N1657*O1657</f>
        <v/>
      </c>
      <c r="X1657" s="12">
        <f>IF(LEFT(I1657,2)="MV",2*N1657*IF(L1657="1/C",O1657,1),0)</f>
        <v/>
      </c>
      <c r="Y1657" s="12">
        <f>IF(OR(LEFT(K1657,4)="LVAX",LEFT(K1657,6)="MV15AX",LEFT(K1657,4)="CTAX",LEFT(K1657,2)="W|"),2*N1657*O1657,0)</f>
        <v/>
      </c>
      <c r="Z1657" s="12" t="inlineStr">
        <is>
          <t>VD 0.7 %</t>
        </is>
      </c>
      <c r="AA1657" s="12">
        <f>N1657*O1657</f>
        <v/>
      </c>
    </row>
    <row r="1658">
      <c r="A1658" s="12" t="inlineStr">
        <is>
          <t>A-P-0238</t>
        </is>
      </c>
      <c r="B1658" s="12" t="inlineStr">
        <is>
          <t>A</t>
        </is>
      </c>
      <c r="C1658" s="12" t="inlineStr">
        <is>
          <t>Power block</t>
        </is>
      </c>
      <c r="D1658" s="12" t="inlineStr">
        <is>
          <t>Motor 5 of 6, 2 kW</t>
        </is>
      </c>
      <c r="E1658" s="12" t="inlineStr">
        <is>
          <t>R2A</t>
        </is>
      </c>
      <c r="F1658" s="12" t="inlineStr">
        <is>
          <t>R2A: unit / HRSG electrical e-house (32 x 40 ft)</t>
        </is>
      </c>
      <c r="G1658" s="12" t="inlineStr"/>
      <c r="H1658" s="12" t="inlineStr">
        <is>
          <t>HRSG 1 chemical feed skid (phosphate / amine)</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v>
      </c>
      <c r="R1658" s="12" t="n">
        <v>2.8</v>
      </c>
      <c r="S1658" s="12" t="inlineStr">
        <is>
          <t>Tray</t>
        </is>
      </c>
      <c r="T1658" s="16" t="n">
        <v>404</v>
      </c>
      <c r="U1658" s="16" t="n">
        <v>108</v>
      </c>
      <c r="V1658" s="16">
        <f>ROUNDUP((T1658+U1658+2*'Read Me'!$B$13)*(1+'Read Me'!$B$12),-1)</f>
        <v/>
      </c>
      <c r="W1658" s="16">
        <f>V1658*N1658*O1658</f>
        <v/>
      </c>
      <c r="X1658" s="12">
        <f>IF(LEFT(I1658,2)="MV",2*N1658*IF(L1658="1/C",O1658,1),0)</f>
        <v/>
      </c>
      <c r="Y1658" s="12">
        <f>IF(OR(LEFT(K1658,4)="LVAX",LEFT(K1658,6)="MV15AX",LEFT(K1658,4)="CTAX",LEFT(K1658,2)="W|"),2*N1658*O1658,0)</f>
        <v/>
      </c>
      <c r="Z1658" s="12" t="inlineStr">
        <is>
          <t>VD 0.7 %</t>
        </is>
      </c>
      <c r="AA1658" s="12">
        <f>N1658*O1658</f>
        <v/>
      </c>
    </row>
    <row r="1659">
      <c r="A1659" s="12" t="inlineStr">
        <is>
          <t>A-P-0239</t>
        </is>
      </c>
      <c r="B1659" s="12" t="inlineStr">
        <is>
          <t>A</t>
        </is>
      </c>
      <c r="C1659" s="12" t="inlineStr">
        <is>
          <t>Power block</t>
        </is>
      </c>
      <c r="D1659" s="12" t="inlineStr">
        <is>
          <t>Motor 6 of 6, 2 kW</t>
        </is>
      </c>
      <c r="E1659" s="12" t="inlineStr">
        <is>
          <t>R2A</t>
        </is>
      </c>
      <c r="F1659" s="12" t="inlineStr">
        <is>
          <t>R2A: unit / HRSG electrical e-house (32 x 40 ft)</t>
        </is>
      </c>
      <c r="G1659" s="12" t="inlineStr"/>
      <c r="H1659" s="12" t="inlineStr">
        <is>
          <t>HRSG 1 chemical feed skid (phosphate / amine)</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v>
      </c>
      <c r="R1659" s="12" t="n">
        <v>2.8</v>
      </c>
      <c r="S1659" s="12" t="inlineStr">
        <is>
          <t>Tray</t>
        </is>
      </c>
      <c r="T1659" s="16" t="n">
        <v>404</v>
      </c>
      <c r="U1659" s="16" t="n">
        <v>108</v>
      </c>
      <c r="V1659" s="16">
        <f>ROUNDUP((T1659+U1659+2*'Read Me'!$B$13)*(1+'Read Me'!$B$12),-1)</f>
        <v/>
      </c>
      <c r="W1659" s="16">
        <f>V1659*N1659*O1659</f>
        <v/>
      </c>
      <c r="X1659" s="12">
        <f>IF(LEFT(I1659,2)="MV",2*N1659*IF(L1659="1/C",O1659,1),0)</f>
        <v/>
      </c>
      <c r="Y1659" s="12">
        <f>IF(OR(LEFT(K1659,4)="LVAX",LEFT(K1659,6)="MV15AX",LEFT(K1659,4)="CTAX",LEFT(K1659,2)="W|"),2*N1659*O1659,0)</f>
        <v/>
      </c>
      <c r="Z1659" s="12" t="inlineStr">
        <is>
          <t>VD 0.7 %</t>
        </is>
      </c>
      <c r="AA1659" s="12">
        <f>N1659*O1659</f>
        <v/>
      </c>
    </row>
    <row r="1660">
      <c r="A1660" s="12" t="inlineStr">
        <is>
          <t>A-P-0240</t>
        </is>
      </c>
      <c r="B1660" s="12" t="inlineStr">
        <is>
          <t>A</t>
        </is>
      </c>
      <c r="C1660" s="12" t="inlineStr">
        <is>
          <t>Power block</t>
        </is>
      </c>
      <c r="D1660" s="12" t="inlineStr">
        <is>
          <t>Area / platform lighting circuit 1 (6 fixtures)</t>
        </is>
      </c>
      <c r="E1660" s="12" t="inlineStr">
        <is>
          <t>R2A</t>
        </is>
      </c>
      <c r="F1660" s="12" t="inlineStr">
        <is>
          <t>R2A: unit / HRSG electrical e-house (32 x 40 ft)</t>
        </is>
      </c>
      <c r="G1660" s="12" t="inlineStr">
        <is>
          <t>STK-1</t>
        </is>
      </c>
      <c r="H1660" s="12" t="inlineStr">
        <is>
          <t>HRSG 1 stack</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3</v>
      </c>
      <c r="R1660" s="12" t="n">
        <v>5</v>
      </c>
      <c r="S1660" s="12" t="inlineStr">
        <is>
          <t>Tray</t>
        </is>
      </c>
      <c r="T1660" s="16" t="n">
        <v>486</v>
      </c>
      <c r="U1660" s="16" t="n">
        <v>148</v>
      </c>
      <c r="V1660" s="16">
        <f>ROUNDUP((T1660+U1660+2*'Read Me'!$B$13)*(1+'Read Me'!$B$12),-1)</f>
        <v/>
      </c>
      <c r="W1660" s="16">
        <f>V1660*N1660*O1660</f>
        <v/>
      </c>
      <c r="X1660" s="12">
        <f>IF(LEFT(I1660,2)="MV",2*N1660*IF(L1660="1/C",O1660,1),0)</f>
        <v/>
      </c>
      <c r="Y1660" s="12">
        <f>IF(OR(LEFT(K1660,4)="LVAX",LEFT(K1660,6)="MV15AX",LEFT(K1660,4)="CTAX",LEFT(K1660,2)="W|"),2*N1660*O1660,0)</f>
        <v/>
      </c>
      <c r="Z1660" s="12" t="inlineStr">
        <is>
          <t>fixture-to-fixture run included</t>
        </is>
      </c>
      <c r="AA1660" s="12">
        <f>N1660*O1660</f>
        <v/>
      </c>
    </row>
    <row r="1661">
      <c r="A1661" s="12" t="inlineStr">
        <is>
          <t>A-P-0241</t>
        </is>
      </c>
      <c r="B1661" s="12" t="inlineStr">
        <is>
          <t>A</t>
        </is>
      </c>
      <c r="C1661" s="12" t="inlineStr">
        <is>
          <t>Power block</t>
        </is>
      </c>
      <c r="D1661" s="12" t="inlineStr">
        <is>
          <t>STK-1 aviation obstruction lights (2 tiers x 3 red, photocell)</t>
        </is>
      </c>
      <c r="E1661" s="12" t="inlineStr">
        <is>
          <t>R2A</t>
        </is>
      </c>
      <c r="F1661" s="12" t="inlineStr">
        <is>
          <t>R2A: unit / HRSG electrical e-house (32 x 40 ft)</t>
        </is>
      </c>
      <c r="G1661" s="12" t="inlineStr">
        <is>
          <t>STK-1</t>
        </is>
      </c>
      <c r="H1661" s="12" t="inlineStr">
        <is>
          <t>HRSG 1 stack</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3</v>
      </c>
      <c r="S1661" s="12" t="inlineStr">
        <is>
          <t>Tray</t>
        </is>
      </c>
      <c r="T1661" s="16" t="n">
        <v>186</v>
      </c>
      <c r="U1661" s="16" t="n">
        <v>328</v>
      </c>
      <c r="V1661" s="16">
        <f>ROUNDUP((T1661+U1661+2*'Read Me'!$B$13)*(1+'Read Me'!$B$12),-1)</f>
        <v/>
      </c>
      <c r="W1661" s="16">
        <f>V1661*N1661*O1661</f>
        <v/>
      </c>
      <c r="X1661" s="12">
        <f>IF(LEFT(I1661,2)="MV",2*N1661*IF(L1661="1/C",O1661,1),0)</f>
        <v/>
      </c>
      <c r="Y1661" s="12">
        <f>IF(OR(LEFT(K1661,4)="LVAX",LEFT(K1661,6)="MV15AX",LEFT(K1661,4)="CTAX",LEFT(K1661,2)="W|"),2*N1661*O1661,0)</f>
        <v/>
      </c>
      <c r="Z1661" s="12" t="inlineStr">
        <is>
          <t>up the stack conduit to EL 177</t>
        </is>
      </c>
      <c r="AA1661" s="12">
        <f>N1661*O1661</f>
        <v/>
      </c>
    </row>
    <row r="1662">
      <c r="A1662" s="12" t="inlineStr">
        <is>
          <t>A-P-0242</t>
        </is>
      </c>
      <c r="B1662" s="12" t="inlineStr">
        <is>
          <t>A</t>
        </is>
      </c>
      <c r="C1662" s="12" t="inlineStr">
        <is>
          <t>Power block</t>
        </is>
      </c>
      <c r="D1662" s="12" t="inlineStr">
        <is>
          <t>Motor 1 of 4, 15 kW</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15</v>
      </c>
      <c r="R1662" s="12" t="n">
        <v>21.2</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1.5 %</t>
        </is>
      </c>
      <c r="AA1662" s="12">
        <f>N1662*O1662</f>
        <v/>
      </c>
    </row>
    <row r="1663">
      <c r="A1663" s="12" t="inlineStr">
        <is>
          <t>A-P-0243</t>
        </is>
      </c>
      <c r="B1663" s="12" t="inlineStr">
        <is>
          <t>A</t>
        </is>
      </c>
      <c r="C1663" s="12" t="inlineStr">
        <is>
          <t>Power block</t>
        </is>
      </c>
      <c r="D1663" s="12" t="inlineStr">
        <is>
          <t>Motor 2 of 4, 15 kW</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15</v>
      </c>
      <c r="R1663" s="12" t="n">
        <v>21.2</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1.5 %</t>
        </is>
      </c>
      <c r="AA1663" s="12">
        <f>N1663*O1663</f>
        <v/>
      </c>
    </row>
    <row r="1664">
      <c r="A1664" s="12" t="inlineStr">
        <is>
          <t>A-P-0244</t>
        </is>
      </c>
      <c r="B1664" s="12" t="inlineStr">
        <is>
          <t>A</t>
        </is>
      </c>
      <c r="C1664" s="12" t="inlineStr">
        <is>
          <t>Power block</t>
        </is>
      </c>
      <c r="D1664" s="12" t="inlineStr">
        <is>
          <t>Motor 3 of 4, 15 kW</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15</v>
      </c>
      <c r="R1664" s="12" t="n">
        <v>21.2</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1.5 %</t>
        </is>
      </c>
      <c r="AA1664" s="12">
        <f>N1664*O1664</f>
        <v/>
      </c>
    </row>
    <row r="1665">
      <c r="A1665" s="12" t="inlineStr">
        <is>
          <t>A-P-0245</t>
        </is>
      </c>
      <c r="B1665" s="12" t="inlineStr">
        <is>
          <t>A</t>
        </is>
      </c>
      <c r="C1665" s="12" t="inlineStr">
        <is>
          <t>Power block</t>
        </is>
      </c>
      <c r="D1665" s="12" t="inlineStr">
        <is>
          <t>Motor 4 of 4, 15 kW</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15</v>
      </c>
      <c r="R1665" s="12" t="n">
        <v>21.2</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1.5 %</t>
        </is>
      </c>
      <c r="AA1665" s="12">
        <f>N1665*O1665</f>
        <v/>
      </c>
    </row>
    <row r="1666">
      <c r="A1666" s="12" t="inlineStr">
        <is>
          <t>A-P-0246</t>
        </is>
      </c>
      <c r="B1666" s="12" t="inlineStr">
        <is>
          <t>A</t>
        </is>
      </c>
      <c r="C1666" s="12" t="inlineStr">
        <is>
          <t>Power block</t>
        </is>
      </c>
      <c r="D1666" s="12" t="inlineStr">
        <is>
          <t>MOV 1: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A-P-0247</t>
        </is>
      </c>
      <c r="B1667" s="12" t="inlineStr">
        <is>
          <t>A</t>
        </is>
      </c>
      <c r="C1667" s="12" t="inlineStr">
        <is>
          <t>Power block</t>
        </is>
      </c>
      <c r="D1667" s="12" t="inlineStr">
        <is>
          <t>MOV 2: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A-P-0248</t>
        </is>
      </c>
      <c r="B1668" s="12" t="inlineStr">
        <is>
          <t>A</t>
        </is>
      </c>
      <c r="C1668" s="12" t="inlineStr">
        <is>
          <t>Power block</t>
        </is>
      </c>
      <c r="D1668" s="12" t="inlineStr">
        <is>
          <t>MOV 3: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A-P-0249</t>
        </is>
      </c>
      <c r="B1669" s="12" t="inlineStr">
        <is>
          <t>A</t>
        </is>
      </c>
      <c r="C1669" s="12" t="inlineStr">
        <is>
          <t>Power block</t>
        </is>
      </c>
      <c r="D1669" s="12" t="inlineStr">
        <is>
          <t>MOV 4: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A-P-0250</t>
        </is>
      </c>
      <c r="B1670" s="12" t="inlineStr">
        <is>
          <t>A</t>
        </is>
      </c>
      <c r="C1670" s="12" t="inlineStr">
        <is>
          <t>Power block</t>
        </is>
      </c>
      <c r="D1670" s="12" t="inlineStr">
        <is>
          <t>MOV 5: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A-P-0251</t>
        </is>
      </c>
      <c r="B1671" s="12" t="inlineStr">
        <is>
          <t>A</t>
        </is>
      </c>
      <c r="C1671" s="12" t="inlineStr">
        <is>
          <t>Power block</t>
        </is>
      </c>
      <c r="D1671" s="12" t="inlineStr">
        <is>
          <t>MOV 6: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A-P-0252</t>
        </is>
      </c>
      <c r="B1672" s="12" t="inlineStr">
        <is>
          <t>A</t>
        </is>
      </c>
      <c r="C1672" s="12" t="inlineStr">
        <is>
          <t>Power block</t>
        </is>
      </c>
      <c r="D1672" s="12" t="inlineStr">
        <is>
          <t>MOV 7: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A-P-0253</t>
        </is>
      </c>
      <c r="B1673" s="12" t="inlineStr">
        <is>
          <t>A</t>
        </is>
      </c>
      <c r="C1673" s="12" t="inlineStr">
        <is>
          <t>Power block</t>
        </is>
      </c>
      <c r="D1673" s="12" t="inlineStr">
        <is>
          <t>MOV 8: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A-P-0254</t>
        </is>
      </c>
      <c r="B1674" s="12" t="inlineStr">
        <is>
          <t>A</t>
        </is>
      </c>
      <c r="C1674" s="12" t="inlineStr">
        <is>
          <t>Power block</t>
        </is>
      </c>
      <c r="D1674" s="12" t="inlineStr">
        <is>
          <t>MOV 9: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A-P-0255</t>
        </is>
      </c>
      <c r="B1675" s="12" t="inlineStr">
        <is>
          <t>A</t>
        </is>
      </c>
      <c r="C1675" s="12" t="inlineStr">
        <is>
          <t>Power block</t>
        </is>
      </c>
      <c r="D1675" s="12" t="inlineStr">
        <is>
          <t>MOV 10: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A-P-0256</t>
        </is>
      </c>
      <c r="B1676" s="12" t="inlineStr">
        <is>
          <t>A</t>
        </is>
      </c>
      <c r="C1676" s="12" t="inlineStr">
        <is>
          <t>Power block</t>
        </is>
      </c>
      <c r="D1676" s="12" t="inlineStr">
        <is>
          <t>MOV 11: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A-P-0257</t>
        </is>
      </c>
      <c r="B1677" s="12" t="inlineStr">
        <is>
          <t>A</t>
        </is>
      </c>
      <c r="C1677" s="12" t="inlineStr">
        <is>
          <t>Power block</t>
        </is>
      </c>
      <c r="D1677" s="12" t="inlineStr">
        <is>
          <t>MOV 12: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A-P-0258</t>
        </is>
      </c>
      <c r="B1678" s="12" t="inlineStr">
        <is>
          <t>A</t>
        </is>
      </c>
      <c r="C1678" s="12" t="inlineStr">
        <is>
          <t>Power block</t>
        </is>
      </c>
      <c r="D1678" s="12" t="inlineStr">
        <is>
          <t>MOV 13: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A-P-0259</t>
        </is>
      </c>
      <c r="B1679" s="12" t="inlineStr">
        <is>
          <t>A</t>
        </is>
      </c>
      <c r="C1679" s="12" t="inlineStr">
        <is>
          <t>Power block</t>
        </is>
      </c>
      <c r="D1679" s="12" t="inlineStr">
        <is>
          <t>MOV 14: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A-P-0260</t>
        </is>
      </c>
      <c r="B1680" s="12" t="inlineStr">
        <is>
          <t>A</t>
        </is>
      </c>
      <c r="C1680" s="12" t="inlineStr">
        <is>
          <t>Power block</t>
        </is>
      </c>
      <c r="D1680" s="12" t="inlineStr">
        <is>
          <t>MOV 15: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A-P-0261</t>
        </is>
      </c>
      <c r="B1681" s="12" t="inlineStr">
        <is>
          <t>A</t>
        </is>
      </c>
      <c r="C1681" s="12" t="inlineStr">
        <is>
          <t>Power block</t>
        </is>
      </c>
      <c r="D1681" s="12" t="inlineStr">
        <is>
          <t>MOV 16: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A-P-0262</t>
        </is>
      </c>
      <c r="B1682" s="12" t="inlineStr">
        <is>
          <t>A</t>
        </is>
      </c>
      <c r="C1682" s="12" t="inlineStr">
        <is>
          <t>Power block</t>
        </is>
      </c>
      <c r="D1682" s="12" t="inlineStr">
        <is>
          <t>MOV 17: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A-P-0263</t>
        </is>
      </c>
      <c r="B1683" s="12" t="inlineStr">
        <is>
          <t>A</t>
        </is>
      </c>
      <c r="C1683" s="12" t="inlineStr">
        <is>
          <t>Power block</t>
        </is>
      </c>
      <c r="D1683" s="12" t="inlineStr">
        <is>
          <t>MOV 18: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A-P-0264</t>
        </is>
      </c>
      <c r="B1684" s="12" t="inlineStr">
        <is>
          <t>A</t>
        </is>
      </c>
      <c r="C1684" s="12" t="inlineStr">
        <is>
          <t>Power block</t>
        </is>
      </c>
      <c r="D1684" s="12" t="inlineStr">
        <is>
          <t>MOV 19: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A-P-0265</t>
        </is>
      </c>
      <c r="B1685" s="12" t="inlineStr">
        <is>
          <t>A</t>
        </is>
      </c>
      <c r="C1685" s="12" t="inlineStr">
        <is>
          <t>Power block</t>
        </is>
      </c>
      <c r="D1685" s="12" t="inlineStr">
        <is>
          <t>MOV 20: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A-P-0266</t>
        </is>
      </c>
      <c r="B1686" s="12" t="inlineStr">
        <is>
          <t>A</t>
        </is>
      </c>
      <c r="C1686" s="12" t="inlineStr">
        <is>
          <t>Power block</t>
        </is>
      </c>
      <c r="D1686" s="12" t="inlineStr">
        <is>
          <t>MOV 21: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A-P-0267</t>
        </is>
      </c>
      <c r="B1687" s="12" t="inlineStr">
        <is>
          <t>A</t>
        </is>
      </c>
      <c r="C1687" s="12" t="inlineStr">
        <is>
          <t>Power block</t>
        </is>
      </c>
      <c r="D1687" s="12" t="inlineStr">
        <is>
          <t>MOV 22: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A-P-0268</t>
        </is>
      </c>
      <c r="B1688" s="12" t="inlineStr">
        <is>
          <t>A</t>
        </is>
      </c>
      <c r="C1688" s="12" t="inlineStr">
        <is>
          <t>Power block</t>
        </is>
      </c>
      <c r="D1688" s="12" t="inlineStr">
        <is>
          <t>MOV 23: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A-P-0269</t>
        </is>
      </c>
      <c r="B1689" s="12" t="inlineStr">
        <is>
          <t>A</t>
        </is>
      </c>
      <c r="C1689" s="12" t="inlineStr">
        <is>
          <t>Power block</t>
        </is>
      </c>
      <c r="D1689" s="12" t="inlineStr">
        <is>
          <t>MOV 24: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A-P-0270</t>
        </is>
      </c>
      <c r="B1690" s="12" t="inlineStr">
        <is>
          <t>A</t>
        </is>
      </c>
      <c r="C1690" s="12" t="inlineStr">
        <is>
          <t>Power block</t>
        </is>
      </c>
      <c r="D1690" s="12" t="inlineStr">
        <is>
          <t>MOV 25: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A-P-0271</t>
        </is>
      </c>
      <c r="B1691" s="12" t="inlineStr">
        <is>
          <t>A</t>
        </is>
      </c>
      <c r="C1691" s="12" t="inlineStr">
        <is>
          <t>Power block</t>
        </is>
      </c>
      <c r="D1691" s="12" t="inlineStr">
        <is>
          <t>MOV 26: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A-P-0272</t>
        </is>
      </c>
      <c r="B1692" s="12" t="inlineStr">
        <is>
          <t>A</t>
        </is>
      </c>
      <c r="C1692" s="12" t="inlineStr">
        <is>
          <t>Power block</t>
        </is>
      </c>
      <c r="D1692" s="12" t="inlineStr">
        <is>
          <t>MOV 27: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A-P-0273</t>
        </is>
      </c>
      <c r="B1693" s="12" t="inlineStr">
        <is>
          <t>A</t>
        </is>
      </c>
      <c r="C1693" s="12" t="inlineStr">
        <is>
          <t>Power block</t>
        </is>
      </c>
      <c r="D1693" s="12" t="inlineStr">
        <is>
          <t>MOV 28: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A-P-0274</t>
        </is>
      </c>
      <c r="B1694" s="12" t="inlineStr">
        <is>
          <t>A</t>
        </is>
      </c>
      <c r="C1694" s="12" t="inlineStr">
        <is>
          <t>Power block</t>
        </is>
      </c>
      <c r="D1694" s="12" t="inlineStr">
        <is>
          <t>MOV 29: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A-P-0275</t>
        </is>
      </c>
      <c r="B1695" s="12" t="inlineStr">
        <is>
          <t>A</t>
        </is>
      </c>
      <c r="C1695" s="12" t="inlineStr">
        <is>
          <t>Power block</t>
        </is>
      </c>
      <c r="D1695" s="12" t="inlineStr">
        <is>
          <t>MOV 30: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A-P-0276</t>
        </is>
      </c>
      <c r="B1696" s="12" t="inlineStr">
        <is>
          <t>A</t>
        </is>
      </c>
      <c r="C1696" s="12" t="inlineStr">
        <is>
          <t>Power block</t>
        </is>
      </c>
      <c r="D1696" s="12" t="inlineStr">
        <is>
          <t>MOV 31: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A-P-0277</t>
        </is>
      </c>
      <c r="B1697" s="12" t="inlineStr">
        <is>
          <t>A</t>
        </is>
      </c>
      <c r="C1697" s="12" t="inlineStr">
        <is>
          <t>Power block</t>
        </is>
      </c>
      <c r="D1697" s="12" t="inlineStr">
        <is>
          <t>MOV 32: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A-P-0278</t>
        </is>
      </c>
      <c r="B1698" s="12" t="inlineStr">
        <is>
          <t>A</t>
        </is>
      </c>
      <c r="C1698" s="12" t="inlineStr">
        <is>
          <t>Power block</t>
        </is>
      </c>
      <c r="D1698" s="12" t="inlineStr">
        <is>
          <t>MOV 33: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A-P-0279</t>
        </is>
      </c>
      <c r="B1699" s="12" t="inlineStr">
        <is>
          <t>A</t>
        </is>
      </c>
      <c r="C1699" s="12" t="inlineStr">
        <is>
          <t>Power block</t>
        </is>
      </c>
      <c r="D1699" s="12" t="inlineStr">
        <is>
          <t>MOV 34: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A-P-0280</t>
        </is>
      </c>
      <c r="B1700" s="12" t="inlineStr">
        <is>
          <t>A</t>
        </is>
      </c>
      <c r="C1700" s="12" t="inlineStr">
        <is>
          <t>Power block</t>
        </is>
      </c>
      <c r="D1700" s="12" t="inlineStr">
        <is>
          <t>MOV 35: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A-P-0281</t>
        </is>
      </c>
      <c r="B1701" s="12" t="inlineStr">
        <is>
          <t>A</t>
        </is>
      </c>
      <c r="C1701" s="12" t="inlineStr">
        <is>
          <t>Power block</t>
        </is>
      </c>
      <c r="D1701" s="12" t="inlineStr">
        <is>
          <t>MOV 36: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A-P-0282</t>
        </is>
      </c>
      <c r="B1702" s="12" t="inlineStr">
        <is>
          <t>A</t>
        </is>
      </c>
      <c r="C1702" s="12" t="inlineStr">
        <is>
          <t>Power block</t>
        </is>
      </c>
      <c r="D1702" s="12" t="inlineStr">
        <is>
          <t>MOV 37: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A-P-0283</t>
        </is>
      </c>
      <c r="B1703" s="12" t="inlineStr">
        <is>
          <t>A</t>
        </is>
      </c>
      <c r="C1703" s="12" t="inlineStr">
        <is>
          <t>Power block</t>
        </is>
      </c>
      <c r="D1703" s="12" t="inlineStr">
        <is>
          <t>MOV 38: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A-P-0284</t>
        </is>
      </c>
      <c r="B1704" s="12" t="inlineStr">
        <is>
          <t>A</t>
        </is>
      </c>
      <c r="C1704" s="12" t="inlineStr">
        <is>
          <t>Power block</t>
        </is>
      </c>
      <c r="D1704" s="12" t="inlineStr">
        <is>
          <t>MOV 39: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A-P-0285</t>
        </is>
      </c>
      <c r="B1705" s="12" t="inlineStr">
        <is>
          <t>A</t>
        </is>
      </c>
      <c r="C1705" s="12" t="inlineStr">
        <is>
          <t>Power block</t>
        </is>
      </c>
      <c r="D1705" s="12" t="inlineStr">
        <is>
          <t>MOV 40: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A-P-0286</t>
        </is>
      </c>
      <c r="B1706" s="12" t="inlineStr">
        <is>
          <t>A</t>
        </is>
      </c>
      <c r="C1706" s="12" t="inlineStr">
        <is>
          <t>Power block</t>
        </is>
      </c>
      <c r="D1706" s="12" t="inlineStr">
        <is>
          <t>MOV 41: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A-P-0287</t>
        </is>
      </c>
      <c r="B1707" s="12" t="inlineStr">
        <is>
          <t>A</t>
        </is>
      </c>
      <c r="C1707" s="12" t="inlineStr">
        <is>
          <t>Power block</t>
        </is>
      </c>
      <c r="D1707" s="12" t="inlineStr">
        <is>
          <t>MOV 42: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A-P-0288</t>
        </is>
      </c>
      <c r="B1708" s="12" t="inlineStr">
        <is>
          <t>A</t>
        </is>
      </c>
      <c r="C1708" s="12" t="inlineStr">
        <is>
          <t>Power block</t>
        </is>
      </c>
      <c r="D1708" s="12" t="inlineStr">
        <is>
          <t>MOV 43: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A-P-0289</t>
        </is>
      </c>
      <c r="B1709" s="12" t="inlineStr">
        <is>
          <t>A</t>
        </is>
      </c>
      <c r="C1709" s="12" t="inlineStr">
        <is>
          <t>Power block</t>
        </is>
      </c>
      <c r="D1709" s="12" t="inlineStr">
        <is>
          <t>MOV 44: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A-P-0290</t>
        </is>
      </c>
      <c r="B1710" s="12" t="inlineStr">
        <is>
          <t>A</t>
        </is>
      </c>
      <c r="C1710" s="12" t="inlineStr">
        <is>
          <t>Power block</t>
        </is>
      </c>
      <c r="D1710" s="12" t="inlineStr">
        <is>
          <t>MOV 45: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A-P-0291</t>
        </is>
      </c>
      <c r="B1711" s="12" t="inlineStr">
        <is>
          <t>A</t>
        </is>
      </c>
      <c r="C1711" s="12" t="inlineStr">
        <is>
          <t>Power block</t>
        </is>
      </c>
      <c r="D1711" s="12" t="inlineStr">
        <is>
          <t>Area / platform lighting circuit 1 (12 fixtures)</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3</v>
      </c>
      <c r="R1711" s="12" t="n">
        <v>5</v>
      </c>
      <c r="S1711" s="12" t="inlineStr">
        <is>
          <t>Tray</t>
        </is>
      </c>
      <c r="T1711" s="16" t="n">
        <v>353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fixture-to-fixture run included</t>
        </is>
      </c>
      <c r="AA1711" s="12">
        <f>N1711*O1711</f>
        <v/>
      </c>
    </row>
    <row r="1712">
      <c r="A1712" s="12" t="inlineStr">
        <is>
          <t>A-P-0292</t>
        </is>
      </c>
      <c r="B1712" s="12" t="inlineStr">
        <is>
          <t>A</t>
        </is>
      </c>
      <c r="C1712" s="12" t="inlineStr">
        <is>
          <t>Power block</t>
        </is>
      </c>
      <c r="D1712" s="12" t="inlineStr">
        <is>
          <t>Area / platform lighting circuit 2 (12 fixtures)</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3</v>
      </c>
      <c r="R1712" s="12" t="n">
        <v>5</v>
      </c>
      <c r="S1712" s="12" t="inlineStr">
        <is>
          <t>Tray</t>
        </is>
      </c>
      <c r="T1712" s="16" t="n">
        <v>353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fixture-to-fixture run included</t>
        </is>
      </c>
      <c r="AA1712" s="12">
        <f>N1712*O1712</f>
        <v/>
      </c>
    </row>
    <row r="1713">
      <c r="A1713" s="12" t="inlineStr">
        <is>
          <t>A-P-0293</t>
        </is>
      </c>
      <c r="B1713" s="12" t="inlineStr">
        <is>
          <t>A</t>
        </is>
      </c>
      <c r="C1713" s="12" t="inlineStr">
        <is>
          <t>Power block</t>
        </is>
      </c>
      <c r="D1713" s="12" t="inlineStr">
        <is>
          <t>Area / platform lighting circuit 3 (12 fixtures)</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3</v>
      </c>
      <c r="R1713" s="12" t="n">
        <v>5</v>
      </c>
      <c r="S1713" s="12" t="inlineStr">
        <is>
          <t>Tray</t>
        </is>
      </c>
      <c r="T1713" s="16" t="n">
        <v>353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fixture-to-fixture run included</t>
        </is>
      </c>
      <c r="AA1713" s="12">
        <f>N1713*O1713</f>
        <v/>
      </c>
    </row>
    <row r="1714">
      <c r="A1714" s="12" t="inlineStr">
        <is>
          <t>A-P-0294</t>
        </is>
      </c>
      <c r="B1714" s="12" t="inlineStr">
        <is>
          <t>A</t>
        </is>
      </c>
      <c r="C1714" s="12" t="inlineStr">
        <is>
          <t>Power block</t>
        </is>
      </c>
      <c r="D1714" s="12" t="inlineStr">
        <is>
          <t>Area / platform lighting circuit 4 (4 fixtures)</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3</v>
      </c>
      <c r="R1714" s="12" t="n">
        <v>5</v>
      </c>
      <c r="S1714" s="12" t="inlineStr">
        <is>
          <t>Tray</t>
        </is>
      </c>
      <c r="T1714" s="16" t="n">
        <v>353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fixture-to-fixture run included</t>
        </is>
      </c>
      <c r="AA1714" s="12">
        <f>N1714*O1714</f>
        <v/>
      </c>
    </row>
    <row r="1715">
      <c r="A1715" s="12" t="inlineStr">
        <is>
          <t>A-P-0295</t>
        </is>
      </c>
      <c r="B1715" s="12" t="inlineStr">
        <is>
          <t>A</t>
        </is>
      </c>
      <c r="C1715" s="12" t="inlineStr">
        <is>
          <t>Power block</t>
        </is>
      </c>
      <c r="D1715" s="12" t="inlineStr">
        <is>
          <t>480 V welding receptacle 1</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LV|3/C+G|2</t>
        </is>
      </c>
      <c r="L1715" s="12" t="inlineStr">
        <is>
          <t>3/C+G</t>
        </is>
      </c>
      <c r="M1715" s="12" t="inlineStr">
        <is>
          <t>2</t>
        </is>
      </c>
      <c r="N1715" s="12" t="n">
        <v>1</v>
      </c>
      <c r="O1715" s="12" t="n">
        <v>1</v>
      </c>
      <c r="P1715" s="12" t="n">
        <v>480</v>
      </c>
      <c r="Q1715" s="12" t="n">
        <v>60</v>
      </c>
      <c r="R1715" s="12" t="n">
        <v>76</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0.9 %</t>
        </is>
      </c>
      <c r="AA1715" s="12">
        <f>N1715*O1715</f>
        <v/>
      </c>
    </row>
    <row r="1716">
      <c r="A1716" s="12" t="inlineStr">
        <is>
          <t>A-P-0296</t>
        </is>
      </c>
      <c r="B1716" s="12" t="inlineStr">
        <is>
          <t>A</t>
        </is>
      </c>
      <c r="C1716" s="12" t="inlineStr">
        <is>
          <t>Power block</t>
        </is>
      </c>
      <c r="D1716" s="12" t="inlineStr">
        <is>
          <t>480 V welding receptacle 2</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LV|3/C+G|2</t>
        </is>
      </c>
      <c r="L1716" s="12" t="inlineStr">
        <is>
          <t>3/C+G</t>
        </is>
      </c>
      <c r="M1716" s="12" t="inlineStr">
        <is>
          <t>2</t>
        </is>
      </c>
      <c r="N1716" s="12" t="n">
        <v>1</v>
      </c>
      <c r="O1716" s="12" t="n">
        <v>1</v>
      </c>
      <c r="P1716" s="12" t="n">
        <v>480</v>
      </c>
      <c r="Q1716" s="12" t="n">
        <v>60</v>
      </c>
      <c r="R1716" s="12" t="n">
        <v>76</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0.9 %</t>
        </is>
      </c>
      <c r="AA1716" s="12">
        <f>N1716*O1716</f>
        <v/>
      </c>
    </row>
    <row r="1717">
      <c r="A1717" s="12" t="inlineStr">
        <is>
          <t>A-P-0297</t>
        </is>
      </c>
      <c r="B1717" s="12" t="inlineStr">
        <is>
          <t>A</t>
        </is>
      </c>
      <c r="C1717" s="12" t="inlineStr">
        <is>
          <t>Power block</t>
        </is>
      </c>
      <c r="D1717" s="12" t="inlineStr">
        <is>
          <t>480 V welding receptacle 3</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LV|3/C+G|2</t>
        </is>
      </c>
      <c r="L1717" s="12" t="inlineStr">
        <is>
          <t>3/C+G</t>
        </is>
      </c>
      <c r="M1717" s="12" t="inlineStr">
        <is>
          <t>2</t>
        </is>
      </c>
      <c r="N1717" s="12" t="n">
        <v>1</v>
      </c>
      <c r="O1717" s="12" t="n">
        <v>1</v>
      </c>
      <c r="P1717" s="12" t="n">
        <v>480</v>
      </c>
      <c r="Q1717" s="12" t="n">
        <v>60</v>
      </c>
      <c r="R1717" s="12" t="n">
        <v>76</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0.9 %</t>
        </is>
      </c>
      <c r="AA1717" s="12">
        <f>N1717*O1717</f>
        <v/>
      </c>
    </row>
    <row r="1718">
      <c r="A1718" s="12" t="inlineStr">
        <is>
          <t>A-P-0298</t>
        </is>
      </c>
      <c r="B1718" s="12" t="inlineStr">
        <is>
          <t>A</t>
        </is>
      </c>
      <c r="C1718" s="12" t="inlineStr">
        <is>
          <t>Power block</t>
        </is>
      </c>
      <c r="D1718" s="12" t="inlineStr">
        <is>
          <t>480 V welding receptacle 4</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LV|3/C+G|2</t>
        </is>
      </c>
      <c r="L1718" s="12" t="inlineStr">
        <is>
          <t>3/C+G</t>
        </is>
      </c>
      <c r="M1718" s="12" t="inlineStr">
        <is>
          <t>2</t>
        </is>
      </c>
      <c r="N1718" s="12" t="n">
        <v>1</v>
      </c>
      <c r="O1718" s="12" t="n">
        <v>1</v>
      </c>
      <c r="P1718" s="12" t="n">
        <v>480</v>
      </c>
      <c r="Q1718" s="12" t="n">
        <v>60</v>
      </c>
      <c r="R1718" s="12" t="n">
        <v>76</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0.9 %</t>
        </is>
      </c>
      <c r="AA1718" s="12">
        <f>N1718*O1718</f>
        <v/>
      </c>
    </row>
    <row r="1719">
      <c r="A1719" s="12" t="inlineStr">
        <is>
          <t>A-P-0299</t>
        </is>
      </c>
      <c r="B1719" s="12" t="inlineStr">
        <is>
          <t>A</t>
        </is>
      </c>
      <c r="C1719" s="12" t="inlineStr">
        <is>
          <t>Power block</t>
        </is>
      </c>
      <c r="D1719" s="12" t="inlineStr">
        <is>
          <t>MOV 1: power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0.2 %</t>
        </is>
      </c>
      <c r="AA1719" s="12">
        <f>N1719*O1719</f>
        <v/>
      </c>
    </row>
    <row r="1720">
      <c r="A1720" s="12" t="inlineStr">
        <is>
          <t>A-P-0300</t>
        </is>
      </c>
      <c r="B1720" s="12" t="inlineStr">
        <is>
          <t>A</t>
        </is>
      </c>
      <c r="C1720" s="12" t="inlineStr">
        <is>
          <t>Power block</t>
        </is>
      </c>
      <c r="D1720" s="12" t="inlineStr">
        <is>
          <t>MOV 2: power</t>
        </is>
      </c>
      <c r="E1720" s="12" t="inlineStr">
        <is>
          <t>R2B</t>
        </is>
      </c>
      <c r="F1720" s="12" t="inlineStr">
        <is>
          <t>R2B: unit / HRSG electrical e-house (32 x 40 ft)</t>
        </is>
      </c>
      <c r="G1720" s="12" t="inlineStr"/>
      <c r="H1720" s="12" t="inlineStr">
        <is>
          <t>HRSG 2 blowdown tank (continuous / intermittent)</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38</v>
      </c>
      <c r="U1720" s="16" t="n">
        <v>86</v>
      </c>
      <c r="V1720" s="16">
        <f>ROUNDUP((T1720+U1720+2*'Read Me'!$B$13)*(1+'Read Me'!$B$12),-1)</f>
        <v/>
      </c>
      <c r="W1720" s="16">
        <f>V1720*N1720*O1720</f>
        <v/>
      </c>
      <c r="X1720" s="12">
        <f>IF(LEFT(I1720,2)="MV",2*N1720*IF(L1720="1/C",O1720,1),0)</f>
        <v/>
      </c>
      <c r="Y1720" s="12">
        <f>IF(OR(LEFT(K1720,4)="LVAX",LEFT(K1720,6)="MV15AX",LEFT(K1720,4)="CTAX",LEFT(K1720,2)="W|"),2*N1720*O1720,0)</f>
        <v/>
      </c>
      <c r="Z1720" s="12" t="inlineStr">
        <is>
          <t>VD 0.2 %</t>
        </is>
      </c>
      <c r="AA1720" s="12">
        <f>N1720*O1720</f>
        <v/>
      </c>
    </row>
    <row r="1721">
      <c r="A1721" s="12" t="inlineStr">
        <is>
          <t>A-P-0301</t>
        </is>
      </c>
      <c r="B1721" s="12" t="inlineStr">
        <is>
          <t>A</t>
        </is>
      </c>
      <c r="C1721" s="12" t="inlineStr">
        <is>
          <t>Power block</t>
        </is>
      </c>
      <c r="D1721" s="12" t="inlineStr">
        <is>
          <t>MOV 3: power</t>
        </is>
      </c>
      <c r="E1721" s="12" t="inlineStr">
        <is>
          <t>R2B</t>
        </is>
      </c>
      <c r="F1721" s="12" t="inlineStr">
        <is>
          <t>R2B: unit / HRSG electrical e-house (32 x 40 ft)</t>
        </is>
      </c>
      <c r="G1721" s="12" t="inlineStr"/>
      <c r="H1721" s="12" t="inlineStr">
        <is>
          <t>HRSG 2 blowdown tank (continuous / intermittent)</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38</v>
      </c>
      <c r="U1721" s="16" t="n">
        <v>86</v>
      </c>
      <c r="V1721" s="16">
        <f>ROUNDUP((T1721+U1721+2*'Read Me'!$B$13)*(1+'Read Me'!$B$12),-1)</f>
        <v/>
      </c>
      <c r="W1721" s="16">
        <f>V1721*N1721*O1721</f>
        <v/>
      </c>
      <c r="X1721" s="12">
        <f>IF(LEFT(I1721,2)="MV",2*N1721*IF(L1721="1/C",O1721,1),0)</f>
        <v/>
      </c>
      <c r="Y1721" s="12">
        <f>IF(OR(LEFT(K1721,4)="LVAX",LEFT(K1721,6)="MV15AX",LEFT(K1721,4)="CTAX",LEFT(K1721,2)="W|"),2*N1721*O1721,0)</f>
        <v/>
      </c>
      <c r="Z1721" s="12" t="inlineStr">
        <is>
          <t>VD 0.2 %</t>
        </is>
      </c>
      <c r="AA1721" s="12">
        <f>N1721*O1721</f>
        <v/>
      </c>
    </row>
    <row r="1722">
      <c r="A1722" s="12" t="inlineStr">
        <is>
          <t>A-P-0302</t>
        </is>
      </c>
      <c r="B1722" s="12" t="inlineStr">
        <is>
          <t>A</t>
        </is>
      </c>
      <c r="C1722" s="12" t="inlineStr">
        <is>
          <t>Power block</t>
        </is>
      </c>
      <c r="D1722" s="12" t="inlineStr">
        <is>
          <t>MOV 4: power</t>
        </is>
      </c>
      <c r="E1722" s="12" t="inlineStr">
        <is>
          <t>R2B</t>
        </is>
      </c>
      <c r="F1722" s="12" t="inlineStr">
        <is>
          <t>R2B: unit / HRSG electrical e-house (32 x 40 ft)</t>
        </is>
      </c>
      <c r="G1722" s="12" t="inlineStr"/>
      <c r="H1722" s="12" t="inlineStr">
        <is>
          <t>HRSG 2 blowdown tank (continuous / intermittent)</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38</v>
      </c>
      <c r="U1722" s="16" t="n">
        <v>86</v>
      </c>
      <c r="V1722" s="16">
        <f>ROUNDUP((T1722+U1722+2*'Read Me'!$B$13)*(1+'Read Me'!$B$12),-1)</f>
        <v/>
      </c>
      <c r="W1722" s="16">
        <f>V1722*N1722*O1722</f>
        <v/>
      </c>
      <c r="X1722" s="12">
        <f>IF(LEFT(I1722,2)="MV",2*N1722*IF(L1722="1/C",O1722,1),0)</f>
        <v/>
      </c>
      <c r="Y1722" s="12">
        <f>IF(OR(LEFT(K1722,4)="LVAX",LEFT(K1722,6)="MV15AX",LEFT(K1722,4)="CTAX",LEFT(K1722,2)="W|"),2*N1722*O1722,0)</f>
        <v/>
      </c>
      <c r="Z1722" s="12" t="inlineStr">
        <is>
          <t>VD 0.2 %</t>
        </is>
      </c>
      <c r="AA1722" s="12">
        <f>N1722*O1722</f>
        <v/>
      </c>
    </row>
    <row r="1723">
      <c r="A1723" s="12" t="inlineStr">
        <is>
          <t>A-P-0303</t>
        </is>
      </c>
      <c r="B1723" s="12" t="inlineStr">
        <is>
          <t>A</t>
        </is>
      </c>
      <c r="C1723" s="12" t="inlineStr">
        <is>
          <t>Power block</t>
        </is>
      </c>
      <c r="D1723" s="12" t="inlineStr">
        <is>
          <t>LV power feeder</t>
        </is>
      </c>
      <c r="E1723" s="12" t="inlineStr">
        <is>
          <t>R2B</t>
        </is>
      </c>
      <c r="F1723" s="12" t="inlineStr">
        <is>
          <t>R2B: unit / HRSG electrical e-house (32 x 40 ft)</t>
        </is>
      </c>
      <c r="G1723" s="12" t="inlineStr"/>
      <c r="H1723" s="12" t="inlineStr">
        <is>
          <t>HRSG 2 blowdown tank (continuous / intermittent)</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10</v>
      </c>
      <c r="R1723" s="12" t="n">
        <v>14.2</v>
      </c>
      <c r="S1723" s="12" t="inlineStr">
        <is>
          <t>Tray</t>
        </is>
      </c>
      <c r="T1723" s="16" t="n">
        <v>38</v>
      </c>
      <c r="U1723" s="16" t="n">
        <v>86</v>
      </c>
      <c r="V1723" s="16">
        <f>ROUNDUP((T1723+U1723+2*'Read Me'!$B$13)*(1+'Read Me'!$B$12),-1)</f>
        <v/>
      </c>
      <c r="W1723" s="16">
        <f>V1723*N1723*O1723</f>
        <v/>
      </c>
      <c r="X1723" s="12">
        <f>IF(LEFT(I1723,2)="MV",2*N1723*IF(L1723="1/C",O1723,1),0)</f>
        <v/>
      </c>
      <c r="Y1723" s="12">
        <f>IF(OR(LEFT(K1723,4)="LVAX",LEFT(K1723,6)="MV15AX",LEFT(K1723,4)="CTAX",LEFT(K1723,2)="W|"),2*N1723*O1723,0)</f>
        <v/>
      </c>
      <c r="Z1723" s="12" t="inlineStr">
        <is>
          <t>VD 0.8 %</t>
        </is>
      </c>
      <c r="AA1723" s="12">
        <f>N1723*O1723</f>
        <v/>
      </c>
    </row>
    <row r="1724">
      <c r="A1724" s="12" t="inlineStr">
        <is>
          <t>A-P-0304</t>
        </is>
      </c>
      <c r="B1724" s="12" t="inlineStr">
        <is>
          <t>A</t>
        </is>
      </c>
      <c r="C1724" s="12" t="inlineStr">
        <is>
          <t>Power block</t>
        </is>
      </c>
      <c r="D1724" s="12" t="inlineStr">
        <is>
          <t>Motor 1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A-P-0305</t>
        </is>
      </c>
      <c r="B1725" s="12" t="inlineStr">
        <is>
          <t>A</t>
        </is>
      </c>
      <c r="C1725" s="12" t="inlineStr">
        <is>
          <t>Power block</t>
        </is>
      </c>
      <c r="D1725" s="12" t="inlineStr">
        <is>
          <t>Motor 2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A-P-0306</t>
        </is>
      </c>
      <c r="B1726" s="12" t="inlineStr">
        <is>
          <t>A</t>
        </is>
      </c>
      <c r="C1726" s="12" t="inlineStr">
        <is>
          <t>Power block</t>
        </is>
      </c>
      <c r="D1726" s="12" t="inlineStr">
        <is>
          <t>Motor 3 of 6, 2 kW</t>
        </is>
      </c>
      <c r="E1726" s="12" t="inlineStr">
        <is>
          <t>R2B</t>
        </is>
      </c>
      <c r="F1726" s="12" t="inlineStr">
        <is>
          <t>R2B: unit / HRSG electrical e-house (32 x 40 ft)</t>
        </is>
      </c>
      <c r="G1726" s="12" t="inlineStr"/>
      <c r="H1726" s="12" t="inlineStr">
        <is>
          <t>HRSG 2 chemical feed skid (phosphate / amine)</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v>
      </c>
      <c r="R1726" s="12" t="n">
        <v>2.8</v>
      </c>
      <c r="S1726" s="12" t="inlineStr">
        <is>
          <t>Tray</t>
        </is>
      </c>
      <c r="T1726" s="16" t="n">
        <v>404</v>
      </c>
      <c r="U1726" s="16" t="n">
        <v>108</v>
      </c>
      <c r="V1726" s="16">
        <f>ROUNDUP((T1726+U1726+2*'Read Me'!$B$13)*(1+'Read Me'!$B$12),-1)</f>
        <v/>
      </c>
      <c r="W1726" s="16">
        <f>V1726*N1726*O1726</f>
        <v/>
      </c>
      <c r="X1726" s="12">
        <f>IF(LEFT(I1726,2)="MV",2*N1726*IF(L1726="1/C",O1726,1),0)</f>
        <v/>
      </c>
      <c r="Y1726" s="12">
        <f>IF(OR(LEFT(K1726,4)="LVAX",LEFT(K1726,6)="MV15AX",LEFT(K1726,4)="CTAX",LEFT(K1726,2)="W|"),2*N1726*O1726,0)</f>
        <v/>
      </c>
      <c r="Z1726" s="12" t="inlineStr">
        <is>
          <t>VD 0.7 %</t>
        </is>
      </c>
      <c r="AA1726" s="12">
        <f>N1726*O1726</f>
        <v/>
      </c>
    </row>
    <row r="1727">
      <c r="A1727" s="12" t="inlineStr">
        <is>
          <t>A-P-0307</t>
        </is>
      </c>
      <c r="B1727" s="12" t="inlineStr">
        <is>
          <t>A</t>
        </is>
      </c>
      <c r="C1727" s="12" t="inlineStr">
        <is>
          <t>Power block</t>
        </is>
      </c>
      <c r="D1727" s="12" t="inlineStr">
        <is>
          <t>Motor 4 of 6, 2 kW</t>
        </is>
      </c>
      <c r="E1727" s="12" t="inlineStr">
        <is>
          <t>R2B</t>
        </is>
      </c>
      <c r="F1727" s="12" t="inlineStr">
        <is>
          <t>R2B: unit / HRSG electrical e-house (32 x 40 ft)</t>
        </is>
      </c>
      <c r="G1727" s="12" t="inlineStr"/>
      <c r="H1727" s="12" t="inlineStr">
        <is>
          <t>HRSG 2 chemical feed skid (phosphate / amine)</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v>
      </c>
      <c r="R1727" s="12" t="n">
        <v>2.8</v>
      </c>
      <c r="S1727" s="12" t="inlineStr">
        <is>
          <t>Tray</t>
        </is>
      </c>
      <c r="T1727" s="16" t="n">
        <v>404</v>
      </c>
      <c r="U1727" s="16" t="n">
        <v>108</v>
      </c>
      <c r="V1727" s="16">
        <f>ROUNDUP((T1727+U1727+2*'Read Me'!$B$13)*(1+'Read Me'!$B$12),-1)</f>
        <v/>
      </c>
      <c r="W1727" s="16">
        <f>V1727*N1727*O1727</f>
        <v/>
      </c>
      <c r="X1727" s="12">
        <f>IF(LEFT(I1727,2)="MV",2*N1727*IF(L1727="1/C",O1727,1),0)</f>
        <v/>
      </c>
      <c r="Y1727" s="12">
        <f>IF(OR(LEFT(K1727,4)="LVAX",LEFT(K1727,6)="MV15AX",LEFT(K1727,4)="CTAX",LEFT(K1727,2)="W|"),2*N1727*O1727,0)</f>
        <v/>
      </c>
      <c r="Z1727" s="12" t="inlineStr">
        <is>
          <t>VD 0.7 %</t>
        </is>
      </c>
      <c r="AA1727" s="12">
        <f>N1727*O1727</f>
        <v/>
      </c>
    </row>
    <row r="1728">
      <c r="A1728" s="12" t="inlineStr">
        <is>
          <t>A-P-0308</t>
        </is>
      </c>
      <c r="B1728" s="12" t="inlineStr">
        <is>
          <t>A</t>
        </is>
      </c>
      <c r="C1728" s="12" t="inlineStr">
        <is>
          <t>Power block</t>
        </is>
      </c>
      <c r="D1728" s="12" t="inlineStr">
        <is>
          <t>Motor 5 of 6, 2 kW</t>
        </is>
      </c>
      <c r="E1728" s="12" t="inlineStr">
        <is>
          <t>R2B</t>
        </is>
      </c>
      <c r="F1728" s="12" t="inlineStr">
        <is>
          <t>R2B: unit / HRSG electrical e-house (32 x 40 ft)</t>
        </is>
      </c>
      <c r="G1728" s="12" t="inlineStr"/>
      <c r="H1728" s="12" t="inlineStr">
        <is>
          <t>HRSG 2 chemical feed skid (phosphate / amine)</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v>
      </c>
      <c r="R1728" s="12" t="n">
        <v>2.8</v>
      </c>
      <c r="S1728" s="12" t="inlineStr">
        <is>
          <t>Tray</t>
        </is>
      </c>
      <c r="T1728" s="16" t="n">
        <v>404</v>
      </c>
      <c r="U1728" s="16" t="n">
        <v>108</v>
      </c>
      <c r="V1728" s="16">
        <f>ROUNDUP((T1728+U1728+2*'Read Me'!$B$13)*(1+'Read Me'!$B$12),-1)</f>
        <v/>
      </c>
      <c r="W1728" s="16">
        <f>V1728*N1728*O1728</f>
        <v/>
      </c>
      <c r="X1728" s="12">
        <f>IF(LEFT(I1728,2)="MV",2*N1728*IF(L1728="1/C",O1728,1),0)</f>
        <v/>
      </c>
      <c r="Y1728" s="12">
        <f>IF(OR(LEFT(K1728,4)="LVAX",LEFT(K1728,6)="MV15AX",LEFT(K1728,4)="CTAX",LEFT(K1728,2)="W|"),2*N1728*O1728,0)</f>
        <v/>
      </c>
      <c r="Z1728" s="12" t="inlineStr">
        <is>
          <t>VD 0.7 %</t>
        </is>
      </c>
      <c r="AA1728" s="12">
        <f>N1728*O1728</f>
        <v/>
      </c>
    </row>
    <row r="1729">
      <c r="A1729" s="12" t="inlineStr">
        <is>
          <t>A-P-0309</t>
        </is>
      </c>
      <c r="B1729" s="12" t="inlineStr">
        <is>
          <t>A</t>
        </is>
      </c>
      <c r="C1729" s="12" t="inlineStr">
        <is>
          <t>Power block</t>
        </is>
      </c>
      <c r="D1729" s="12" t="inlineStr">
        <is>
          <t>Motor 6 of 6, 2 kW</t>
        </is>
      </c>
      <c r="E1729" s="12" t="inlineStr">
        <is>
          <t>R2B</t>
        </is>
      </c>
      <c r="F1729" s="12" t="inlineStr">
        <is>
          <t>R2B: unit / HRSG electrical e-house (32 x 40 ft)</t>
        </is>
      </c>
      <c r="G1729" s="12" t="inlineStr"/>
      <c r="H1729" s="12" t="inlineStr">
        <is>
          <t>HRSG 2 chemical feed skid (phosphate / amine)</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v>
      </c>
      <c r="R1729" s="12" t="n">
        <v>2.8</v>
      </c>
      <c r="S1729" s="12" t="inlineStr">
        <is>
          <t>Tray</t>
        </is>
      </c>
      <c r="T1729" s="16" t="n">
        <v>404</v>
      </c>
      <c r="U1729" s="16" t="n">
        <v>108</v>
      </c>
      <c r="V1729" s="16">
        <f>ROUNDUP((T1729+U1729+2*'Read Me'!$B$13)*(1+'Read Me'!$B$12),-1)</f>
        <v/>
      </c>
      <c r="W1729" s="16">
        <f>V1729*N1729*O1729</f>
        <v/>
      </c>
      <c r="X1729" s="12">
        <f>IF(LEFT(I1729,2)="MV",2*N1729*IF(L1729="1/C",O1729,1),0)</f>
        <v/>
      </c>
      <c r="Y1729" s="12">
        <f>IF(OR(LEFT(K1729,4)="LVAX",LEFT(K1729,6)="MV15AX",LEFT(K1729,4)="CTAX",LEFT(K1729,2)="W|"),2*N1729*O1729,0)</f>
        <v/>
      </c>
      <c r="Z1729" s="12" t="inlineStr">
        <is>
          <t>VD 0.7 %</t>
        </is>
      </c>
      <c r="AA1729" s="12">
        <f>N1729*O1729</f>
        <v/>
      </c>
    </row>
    <row r="1730">
      <c r="A1730" s="12" t="inlineStr">
        <is>
          <t>A-P-0310</t>
        </is>
      </c>
      <c r="B1730" s="12" t="inlineStr">
        <is>
          <t>A</t>
        </is>
      </c>
      <c r="C1730" s="12" t="inlineStr">
        <is>
          <t>Power block</t>
        </is>
      </c>
      <c r="D1730" s="12" t="inlineStr">
        <is>
          <t>Area / platform lighting circuit 1 (6 fixtures)</t>
        </is>
      </c>
      <c r="E1730" s="12" t="inlineStr">
        <is>
          <t>R2B</t>
        </is>
      </c>
      <c r="F1730" s="12" t="inlineStr">
        <is>
          <t>R2B: unit / HRSG electrical e-house (32 x 40 ft)</t>
        </is>
      </c>
      <c r="G1730" s="12" t="inlineStr">
        <is>
          <t>STK-2</t>
        </is>
      </c>
      <c r="H1730" s="12" t="inlineStr">
        <is>
          <t>HRSG 2 stack</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3</v>
      </c>
      <c r="R1730" s="12" t="n">
        <v>5</v>
      </c>
      <c r="S1730" s="12" t="inlineStr">
        <is>
          <t>Tray</t>
        </is>
      </c>
      <c r="T1730" s="16" t="n">
        <v>573</v>
      </c>
      <c r="U1730" s="16" t="n">
        <v>135</v>
      </c>
      <c r="V1730" s="16">
        <f>ROUNDUP((T1730+U1730+2*'Read Me'!$B$13)*(1+'Read Me'!$B$12),-1)</f>
        <v/>
      </c>
      <c r="W1730" s="16">
        <f>V1730*N1730*O1730</f>
        <v/>
      </c>
      <c r="X1730" s="12">
        <f>IF(LEFT(I1730,2)="MV",2*N1730*IF(L1730="1/C",O1730,1),0)</f>
        <v/>
      </c>
      <c r="Y1730" s="12">
        <f>IF(OR(LEFT(K1730,4)="LVAX",LEFT(K1730,6)="MV15AX",LEFT(K1730,4)="CTAX",LEFT(K1730,2)="W|"),2*N1730*O1730,0)</f>
        <v/>
      </c>
      <c r="Z1730" s="12" t="inlineStr">
        <is>
          <t>fixture-to-fixture run included</t>
        </is>
      </c>
      <c r="AA1730" s="12">
        <f>N1730*O1730</f>
        <v/>
      </c>
    </row>
    <row r="1731">
      <c r="A1731" s="12" t="inlineStr">
        <is>
          <t>A-P-0311</t>
        </is>
      </c>
      <c r="B1731" s="12" t="inlineStr">
        <is>
          <t>A</t>
        </is>
      </c>
      <c r="C1731" s="12" t="inlineStr">
        <is>
          <t>Power block</t>
        </is>
      </c>
      <c r="D1731" s="12" t="inlineStr">
        <is>
          <t>STK-2 aviation obstruction lights (2 tiers x 3 red, photocell)</t>
        </is>
      </c>
      <c r="E1731" s="12" t="inlineStr">
        <is>
          <t>R2B</t>
        </is>
      </c>
      <c r="F1731" s="12" t="inlineStr">
        <is>
          <t>R2B: unit / HRSG electrical e-house (32 x 40 ft)</t>
        </is>
      </c>
      <c r="G1731" s="12" t="inlineStr">
        <is>
          <t>STK-2</t>
        </is>
      </c>
      <c r="H1731" s="12" t="inlineStr">
        <is>
          <t>HRSG 2 stack</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1.5</v>
      </c>
      <c r="R1731" s="12" t="n">
        <v>3</v>
      </c>
      <c r="S1731" s="12" t="inlineStr">
        <is>
          <t>Tray</t>
        </is>
      </c>
      <c r="T1731" s="16" t="n">
        <v>273</v>
      </c>
      <c r="U1731" s="16" t="n">
        <v>315</v>
      </c>
      <c r="V1731" s="16">
        <f>ROUNDUP((T1731+U1731+2*'Read Me'!$B$13)*(1+'Read Me'!$B$12),-1)</f>
        <v/>
      </c>
      <c r="W1731" s="16">
        <f>V1731*N1731*O1731</f>
        <v/>
      </c>
      <c r="X1731" s="12">
        <f>IF(LEFT(I1731,2)="MV",2*N1731*IF(L1731="1/C",O1731,1),0)</f>
        <v/>
      </c>
      <c r="Y1731" s="12">
        <f>IF(OR(LEFT(K1731,4)="LVAX",LEFT(K1731,6)="MV15AX",LEFT(K1731,4)="CTAX",LEFT(K1731,2)="W|"),2*N1731*O1731,0)</f>
        <v/>
      </c>
      <c r="Z1731" s="12" t="inlineStr">
        <is>
          <t>up the stack conduit to EL 177</t>
        </is>
      </c>
      <c r="AA1731" s="12">
        <f>N1731*O1731</f>
        <v/>
      </c>
    </row>
    <row r="1732">
      <c r="A1732" s="12" t="inlineStr">
        <is>
          <t>A-P-0312</t>
        </is>
      </c>
      <c r="B1732" s="12" t="inlineStr">
        <is>
          <t>A</t>
        </is>
      </c>
      <c r="C1732" s="12" t="inlineStr">
        <is>
          <t>Power block</t>
        </is>
      </c>
      <c r="D1732" s="12" t="inlineStr">
        <is>
          <t>Motor 1 of 4, 15 kW</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15</v>
      </c>
      <c r="R1732" s="12" t="n">
        <v>21.2</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A-P-0313</t>
        </is>
      </c>
      <c r="B1733" s="12" t="inlineStr">
        <is>
          <t>A</t>
        </is>
      </c>
      <c r="C1733" s="12" t="inlineStr">
        <is>
          <t>Power block</t>
        </is>
      </c>
      <c r="D1733" s="12" t="inlineStr">
        <is>
          <t>Motor 2 of 4, 15 kW</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15</v>
      </c>
      <c r="R1733" s="12" t="n">
        <v>21.2</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A-P-0314</t>
        </is>
      </c>
      <c r="B1734" s="12" t="inlineStr">
        <is>
          <t>A</t>
        </is>
      </c>
      <c r="C1734" s="12" t="inlineStr">
        <is>
          <t>Power block</t>
        </is>
      </c>
      <c r="D1734" s="12" t="inlineStr">
        <is>
          <t>Motor 3 of 4, 15 kW</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15</v>
      </c>
      <c r="R1734" s="12" t="n">
        <v>21.2</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A-P-0315</t>
        </is>
      </c>
      <c r="B1735" s="12" t="inlineStr">
        <is>
          <t>A</t>
        </is>
      </c>
      <c r="C1735" s="12" t="inlineStr">
        <is>
          <t>Power block</t>
        </is>
      </c>
      <c r="D1735" s="12" t="inlineStr">
        <is>
          <t>Motor 4 of 4, 15 kW</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15</v>
      </c>
      <c r="R1735" s="12" t="n">
        <v>21.2</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A-P-0316</t>
        </is>
      </c>
      <c r="B1736" s="12" t="inlineStr">
        <is>
          <t>A</t>
        </is>
      </c>
      <c r="C1736" s="12" t="inlineStr">
        <is>
          <t>Power block</t>
        </is>
      </c>
      <c r="D1736" s="12" t="inlineStr">
        <is>
          <t>MOV 1: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A-P-0317</t>
        </is>
      </c>
      <c r="B1737" s="12" t="inlineStr">
        <is>
          <t>A</t>
        </is>
      </c>
      <c r="C1737" s="12" t="inlineStr">
        <is>
          <t>Power block</t>
        </is>
      </c>
      <c r="D1737" s="12" t="inlineStr">
        <is>
          <t>MOV 2: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A-P-0318</t>
        </is>
      </c>
      <c r="B1738" s="12" t="inlineStr">
        <is>
          <t>A</t>
        </is>
      </c>
      <c r="C1738" s="12" t="inlineStr">
        <is>
          <t>Power block</t>
        </is>
      </c>
      <c r="D1738" s="12" t="inlineStr">
        <is>
          <t>MOV 3: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A-P-0319</t>
        </is>
      </c>
      <c r="B1739" s="12" t="inlineStr">
        <is>
          <t>A</t>
        </is>
      </c>
      <c r="C1739" s="12" t="inlineStr">
        <is>
          <t>Power block</t>
        </is>
      </c>
      <c r="D1739" s="12" t="inlineStr">
        <is>
          <t>MOV 4: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A-P-0320</t>
        </is>
      </c>
      <c r="B1740" s="12" t="inlineStr">
        <is>
          <t>A</t>
        </is>
      </c>
      <c r="C1740" s="12" t="inlineStr">
        <is>
          <t>Power block</t>
        </is>
      </c>
      <c r="D1740" s="12" t="inlineStr">
        <is>
          <t>MOV 5: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A-P-0321</t>
        </is>
      </c>
      <c r="B1741" s="12" t="inlineStr">
        <is>
          <t>A</t>
        </is>
      </c>
      <c r="C1741" s="12" t="inlineStr">
        <is>
          <t>Power block</t>
        </is>
      </c>
      <c r="D1741" s="12" t="inlineStr">
        <is>
          <t>MOV 6: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A-P-0322</t>
        </is>
      </c>
      <c r="B1742" s="12" t="inlineStr">
        <is>
          <t>A</t>
        </is>
      </c>
      <c r="C1742" s="12" t="inlineStr">
        <is>
          <t>Power block</t>
        </is>
      </c>
      <c r="D1742" s="12" t="inlineStr">
        <is>
          <t>MOV 7: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A-P-0323</t>
        </is>
      </c>
      <c r="B1743" s="12" t="inlineStr">
        <is>
          <t>A</t>
        </is>
      </c>
      <c r="C1743" s="12" t="inlineStr">
        <is>
          <t>Power block</t>
        </is>
      </c>
      <c r="D1743" s="12" t="inlineStr">
        <is>
          <t>MOV 8: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A-P-0324</t>
        </is>
      </c>
      <c r="B1744" s="12" t="inlineStr">
        <is>
          <t>A</t>
        </is>
      </c>
      <c r="C1744" s="12" t="inlineStr">
        <is>
          <t>Power block</t>
        </is>
      </c>
      <c r="D1744" s="12" t="inlineStr">
        <is>
          <t>MOV 9: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A-P-0325</t>
        </is>
      </c>
      <c r="B1745" s="12" t="inlineStr">
        <is>
          <t>A</t>
        </is>
      </c>
      <c r="C1745" s="12" t="inlineStr">
        <is>
          <t>Power block</t>
        </is>
      </c>
      <c r="D1745" s="12" t="inlineStr">
        <is>
          <t>MOV 10: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A-P-0326</t>
        </is>
      </c>
      <c r="B1746" s="12" t="inlineStr">
        <is>
          <t>A</t>
        </is>
      </c>
      <c r="C1746" s="12" t="inlineStr">
        <is>
          <t>Power block</t>
        </is>
      </c>
      <c r="D1746" s="12" t="inlineStr">
        <is>
          <t>MOV 11: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A-P-0327</t>
        </is>
      </c>
      <c r="B1747" s="12" t="inlineStr">
        <is>
          <t>A</t>
        </is>
      </c>
      <c r="C1747" s="12" t="inlineStr">
        <is>
          <t>Power block</t>
        </is>
      </c>
      <c r="D1747" s="12" t="inlineStr">
        <is>
          <t>MOV 12: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A-P-0328</t>
        </is>
      </c>
      <c r="B1748" s="12" t="inlineStr">
        <is>
          <t>A</t>
        </is>
      </c>
      <c r="C1748" s="12" t="inlineStr">
        <is>
          <t>Power block</t>
        </is>
      </c>
      <c r="D1748" s="12" t="inlineStr">
        <is>
          <t>MOV 13: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A-P-0329</t>
        </is>
      </c>
      <c r="B1749" s="12" t="inlineStr">
        <is>
          <t>A</t>
        </is>
      </c>
      <c r="C1749" s="12" t="inlineStr">
        <is>
          <t>Power block</t>
        </is>
      </c>
      <c r="D1749" s="12" t="inlineStr">
        <is>
          <t>MOV 14: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A-P-0330</t>
        </is>
      </c>
      <c r="B1750" s="12" t="inlineStr">
        <is>
          <t>A</t>
        </is>
      </c>
      <c r="C1750" s="12" t="inlineStr">
        <is>
          <t>Power block</t>
        </is>
      </c>
      <c r="D1750" s="12" t="inlineStr">
        <is>
          <t>MOV 15: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A-P-0331</t>
        </is>
      </c>
      <c r="B1751" s="12" t="inlineStr">
        <is>
          <t>A</t>
        </is>
      </c>
      <c r="C1751" s="12" t="inlineStr">
        <is>
          <t>Power block</t>
        </is>
      </c>
      <c r="D1751" s="12" t="inlineStr">
        <is>
          <t>MOV 16: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A-P-0332</t>
        </is>
      </c>
      <c r="B1752" s="12" t="inlineStr">
        <is>
          <t>A</t>
        </is>
      </c>
      <c r="C1752" s="12" t="inlineStr">
        <is>
          <t>Power block</t>
        </is>
      </c>
      <c r="D1752" s="12" t="inlineStr">
        <is>
          <t>MOV 17: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A-P-0333</t>
        </is>
      </c>
      <c r="B1753" s="12" t="inlineStr">
        <is>
          <t>A</t>
        </is>
      </c>
      <c r="C1753" s="12" t="inlineStr">
        <is>
          <t>Power block</t>
        </is>
      </c>
      <c r="D1753" s="12" t="inlineStr">
        <is>
          <t>MOV 18: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A-P-0334</t>
        </is>
      </c>
      <c r="B1754" s="12" t="inlineStr">
        <is>
          <t>A</t>
        </is>
      </c>
      <c r="C1754" s="12" t="inlineStr">
        <is>
          <t>Power block</t>
        </is>
      </c>
      <c r="D1754" s="12" t="inlineStr">
        <is>
          <t>MOV 19: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A-P-0335</t>
        </is>
      </c>
      <c r="B1755" s="12" t="inlineStr">
        <is>
          <t>A</t>
        </is>
      </c>
      <c r="C1755" s="12" t="inlineStr">
        <is>
          <t>Power block</t>
        </is>
      </c>
      <c r="D1755" s="12" t="inlineStr">
        <is>
          <t>MOV 20: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A-P-0336</t>
        </is>
      </c>
      <c r="B1756" s="12" t="inlineStr">
        <is>
          <t>A</t>
        </is>
      </c>
      <c r="C1756" s="12" t="inlineStr">
        <is>
          <t>Power block</t>
        </is>
      </c>
      <c r="D1756" s="12" t="inlineStr">
        <is>
          <t>MOV 21: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A-P-0337</t>
        </is>
      </c>
      <c r="B1757" s="12" t="inlineStr">
        <is>
          <t>A</t>
        </is>
      </c>
      <c r="C1757" s="12" t="inlineStr">
        <is>
          <t>Power block</t>
        </is>
      </c>
      <c r="D1757" s="12" t="inlineStr">
        <is>
          <t>MOV 22: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A-P-0338</t>
        </is>
      </c>
      <c r="B1758" s="12" t="inlineStr">
        <is>
          <t>A</t>
        </is>
      </c>
      <c r="C1758" s="12" t="inlineStr">
        <is>
          <t>Power block</t>
        </is>
      </c>
      <c r="D1758" s="12" t="inlineStr">
        <is>
          <t>MOV 23: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A-P-0339</t>
        </is>
      </c>
      <c r="B1759" s="12" t="inlineStr">
        <is>
          <t>A</t>
        </is>
      </c>
      <c r="C1759" s="12" t="inlineStr">
        <is>
          <t>Power block</t>
        </is>
      </c>
      <c r="D1759" s="12" t="inlineStr">
        <is>
          <t>MOV 24: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A-P-0340</t>
        </is>
      </c>
      <c r="B1760" s="12" t="inlineStr">
        <is>
          <t>A</t>
        </is>
      </c>
      <c r="C1760" s="12" t="inlineStr">
        <is>
          <t>Power block</t>
        </is>
      </c>
      <c r="D1760" s="12" t="inlineStr">
        <is>
          <t>MOV 25: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A-P-0341</t>
        </is>
      </c>
      <c r="B1761" s="12" t="inlineStr">
        <is>
          <t>A</t>
        </is>
      </c>
      <c r="C1761" s="12" t="inlineStr">
        <is>
          <t>Power block</t>
        </is>
      </c>
      <c r="D1761" s="12" t="inlineStr">
        <is>
          <t>MOV 26: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A-P-0342</t>
        </is>
      </c>
      <c r="B1762" s="12" t="inlineStr">
        <is>
          <t>A</t>
        </is>
      </c>
      <c r="C1762" s="12" t="inlineStr">
        <is>
          <t>Power block</t>
        </is>
      </c>
      <c r="D1762" s="12" t="inlineStr">
        <is>
          <t>MOV 27: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A-P-0343</t>
        </is>
      </c>
      <c r="B1763" s="12" t="inlineStr">
        <is>
          <t>A</t>
        </is>
      </c>
      <c r="C1763" s="12" t="inlineStr">
        <is>
          <t>Power block</t>
        </is>
      </c>
      <c r="D1763" s="12" t="inlineStr">
        <is>
          <t>MOV 28: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A-P-0344</t>
        </is>
      </c>
      <c r="B1764" s="12" t="inlineStr">
        <is>
          <t>A</t>
        </is>
      </c>
      <c r="C1764" s="12" t="inlineStr">
        <is>
          <t>Power block</t>
        </is>
      </c>
      <c r="D1764" s="12" t="inlineStr">
        <is>
          <t>MOV 29: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A-P-0345</t>
        </is>
      </c>
      <c r="B1765" s="12" t="inlineStr">
        <is>
          <t>A</t>
        </is>
      </c>
      <c r="C1765" s="12" t="inlineStr">
        <is>
          <t>Power block</t>
        </is>
      </c>
      <c r="D1765" s="12" t="inlineStr">
        <is>
          <t>MOV 30: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A-P-0346</t>
        </is>
      </c>
      <c r="B1766" s="12" t="inlineStr">
        <is>
          <t>A</t>
        </is>
      </c>
      <c r="C1766" s="12" t="inlineStr">
        <is>
          <t>Power block</t>
        </is>
      </c>
      <c r="D1766" s="12" t="inlineStr">
        <is>
          <t>MOV 31: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A-P-0347</t>
        </is>
      </c>
      <c r="B1767" s="12" t="inlineStr">
        <is>
          <t>A</t>
        </is>
      </c>
      <c r="C1767" s="12" t="inlineStr">
        <is>
          <t>Power block</t>
        </is>
      </c>
      <c r="D1767" s="12" t="inlineStr">
        <is>
          <t>MOV 32: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A-P-0348</t>
        </is>
      </c>
      <c r="B1768" s="12" t="inlineStr">
        <is>
          <t>A</t>
        </is>
      </c>
      <c r="C1768" s="12" t="inlineStr">
        <is>
          <t>Power block</t>
        </is>
      </c>
      <c r="D1768" s="12" t="inlineStr">
        <is>
          <t>MOV 33: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A-P-0349</t>
        </is>
      </c>
      <c r="B1769" s="12" t="inlineStr">
        <is>
          <t>A</t>
        </is>
      </c>
      <c r="C1769" s="12" t="inlineStr">
        <is>
          <t>Power block</t>
        </is>
      </c>
      <c r="D1769" s="12" t="inlineStr">
        <is>
          <t>MOV 34: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A-P-0350</t>
        </is>
      </c>
      <c r="B1770" s="12" t="inlineStr">
        <is>
          <t>A</t>
        </is>
      </c>
      <c r="C1770" s="12" t="inlineStr">
        <is>
          <t>Power block</t>
        </is>
      </c>
      <c r="D1770" s="12" t="inlineStr">
        <is>
          <t>MOV 35: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A-P-0351</t>
        </is>
      </c>
      <c r="B1771" s="12" t="inlineStr">
        <is>
          <t>A</t>
        </is>
      </c>
      <c r="C1771" s="12" t="inlineStr">
        <is>
          <t>Power block</t>
        </is>
      </c>
      <c r="D1771" s="12" t="inlineStr">
        <is>
          <t>MOV 36: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A-P-0352</t>
        </is>
      </c>
      <c r="B1772" s="12" t="inlineStr">
        <is>
          <t>A</t>
        </is>
      </c>
      <c r="C1772" s="12" t="inlineStr">
        <is>
          <t>Power block</t>
        </is>
      </c>
      <c r="D1772" s="12" t="inlineStr">
        <is>
          <t>MOV 37: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A-P-0353</t>
        </is>
      </c>
      <c r="B1773" s="12" t="inlineStr">
        <is>
          <t>A</t>
        </is>
      </c>
      <c r="C1773" s="12" t="inlineStr">
        <is>
          <t>Power block</t>
        </is>
      </c>
      <c r="D1773" s="12" t="inlineStr">
        <is>
          <t>MOV 38: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A-P-0354</t>
        </is>
      </c>
      <c r="B1774" s="12" t="inlineStr">
        <is>
          <t>A</t>
        </is>
      </c>
      <c r="C1774" s="12" t="inlineStr">
        <is>
          <t>Power block</t>
        </is>
      </c>
      <c r="D1774" s="12" t="inlineStr">
        <is>
          <t>MOV 39: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A-P-0355</t>
        </is>
      </c>
      <c r="B1775" s="12" t="inlineStr">
        <is>
          <t>A</t>
        </is>
      </c>
      <c r="C1775" s="12" t="inlineStr">
        <is>
          <t>Power block</t>
        </is>
      </c>
      <c r="D1775" s="12" t="inlineStr">
        <is>
          <t>MOV 40: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A-P-0356</t>
        </is>
      </c>
      <c r="B1776" s="12" t="inlineStr">
        <is>
          <t>A</t>
        </is>
      </c>
      <c r="C1776" s="12" t="inlineStr">
        <is>
          <t>Power block</t>
        </is>
      </c>
      <c r="D1776" s="12" t="inlineStr">
        <is>
          <t>MOV 41: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A-P-0357</t>
        </is>
      </c>
      <c r="B1777" s="12" t="inlineStr">
        <is>
          <t>A</t>
        </is>
      </c>
      <c r="C1777" s="12" t="inlineStr">
        <is>
          <t>Power block</t>
        </is>
      </c>
      <c r="D1777" s="12" t="inlineStr">
        <is>
          <t>MOV 42: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A-P-0358</t>
        </is>
      </c>
      <c r="B1778" s="12" t="inlineStr">
        <is>
          <t>A</t>
        </is>
      </c>
      <c r="C1778" s="12" t="inlineStr">
        <is>
          <t>Power block</t>
        </is>
      </c>
      <c r="D1778" s="12" t="inlineStr">
        <is>
          <t>MOV 43: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A-P-0359</t>
        </is>
      </c>
      <c r="B1779" s="12" t="inlineStr">
        <is>
          <t>A</t>
        </is>
      </c>
      <c r="C1779" s="12" t="inlineStr">
        <is>
          <t>Power block</t>
        </is>
      </c>
      <c r="D1779" s="12" t="inlineStr">
        <is>
          <t>MOV 44: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A-P-0360</t>
        </is>
      </c>
      <c r="B1780" s="12" t="inlineStr">
        <is>
          <t>A</t>
        </is>
      </c>
      <c r="C1780" s="12" t="inlineStr">
        <is>
          <t>Power block</t>
        </is>
      </c>
      <c r="D1780" s="12" t="inlineStr">
        <is>
          <t>MOV 45: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A-P-0361</t>
        </is>
      </c>
      <c r="B1781" s="12" t="inlineStr">
        <is>
          <t>A</t>
        </is>
      </c>
      <c r="C1781" s="12" t="inlineStr">
        <is>
          <t>Power block</t>
        </is>
      </c>
      <c r="D1781" s="12" t="inlineStr">
        <is>
          <t>Area / platform lighting circuit 1 (12 fixtures)</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3</v>
      </c>
      <c r="R1781" s="12" t="n">
        <v>5</v>
      </c>
      <c r="S1781" s="12" t="inlineStr">
        <is>
          <t>Tray</t>
        </is>
      </c>
      <c r="T1781" s="16" t="n">
        <v>300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fixture-to-fixture run included</t>
        </is>
      </c>
      <c r="AA1781" s="12">
        <f>N1781*O1781</f>
        <v/>
      </c>
    </row>
    <row r="1782">
      <c r="A1782" s="12" t="inlineStr">
        <is>
          <t>A-P-0362</t>
        </is>
      </c>
      <c r="B1782" s="12" t="inlineStr">
        <is>
          <t>A</t>
        </is>
      </c>
      <c r="C1782" s="12" t="inlineStr">
        <is>
          <t>Power block</t>
        </is>
      </c>
      <c r="D1782" s="12" t="inlineStr">
        <is>
          <t>Area / platform lighting circuit 2 (12 fixtures)</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3</v>
      </c>
      <c r="R1782" s="12" t="n">
        <v>5</v>
      </c>
      <c r="S1782" s="12" t="inlineStr">
        <is>
          <t>Tray</t>
        </is>
      </c>
      <c r="T1782" s="16" t="n">
        <v>300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fixture-to-fixture run included</t>
        </is>
      </c>
      <c r="AA1782" s="12">
        <f>N1782*O1782</f>
        <v/>
      </c>
    </row>
    <row r="1783">
      <c r="A1783" s="12" t="inlineStr">
        <is>
          <t>A-P-0363</t>
        </is>
      </c>
      <c r="B1783" s="12" t="inlineStr">
        <is>
          <t>A</t>
        </is>
      </c>
      <c r="C1783" s="12" t="inlineStr">
        <is>
          <t>Power block</t>
        </is>
      </c>
      <c r="D1783" s="12" t="inlineStr">
        <is>
          <t>Area / platform lighting circuit 3 (12 fixtures)</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3</v>
      </c>
      <c r="R1783" s="12" t="n">
        <v>5</v>
      </c>
      <c r="S1783" s="12" t="inlineStr">
        <is>
          <t>Tray</t>
        </is>
      </c>
      <c r="T1783" s="16" t="n">
        <v>300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fixture-to-fixture run included</t>
        </is>
      </c>
      <c r="AA1783" s="12">
        <f>N1783*O1783</f>
        <v/>
      </c>
    </row>
    <row r="1784">
      <c r="A1784" s="12" t="inlineStr">
        <is>
          <t>A-P-0364</t>
        </is>
      </c>
      <c r="B1784" s="12" t="inlineStr">
        <is>
          <t>A</t>
        </is>
      </c>
      <c r="C1784" s="12" t="inlineStr">
        <is>
          <t>Power block</t>
        </is>
      </c>
      <c r="D1784" s="12" t="inlineStr">
        <is>
          <t>Area / platform lighting circuit 4 (4 fixtures)</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3</v>
      </c>
      <c r="R1784" s="12" t="n">
        <v>5</v>
      </c>
      <c r="S1784" s="12" t="inlineStr">
        <is>
          <t>Tray</t>
        </is>
      </c>
      <c r="T1784" s="16" t="n">
        <v>300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fixture-to-fixture run included</t>
        </is>
      </c>
      <c r="AA1784" s="12">
        <f>N1784*O1784</f>
        <v/>
      </c>
    </row>
    <row r="1785">
      <c r="A1785" s="12" t="inlineStr">
        <is>
          <t>A-P-0365</t>
        </is>
      </c>
      <c r="B1785" s="12" t="inlineStr">
        <is>
          <t>A</t>
        </is>
      </c>
      <c r="C1785" s="12" t="inlineStr">
        <is>
          <t>Power block</t>
        </is>
      </c>
      <c r="D1785" s="12" t="inlineStr">
        <is>
          <t>480 V welding receptacle 1</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LV|3/C+G|2</t>
        </is>
      </c>
      <c r="L1785" s="12" t="inlineStr">
        <is>
          <t>3/C+G</t>
        </is>
      </c>
      <c r="M1785" s="12" t="inlineStr">
        <is>
          <t>2</t>
        </is>
      </c>
      <c r="N1785" s="12" t="n">
        <v>1</v>
      </c>
      <c r="O1785" s="12" t="n">
        <v>1</v>
      </c>
      <c r="P1785" s="12" t="n">
        <v>480</v>
      </c>
      <c r="Q1785" s="12" t="n">
        <v>60</v>
      </c>
      <c r="R1785" s="12" t="n">
        <v>76</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0.5 %</t>
        </is>
      </c>
      <c r="AA1785" s="12">
        <f>N1785*O1785</f>
        <v/>
      </c>
    </row>
    <row r="1786">
      <c r="A1786" s="12" t="inlineStr">
        <is>
          <t>A-P-0366</t>
        </is>
      </c>
      <c r="B1786" s="12" t="inlineStr">
        <is>
          <t>A</t>
        </is>
      </c>
      <c r="C1786" s="12" t="inlineStr">
        <is>
          <t>Power block</t>
        </is>
      </c>
      <c r="D1786" s="12" t="inlineStr">
        <is>
          <t>480 V welding receptacle 2</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LV|3/C+G|2</t>
        </is>
      </c>
      <c r="L1786" s="12" t="inlineStr">
        <is>
          <t>3/C+G</t>
        </is>
      </c>
      <c r="M1786" s="12" t="inlineStr">
        <is>
          <t>2</t>
        </is>
      </c>
      <c r="N1786" s="12" t="n">
        <v>1</v>
      </c>
      <c r="O1786" s="12" t="n">
        <v>1</v>
      </c>
      <c r="P1786" s="12" t="n">
        <v>480</v>
      </c>
      <c r="Q1786" s="12" t="n">
        <v>60</v>
      </c>
      <c r="R1786" s="12" t="n">
        <v>76</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0.5 %</t>
        </is>
      </c>
      <c r="AA1786" s="12">
        <f>N1786*O1786</f>
        <v/>
      </c>
    </row>
    <row r="1787">
      <c r="A1787" s="12" t="inlineStr">
        <is>
          <t>A-P-0367</t>
        </is>
      </c>
      <c r="B1787" s="12" t="inlineStr">
        <is>
          <t>A</t>
        </is>
      </c>
      <c r="C1787" s="12" t="inlineStr">
        <is>
          <t>Power block</t>
        </is>
      </c>
      <c r="D1787" s="12" t="inlineStr">
        <is>
          <t>480 V welding receptacle 3</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LV|3/C+G|2</t>
        </is>
      </c>
      <c r="L1787" s="12" t="inlineStr">
        <is>
          <t>3/C+G</t>
        </is>
      </c>
      <c r="M1787" s="12" t="inlineStr">
        <is>
          <t>2</t>
        </is>
      </c>
      <c r="N1787" s="12" t="n">
        <v>1</v>
      </c>
      <c r="O1787" s="12" t="n">
        <v>1</v>
      </c>
      <c r="P1787" s="12" t="n">
        <v>480</v>
      </c>
      <c r="Q1787" s="12" t="n">
        <v>60</v>
      </c>
      <c r="R1787" s="12" t="n">
        <v>76</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0.5 %</t>
        </is>
      </c>
      <c r="AA1787" s="12">
        <f>N1787*O1787</f>
        <v/>
      </c>
    </row>
    <row r="1788">
      <c r="A1788" s="12" t="inlineStr">
        <is>
          <t>A-P-0368</t>
        </is>
      </c>
      <c r="B1788" s="12" t="inlineStr">
        <is>
          <t>A</t>
        </is>
      </c>
      <c r="C1788" s="12" t="inlineStr">
        <is>
          <t>Power block</t>
        </is>
      </c>
      <c r="D1788" s="12" t="inlineStr">
        <is>
          <t>480 V welding receptacle 4</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LV|3/C+G|2</t>
        </is>
      </c>
      <c r="L1788" s="12" t="inlineStr">
        <is>
          <t>3/C+G</t>
        </is>
      </c>
      <c r="M1788" s="12" t="inlineStr">
        <is>
          <t>2</t>
        </is>
      </c>
      <c r="N1788" s="12" t="n">
        <v>1</v>
      </c>
      <c r="O1788" s="12" t="n">
        <v>1</v>
      </c>
      <c r="P1788" s="12" t="n">
        <v>480</v>
      </c>
      <c r="Q1788" s="12" t="n">
        <v>60</v>
      </c>
      <c r="R1788" s="12" t="n">
        <v>76</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0.5 %</t>
        </is>
      </c>
      <c r="AA1788" s="12">
        <f>N1788*O1788</f>
        <v/>
      </c>
    </row>
    <row r="1789">
      <c r="A1789" s="12" t="inlineStr">
        <is>
          <t>A-P-0369</t>
        </is>
      </c>
      <c r="B1789" s="12" t="inlineStr">
        <is>
          <t>A</t>
        </is>
      </c>
      <c r="C1789" s="12" t="inlineStr">
        <is>
          <t>Power block</t>
        </is>
      </c>
      <c r="D1789" s="12" t="inlineStr">
        <is>
          <t>MOV 1: power</t>
        </is>
      </c>
      <c r="E1789" s="12" t="inlineStr">
        <is>
          <t>R2C</t>
        </is>
      </c>
      <c r="F1789" s="12" t="inlineStr">
        <is>
          <t>R2C: unit / HRSG electrical e-house (32 x 40 ft)</t>
        </is>
      </c>
      <c r="G1789" s="12" t="inlineStr"/>
      <c r="H1789" s="12" t="inlineStr">
        <is>
          <t>HRSG 3 blowdown tank (continuous / intermittent)</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38</v>
      </c>
      <c r="U1789" s="16" t="n">
        <v>86</v>
      </c>
      <c r="V1789" s="16">
        <f>ROUNDUP((T1789+U1789+2*'Read Me'!$B$13)*(1+'Read Me'!$B$12),-1)</f>
        <v/>
      </c>
      <c r="W1789" s="16">
        <f>V1789*N1789*O1789</f>
        <v/>
      </c>
      <c r="X1789" s="12">
        <f>IF(LEFT(I1789,2)="MV",2*N1789*IF(L1789="1/C",O1789,1),0)</f>
        <v/>
      </c>
      <c r="Y1789" s="12">
        <f>IF(OR(LEFT(K1789,4)="LVAX",LEFT(K1789,6)="MV15AX",LEFT(K1789,4)="CTAX",LEFT(K1789,2)="W|"),2*N1789*O1789,0)</f>
        <v/>
      </c>
      <c r="Z1789" s="12" t="inlineStr">
        <is>
          <t>VD 0.2 %</t>
        </is>
      </c>
      <c r="AA1789" s="12">
        <f>N1789*O1789</f>
        <v/>
      </c>
    </row>
    <row r="1790">
      <c r="A1790" s="12" t="inlineStr">
        <is>
          <t>A-P-0370</t>
        </is>
      </c>
      <c r="B1790" s="12" t="inlineStr">
        <is>
          <t>A</t>
        </is>
      </c>
      <c r="C1790" s="12" t="inlineStr">
        <is>
          <t>Power block</t>
        </is>
      </c>
      <c r="D1790" s="12" t="inlineStr">
        <is>
          <t>MOV 2: power</t>
        </is>
      </c>
      <c r="E1790" s="12" t="inlineStr">
        <is>
          <t>R2C</t>
        </is>
      </c>
      <c r="F1790" s="12" t="inlineStr">
        <is>
          <t>R2C: unit / HRSG electrical e-house (32 x 40 ft)</t>
        </is>
      </c>
      <c r="G1790" s="12" t="inlineStr"/>
      <c r="H1790" s="12" t="inlineStr">
        <is>
          <t>HRSG 3 blowdown tank (continuous / intermittent)</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38</v>
      </c>
      <c r="U1790" s="16" t="n">
        <v>86</v>
      </c>
      <c r="V1790" s="16">
        <f>ROUNDUP((T1790+U1790+2*'Read Me'!$B$13)*(1+'Read Me'!$B$12),-1)</f>
        <v/>
      </c>
      <c r="W1790" s="16">
        <f>V1790*N1790*O1790</f>
        <v/>
      </c>
      <c r="X1790" s="12">
        <f>IF(LEFT(I1790,2)="MV",2*N1790*IF(L1790="1/C",O1790,1),0)</f>
        <v/>
      </c>
      <c r="Y1790" s="12">
        <f>IF(OR(LEFT(K1790,4)="LVAX",LEFT(K1790,6)="MV15AX",LEFT(K1790,4)="CTAX",LEFT(K1790,2)="W|"),2*N1790*O1790,0)</f>
        <v/>
      </c>
      <c r="Z1790" s="12" t="inlineStr">
        <is>
          <t>VD 0.2 %</t>
        </is>
      </c>
      <c r="AA1790" s="12">
        <f>N1790*O1790</f>
        <v/>
      </c>
    </row>
    <row r="1791">
      <c r="A1791" s="12" t="inlineStr">
        <is>
          <t>A-P-0371</t>
        </is>
      </c>
      <c r="B1791" s="12" t="inlineStr">
        <is>
          <t>A</t>
        </is>
      </c>
      <c r="C1791" s="12" t="inlineStr">
        <is>
          <t>Power block</t>
        </is>
      </c>
      <c r="D1791" s="12" t="inlineStr">
        <is>
          <t>MOV 3: power</t>
        </is>
      </c>
      <c r="E1791" s="12" t="inlineStr">
        <is>
          <t>R2C</t>
        </is>
      </c>
      <c r="F1791" s="12" t="inlineStr">
        <is>
          <t>R2C: unit / HRSG electrical e-house (32 x 40 ft)</t>
        </is>
      </c>
      <c r="G1791" s="12" t="inlineStr"/>
      <c r="H1791" s="12" t="inlineStr">
        <is>
          <t>HRSG 3 blowdown tank (continuous / intermittent)</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38</v>
      </c>
      <c r="U1791" s="16" t="n">
        <v>86</v>
      </c>
      <c r="V1791" s="16">
        <f>ROUNDUP((T1791+U1791+2*'Read Me'!$B$13)*(1+'Read Me'!$B$12),-1)</f>
        <v/>
      </c>
      <c r="W1791" s="16">
        <f>V1791*N1791*O1791</f>
        <v/>
      </c>
      <c r="X1791" s="12">
        <f>IF(LEFT(I1791,2)="MV",2*N1791*IF(L1791="1/C",O1791,1),0)</f>
        <v/>
      </c>
      <c r="Y1791" s="12">
        <f>IF(OR(LEFT(K1791,4)="LVAX",LEFT(K1791,6)="MV15AX",LEFT(K1791,4)="CTAX",LEFT(K1791,2)="W|"),2*N1791*O1791,0)</f>
        <v/>
      </c>
      <c r="Z1791" s="12" t="inlineStr">
        <is>
          <t>VD 0.2 %</t>
        </is>
      </c>
      <c r="AA1791" s="12">
        <f>N1791*O1791</f>
        <v/>
      </c>
    </row>
    <row r="1792">
      <c r="A1792" s="12" t="inlineStr">
        <is>
          <t>A-P-0372</t>
        </is>
      </c>
      <c r="B1792" s="12" t="inlineStr">
        <is>
          <t>A</t>
        </is>
      </c>
      <c r="C1792" s="12" t="inlineStr">
        <is>
          <t>Power block</t>
        </is>
      </c>
      <c r="D1792" s="12" t="inlineStr">
        <is>
          <t>MOV 4: power</t>
        </is>
      </c>
      <c r="E1792" s="12" t="inlineStr">
        <is>
          <t>R2C</t>
        </is>
      </c>
      <c r="F1792" s="12" t="inlineStr">
        <is>
          <t>R2C: unit / HRSG electrical e-house (32 x 40 ft)</t>
        </is>
      </c>
      <c r="G1792" s="12" t="inlineStr"/>
      <c r="H1792" s="12" t="inlineStr">
        <is>
          <t>HRSG 3 blowdown tank (continuous / intermittent)</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38</v>
      </c>
      <c r="U1792" s="16" t="n">
        <v>86</v>
      </c>
      <c r="V1792" s="16">
        <f>ROUNDUP((T1792+U1792+2*'Read Me'!$B$13)*(1+'Read Me'!$B$12),-1)</f>
        <v/>
      </c>
      <c r="W1792" s="16">
        <f>V1792*N1792*O1792</f>
        <v/>
      </c>
      <c r="X1792" s="12">
        <f>IF(LEFT(I1792,2)="MV",2*N1792*IF(L1792="1/C",O1792,1),0)</f>
        <v/>
      </c>
      <c r="Y1792" s="12">
        <f>IF(OR(LEFT(K1792,4)="LVAX",LEFT(K1792,6)="MV15AX",LEFT(K1792,4)="CTAX",LEFT(K1792,2)="W|"),2*N1792*O1792,0)</f>
        <v/>
      </c>
      <c r="Z1792" s="12" t="inlineStr">
        <is>
          <t>VD 0.2 %</t>
        </is>
      </c>
      <c r="AA1792" s="12">
        <f>N1792*O1792</f>
        <v/>
      </c>
    </row>
    <row r="1793">
      <c r="A1793" s="12" t="inlineStr">
        <is>
          <t>A-P-0373</t>
        </is>
      </c>
      <c r="B1793" s="12" t="inlineStr">
        <is>
          <t>A</t>
        </is>
      </c>
      <c r="C1793" s="12" t="inlineStr">
        <is>
          <t>Power block</t>
        </is>
      </c>
      <c r="D1793" s="12" t="inlineStr">
        <is>
          <t>LV power feeder</t>
        </is>
      </c>
      <c r="E1793" s="12" t="inlineStr">
        <is>
          <t>R2C</t>
        </is>
      </c>
      <c r="F1793" s="12" t="inlineStr">
        <is>
          <t>R2C: unit / HRSG electrical e-house (32 x 40 ft)</t>
        </is>
      </c>
      <c r="G1793" s="12" t="inlineStr"/>
      <c r="H1793" s="12" t="inlineStr">
        <is>
          <t>HRSG 3 blowdown tank (continuous / intermittent)</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10</v>
      </c>
      <c r="R1793" s="12" t="n">
        <v>14.2</v>
      </c>
      <c r="S1793" s="12" t="inlineStr">
        <is>
          <t>Tray</t>
        </is>
      </c>
      <c r="T1793" s="16" t="n">
        <v>38</v>
      </c>
      <c r="U1793" s="16" t="n">
        <v>86</v>
      </c>
      <c r="V1793" s="16">
        <f>ROUNDUP((T1793+U1793+2*'Read Me'!$B$13)*(1+'Read Me'!$B$12),-1)</f>
        <v/>
      </c>
      <c r="W1793" s="16">
        <f>V1793*N1793*O1793</f>
        <v/>
      </c>
      <c r="X1793" s="12">
        <f>IF(LEFT(I1793,2)="MV",2*N1793*IF(L1793="1/C",O1793,1),0)</f>
        <v/>
      </c>
      <c r="Y1793" s="12">
        <f>IF(OR(LEFT(K1793,4)="LVAX",LEFT(K1793,6)="MV15AX",LEFT(K1793,4)="CTAX",LEFT(K1793,2)="W|"),2*N1793*O1793,0)</f>
        <v/>
      </c>
      <c r="Z1793" s="12" t="inlineStr">
        <is>
          <t>VD 0.8 %</t>
        </is>
      </c>
      <c r="AA1793" s="12">
        <f>N1793*O1793</f>
        <v/>
      </c>
    </row>
    <row r="1794">
      <c r="A1794" s="12" t="inlineStr">
        <is>
          <t>A-P-0374</t>
        </is>
      </c>
      <c r="B1794" s="12" t="inlineStr">
        <is>
          <t>A</t>
        </is>
      </c>
      <c r="C1794" s="12" t="inlineStr">
        <is>
          <t>Power block</t>
        </is>
      </c>
      <c r="D1794" s="12" t="inlineStr">
        <is>
          <t>Motor 1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A-P-0375</t>
        </is>
      </c>
      <c r="B1795" s="12" t="inlineStr">
        <is>
          <t>A</t>
        </is>
      </c>
      <c r="C1795" s="12" t="inlineStr">
        <is>
          <t>Power block</t>
        </is>
      </c>
      <c r="D1795" s="12" t="inlineStr">
        <is>
          <t>Motor 2 of 6, 2 kW</t>
        </is>
      </c>
      <c r="E1795" s="12" t="inlineStr">
        <is>
          <t>R2C</t>
        </is>
      </c>
      <c r="F1795" s="12" t="inlineStr">
        <is>
          <t>R2C: unit / HRSG electrical e-house (32 x 40 ft)</t>
        </is>
      </c>
      <c r="G1795" s="12" t="inlineStr"/>
      <c r="H1795" s="12" t="inlineStr">
        <is>
          <t>HRSG 3 chemical feed skid (phosphate / amine)</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v>
      </c>
      <c r="R1795" s="12" t="n">
        <v>2.8</v>
      </c>
      <c r="S1795" s="12" t="inlineStr">
        <is>
          <t>Tray</t>
        </is>
      </c>
      <c r="T1795" s="16" t="n">
        <v>404</v>
      </c>
      <c r="U1795" s="16" t="n">
        <v>108</v>
      </c>
      <c r="V1795" s="16">
        <f>ROUNDUP((T1795+U1795+2*'Read Me'!$B$13)*(1+'Read Me'!$B$12),-1)</f>
        <v/>
      </c>
      <c r="W1795" s="16">
        <f>V1795*N1795*O1795</f>
        <v/>
      </c>
      <c r="X1795" s="12">
        <f>IF(LEFT(I1795,2)="MV",2*N1795*IF(L1795="1/C",O1795,1),0)</f>
        <v/>
      </c>
      <c r="Y1795" s="12">
        <f>IF(OR(LEFT(K1795,4)="LVAX",LEFT(K1795,6)="MV15AX",LEFT(K1795,4)="CTAX",LEFT(K1795,2)="W|"),2*N1795*O1795,0)</f>
        <v/>
      </c>
      <c r="Z1795" s="12" t="inlineStr">
        <is>
          <t>VD 0.7 %</t>
        </is>
      </c>
      <c r="AA1795" s="12">
        <f>N1795*O1795</f>
        <v/>
      </c>
    </row>
    <row r="1796">
      <c r="A1796" s="12" t="inlineStr">
        <is>
          <t>A-P-0376</t>
        </is>
      </c>
      <c r="B1796" s="12" t="inlineStr">
        <is>
          <t>A</t>
        </is>
      </c>
      <c r="C1796" s="12" t="inlineStr">
        <is>
          <t>Power block</t>
        </is>
      </c>
      <c r="D1796" s="12" t="inlineStr">
        <is>
          <t>Motor 3 of 6, 2 kW</t>
        </is>
      </c>
      <c r="E1796" s="12" t="inlineStr">
        <is>
          <t>R2C</t>
        </is>
      </c>
      <c r="F1796" s="12" t="inlineStr">
        <is>
          <t>R2C: unit / HRSG electrical e-house (32 x 40 ft)</t>
        </is>
      </c>
      <c r="G1796" s="12" t="inlineStr"/>
      <c r="H1796" s="12" t="inlineStr">
        <is>
          <t>HRSG 3 chemical feed skid (phosphate / amine)</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v>
      </c>
      <c r="R1796" s="12" t="n">
        <v>2.8</v>
      </c>
      <c r="S1796" s="12" t="inlineStr">
        <is>
          <t>Tray</t>
        </is>
      </c>
      <c r="T1796" s="16" t="n">
        <v>404</v>
      </c>
      <c r="U1796" s="16" t="n">
        <v>108</v>
      </c>
      <c r="V1796" s="16">
        <f>ROUNDUP((T1796+U1796+2*'Read Me'!$B$13)*(1+'Read Me'!$B$12),-1)</f>
        <v/>
      </c>
      <c r="W1796" s="16">
        <f>V1796*N1796*O1796</f>
        <v/>
      </c>
      <c r="X1796" s="12">
        <f>IF(LEFT(I1796,2)="MV",2*N1796*IF(L1796="1/C",O1796,1),0)</f>
        <v/>
      </c>
      <c r="Y1796" s="12">
        <f>IF(OR(LEFT(K1796,4)="LVAX",LEFT(K1796,6)="MV15AX",LEFT(K1796,4)="CTAX",LEFT(K1796,2)="W|"),2*N1796*O1796,0)</f>
        <v/>
      </c>
      <c r="Z1796" s="12" t="inlineStr">
        <is>
          <t>VD 0.7 %</t>
        </is>
      </c>
      <c r="AA1796" s="12">
        <f>N1796*O1796</f>
        <v/>
      </c>
    </row>
    <row r="1797">
      <c r="A1797" s="12" t="inlineStr">
        <is>
          <t>A-P-0377</t>
        </is>
      </c>
      <c r="B1797" s="12" t="inlineStr">
        <is>
          <t>A</t>
        </is>
      </c>
      <c r="C1797" s="12" t="inlineStr">
        <is>
          <t>Power block</t>
        </is>
      </c>
      <c r="D1797" s="12" t="inlineStr">
        <is>
          <t>Motor 4 of 6, 2 kW</t>
        </is>
      </c>
      <c r="E1797" s="12" t="inlineStr">
        <is>
          <t>R2C</t>
        </is>
      </c>
      <c r="F1797" s="12" t="inlineStr">
        <is>
          <t>R2C: unit / HRSG electrical e-house (32 x 40 ft)</t>
        </is>
      </c>
      <c r="G1797" s="12" t="inlineStr"/>
      <c r="H1797" s="12" t="inlineStr">
        <is>
          <t>HRSG 3 chemical feed skid (phosphate / amine)</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Tray</t>
        </is>
      </c>
      <c r="T1797" s="16" t="n">
        <v>404</v>
      </c>
      <c r="U1797" s="16" t="n">
        <v>108</v>
      </c>
      <c r="V1797" s="16">
        <f>ROUNDUP((T1797+U1797+2*'Read Me'!$B$13)*(1+'Read Me'!$B$12),-1)</f>
        <v/>
      </c>
      <c r="W1797" s="16">
        <f>V1797*N1797*O1797</f>
        <v/>
      </c>
      <c r="X1797" s="12">
        <f>IF(LEFT(I1797,2)="MV",2*N1797*IF(L1797="1/C",O1797,1),0)</f>
        <v/>
      </c>
      <c r="Y1797" s="12">
        <f>IF(OR(LEFT(K1797,4)="LVAX",LEFT(K1797,6)="MV15AX",LEFT(K1797,4)="CTAX",LEFT(K1797,2)="W|"),2*N1797*O1797,0)</f>
        <v/>
      </c>
      <c r="Z1797" s="12" t="inlineStr">
        <is>
          <t>VD 0.7 %</t>
        </is>
      </c>
      <c r="AA1797" s="12">
        <f>N1797*O1797</f>
        <v/>
      </c>
    </row>
    <row r="1798">
      <c r="A1798" s="12" t="inlineStr">
        <is>
          <t>A-P-0378</t>
        </is>
      </c>
      <c r="B1798" s="12" t="inlineStr">
        <is>
          <t>A</t>
        </is>
      </c>
      <c r="C1798" s="12" t="inlineStr">
        <is>
          <t>Power block</t>
        </is>
      </c>
      <c r="D1798" s="12" t="inlineStr">
        <is>
          <t>Motor 5 of 6, 2 kW</t>
        </is>
      </c>
      <c r="E1798" s="12" t="inlineStr">
        <is>
          <t>R2C</t>
        </is>
      </c>
      <c r="F1798" s="12" t="inlineStr">
        <is>
          <t>R2C: unit / HRSG electrical e-house (32 x 40 ft)</t>
        </is>
      </c>
      <c r="G1798" s="12" t="inlineStr"/>
      <c r="H1798" s="12" t="inlineStr">
        <is>
          <t>HRSG 3 chemical feed skid (phosphate / amine)</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Tray</t>
        </is>
      </c>
      <c r="T1798" s="16" t="n">
        <v>404</v>
      </c>
      <c r="U1798" s="16" t="n">
        <v>108</v>
      </c>
      <c r="V1798" s="16">
        <f>ROUNDUP((T1798+U1798+2*'Read Me'!$B$13)*(1+'Read Me'!$B$12),-1)</f>
        <v/>
      </c>
      <c r="W1798" s="16">
        <f>V1798*N1798*O1798</f>
        <v/>
      </c>
      <c r="X1798" s="12">
        <f>IF(LEFT(I1798,2)="MV",2*N1798*IF(L1798="1/C",O1798,1),0)</f>
        <v/>
      </c>
      <c r="Y1798" s="12">
        <f>IF(OR(LEFT(K1798,4)="LVAX",LEFT(K1798,6)="MV15AX",LEFT(K1798,4)="CTAX",LEFT(K1798,2)="W|"),2*N1798*O1798,0)</f>
        <v/>
      </c>
      <c r="Z1798" s="12" t="inlineStr">
        <is>
          <t>VD 0.7 %</t>
        </is>
      </c>
      <c r="AA1798" s="12">
        <f>N1798*O1798</f>
        <v/>
      </c>
    </row>
    <row r="1799">
      <c r="A1799" s="12" t="inlineStr">
        <is>
          <t>A-P-0379</t>
        </is>
      </c>
      <c r="B1799" s="12" t="inlineStr">
        <is>
          <t>A</t>
        </is>
      </c>
      <c r="C1799" s="12" t="inlineStr">
        <is>
          <t>Power block</t>
        </is>
      </c>
      <c r="D1799" s="12" t="inlineStr">
        <is>
          <t>Motor 6 of 6, 2 kW</t>
        </is>
      </c>
      <c r="E1799" s="12" t="inlineStr">
        <is>
          <t>R2C</t>
        </is>
      </c>
      <c r="F1799" s="12" t="inlineStr">
        <is>
          <t>R2C: unit / HRSG electrical e-house (32 x 40 ft)</t>
        </is>
      </c>
      <c r="G1799" s="12" t="inlineStr"/>
      <c r="H1799" s="12" t="inlineStr">
        <is>
          <t>HRSG 3 chemical feed skid (phosphate / amine)</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Tray</t>
        </is>
      </c>
      <c r="T1799" s="16" t="n">
        <v>404</v>
      </c>
      <c r="U1799" s="16" t="n">
        <v>108</v>
      </c>
      <c r="V1799" s="16">
        <f>ROUNDUP((T1799+U1799+2*'Read Me'!$B$13)*(1+'Read Me'!$B$12),-1)</f>
        <v/>
      </c>
      <c r="W1799" s="16">
        <f>V1799*N1799*O1799</f>
        <v/>
      </c>
      <c r="X1799" s="12">
        <f>IF(LEFT(I1799,2)="MV",2*N1799*IF(L1799="1/C",O1799,1),0)</f>
        <v/>
      </c>
      <c r="Y1799" s="12">
        <f>IF(OR(LEFT(K1799,4)="LVAX",LEFT(K1799,6)="MV15AX",LEFT(K1799,4)="CTAX",LEFT(K1799,2)="W|"),2*N1799*O1799,0)</f>
        <v/>
      </c>
      <c r="Z1799" s="12" t="inlineStr">
        <is>
          <t>VD 0.7 %</t>
        </is>
      </c>
      <c r="AA1799" s="12">
        <f>N1799*O1799</f>
        <v/>
      </c>
    </row>
    <row r="1800">
      <c r="A1800" s="12" t="inlineStr">
        <is>
          <t>A-P-0380</t>
        </is>
      </c>
      <c r="B1800" s="12" t="inlineStr">
        <is>
          <t>A</t>
        </is>
      </c>
      <c r="C1800" s="12" t="inlineStr">
        <is>
          <t>Power block</t>
        </is>
      </c>
      <c r="D1800" s="12" t="inlineStr">
        <is>
          <t>Area / platform lighting circuit 1 (6 fixtures)</t>
        </is>
      </c>
      <c r="E1800" s="12" t="inlineStr">
        <is>
          <t>R2C</t>
        </is>
      </c>
      <c r="F1800" s="12" t="inlineStr">
        <is>
          <t>R2C: unit / HRSG electrical e-house (32 x 40 ft)</t>
        </is>
      </c>
      <c r="G1800" s="12" t="inlineStr">
        <is>
          <t>STK-3</t>
        </is>
      </c>
      <c r="H1800" s="12" t="inlineStr">
        <is>
          <t>HRSG 3 stack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3</v>
      </c>
      <c r="R1800" s="12" t="n">
        <v>5</v>
      </c>
      <c r="S1800" s="12" t="inlineStr">
        <is>
          <t>Tray</t>
        </is>
      </c>
      <c r="T1800" s="16" t="n">
        <v>486</v>
      </c>
      <c r="U1800" s="16" t="n">
        <v>148</v>
      </c>
      <c r="V1800" s="16">
        <f>ROUNDUP((T1800+U1800+2*'Read Me'!$B$13)*(1+'Read Me'!$B$12),-1)</f>
        <v/>
      </c>
      <c r="W1800" s="16">
        <f>V1800*N1800*O1800</f>
        <v/>
      </c>
      <c r="X1800" s="12">
        <f>IF(LEFT(I1800,2)="MV",2*N1800*IF(L1800="1/C",O1800,1),0)</f>
        <v/>
      </c>
      <c r="Y1800" s="12">
        <f>IF(OR(LEFT(K1800,4)="LVAX",LEFT(K1800,6)="MV15AX",LEFT(K1800,4)="CTAX",LEFT(K1800,2)="W|"),2*N1800*O1800,0)</f>
        <v/>
      </c>
      <c r="Z1800" s="12" t="inlineStr">
        <is>
          <t>fixture-to-fixture run included</t>
        </is>
      </c>
      <c r="AA1800" s="12">
        <f>N1800*O1800</f>
        <v/>
      </c>
    </row>
    <row r="1801">
      <c r="A1801" s="12" t="inlineStr">
        <is>
          <t>A-P-0381</t>
        </is>
      </c>
      <c r="B1801" s="12" t="inlineStr">
        <is>
          <t>A</t>
        </is>
      </c>
      <c r="C1801" s="12" t="inlineStr">
        <is>
          <t>Power block</t>
        </is>
      </c>
      <c r="D1801" s="12" t="inlineStr">
        <is>
          <t>STK-3 aviation obstruction lights (2 tiers x 3 red, photocell)</t>
        </is>
      </c>
      <c r="E1801" s="12" t="inlineStr">
        <is>
          <t>R2C</t>
        </is>
      </c>
      <c r="F1801" s="12" t="inlineStr">
        <is>
          <t>R2C: unit / HRSG electrical e-house (32 x 40 ft)</t>
        </is>
      </c>
      <c r="G1801" s="12" t="inlineStr">
        <is>
          <t>STK-3</t>
        </is>
      </c>
      <c r="H1801" s="12" t="inlineStr">
        <is>
          <t>HRSG 3 stack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1.5</v>
      </c>
      <c r="R1801" s="12" t="n">
        <v>3</v>
      </c>
      <c r="S1801" s="12" t="inlineStr">
        <is>
          <t>Tray</t>
        </is>
      </c>
      <c r="T1801" s="16" t="n">
        <v>186</v>
      </c>
      <c r="U1801" s="16" t="n">
        <v>328</v>
      </c>
      <c r="V1801" s="16">
        <f>ROUNDUP((T1801+U1801+2*'Read Me'!$B$13)*(1+'Read Me'!$B$12),-1)</f>
        <v/>
      </c>
      <c r="W1801" s="16">
        <f>V1801*N1801*O1801</f>
        <v/>
      </c>
      <c r="X1801" s="12">
        <f>IF(LEFT(I1801,2)="MV",2*N1801*IF(L1801="1/C",O1801,1),0)</f>
        <v/>
      </c>
      <c r="Y1801" s="12">
        <f>IF(OR(LEFT(K1801,4)="LVAX",LEFT(K1801,6)="MV15AX",LEFT(K1801,4)="CTAX",LEFT(K1801,2)="W|"),2*N1801*O1801,0)</f>
        <v/>
      </c>
      <c r="Z1801" s="12" t="inlineStr">
        <is>
          <t>up the stack conduit to EL 177</t>
        </is>
      </c>
      <c r="AA1801" s="12">
        <f>N1801*O1801</f>
        <v/>
      </c>
    </row>
    <row r="1802">
      <c r="A1802" s="12" t="inlineStr">
        <is>
          <t>A-P-0382</t>
        </is>
      </c>
      <c r="B1802" s="12" t="inlineStr">
        <is>
          <t>A</t>
        </is>
      </c>
      <c r="C1802" s="12" t="inlineStr">
        <is>
          <t>Power block</t>
        </is>
      </c>
      <c r="D1802" s="12" t="inlineStr">
        <is>
          <t>LV power feeder</t>
        </is>
      </c>
      <c r="E1802" s="12" t="inlineStr">
        <is>
          <t>LC-480-B</t>
        </is>
      </c>
      <c r="F1802" s="12" t="inlineStr">
        <is>
          <t>R1 LC-480-B (480 V switchgear)</t>
        </is>
      </c>
      <c r="G1802" s="12" t="inlineStr">
        <is>
          <t>HTP-1</t>
        </is>
      </c>
      <c r="H1802" s="12" t="inlineStr">
        <is>
          <t>HTP-1: heat-trace panel (rack)</t>
        </is>
      </c>
      <c r="I1802" s="12" t="inlineStr">
        <is>
          <t>LV 600 V</t>
        </is>
      </c>
      <c r="J1802" s="12" t="inlineStr">
        <is>
          <t>Type TC-ER 600 V 3/C Cu XHHW-2 + ground, PVC jacket</t>
        </is>
      </c>
      <c r="K1802" s="12" t="inlineStr">
        <is>
          <t>LV|3/C+G|4/0</t>
        </is>
      </c>
      <c r="L1802" s="12" t="inlineStr">
        <is>
          <t>3/C+G</t>
        </is>
      </c>
      <c r="M1802" s="12" t="inlineStr">
        <is>
          <t>4/0</t>
        </is>
      </c>
      <c r="N1802" s="12" t="n">
        <v>1</v>
      </c>
      <c r="O1802" s="12" t="n">
        <v>1</v>
      </c>
      <c r="P1802" s="12" t="n">
        <v>480</v>
      </c>
      <c r="Q1802" s="12" t="n">
        <v>120</v>
      </c>
      <c r="R1802" s="12" t="n">
        <v>169.8</v>
      </c>
      <c r="S1802" s="12" t="inlineStr">
        <is>
          <t>Tray</t>
        </is>
      </c>
      <c r="T1802" s="16" t="n">
        <v>208</v>
      </c>
      <c r="U1802" s="16" t="n">
        <v>135</v>
      </c>
      <c r="V1802" s="16">
        <f>ROUNDUP((T1802+U1802+2*'Read Me'!$B$13)*(1+'Read Me'!$B$12),-1)</f>
        <v/>
      </c>
      <c r="W1802" s="16">
        <f>V1802*N1802*O1802</f>
        <v/>
      </c>
      <c r="X1802" s="12">
        <f>IF(LEFT(I1802,2)="MV",2*N1802*IF(L1802="1/C",O1802,1),0)</f>
        <v/>
      </c>
      <c r="Y1802" s="12">
        <f>IF(OR(LEFT(K1802,4)="LVAX",LEFT(K1802,6)="MV15AX",LEFT(K1802,4)="CTAX",LEFT(K1802,2)="W|"),2*N1802*O1802,0)</f>
        <v/>
      </c>
      <c r="Z1802" s="12" t="inlineStr">
        <is>
          <t>VD 1.4 %</t>
        </is>
      </c>
      <c r="AA1802" s="12">
        <f>N1802*O1802</f>
        <v/>
      </c>
    </row>
    <row r="1803">
      <c r="A1803" s="12" t="inlineStr">
        <is>
          <t>A-P-0383</t>
        </is>
      </c>
      <c r="B1803" s="12" t="inlineStr">
        <is>
          <t>A</t>
        </is>
      </c>
      <c r="C1803" s="12" t="inlineStr">
        <is>
          <t>Power block</t>
        </is>
      </c>
      <c r="D1803" s="12" t="inlineStr">
        <is>
          <t>Heat-trace circuit 1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A-P-0384</t>
        </is>
      </c>
      <c r="B1804" s="12" t="inlineStr">
        <is>
          <t>A</t>
        </is>
      </c>
      <c r="C1804" s="12" t="inlineStr">
        <is>
          <t>Power block</t>
        </is>
      </c>
      <c r="D1804" s="12" t="inlineStr">
        <is>
          <t>Heat-trace circuit 2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A-P-0385</t>
        </is>
      </c>
      <c r="B1805" s="12" t="inlineStr">
        <is>
          <t>A</t>
        </is>
      </c>
      <c r="C1805" s="12" t="inlineStr">
        <is>
          <t>Power block</t>
        </is>
      </c>
      <c r="D1805" s="12" t="inlineStr">
        <is>
          <t>Heat-trace circuit 3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A-P-0386</t>
        </is>
      </c>
      <c r="B1806" s="12" t="inlineStr">
        <is>
          <t>A</t>
        </is>
      </c>
      <c r="C1806" s="12" t="inlineStr">
        <is>
          <t>Power block</t>
        </is>
      </c>
      <c r="D1806" s="12" t="inlineStr">
        <is>
          <t>Heat-trace circuit 4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A-P-0387</t>
        </is>
      </c>
      <c r="B1807" s="12" t="inlineStr">
        <is>
          <t>A</t>
        </is>
      </c>
      <c r="C1807" s="12" t="inlineStr">
        <is>
          <t>Power block</t>
        </is>
      </c>
      <c r="D1807" s="12" t="inlineStr">
        <is>
          <t>Heat-trace circuit 5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A-P-0388</t>
        </is>
      </c>
      <c r="B1808" s="12" t="inlineStr">
        <is>
          <t>A</t>
        </is>
      </c>
      <c r="C1808" s="12" t="inlineStr">
        <is>
          <t>Power block</t>
        </is>
      </c>
      <c r="D1808" s="12" t="inlineStr">
        <is>
          <t>Heat-trace circuit 6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A-P-0389</t>
        </is>
      </c>
      <c r="B1809" s="12" t="inlineStr">
        <is>
          <t>A</t>
        </is>
      </c>
      <c r="C1809" s="12" t="inlineStr">
        <is>
          <t>Power block</t>
        </is>
      </c>
      <c r="D1809" s="12" t="inlineStr">
        <is>
          <t>Heat-trace circuit 7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A-P-0390</t>
        </is>
      </c>
      <c r="B1810" s="12" t="inlineStr">
        <is>
          <t>A</t>
        </is>
      </c>
      <c r="C1810" s="12" t="inlineStr">
        <is>
          <t>Power block</t>
        </is>
      </c>
      <c r="D1810" s="12" t="inlineStr">
        <is>
          <t>Heat-trace circuit 8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A-P-0391</t>
        </is>
      </c>
      <c r="B1811" s="12" t="inlineStr">
        <is>
          <t>A</t>
        </is>
      </c>
      <c r="C1811" s="12" t="inlineStr">
        <is>
          <t>Power block</t>
        </is>
      </c>
      <c r="D1811" s="12" t="inlineStr">
        <is>
          <t>Heat-trace circuit 9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A-P-0392</t>
        </is>
      </c>
      <c r="B1812" s="12" t="inlineStr">
        <is>
          <t>A</t>
        </is>
      </c>
      <c r="C1812" s="12" t="inlineStr">
        <is>
          <t>Power block</t>
        </is>
      </c>
      <c r="D1812" s="12" t="inlineStr">
        <is>
          <t>Heat-trace circuit 10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A-P-0393</t>
        </is>
      </c>
      <c r="B1813" s="12" t="inlineStr">
        <is>
          <t>A</t>
        </is>
      </c>
      <c r="C1813" s="12" t="inlineStr">
        <is>
          <t>Power block</t>
        </is>
      </c>
      <c r="D1813" s="12" t="inlineStr">
        <is>
          <t>Heat-trace circuit 11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A-P-0394</t>
        </is>
      </c>
      <c r="B1814" s="12" t="inlineStr">
        <is>
          <t>A</t>
        </is>
      </c>
      <c r="C1814" s="12" t="inlineStr">
        <is>
          <t>Power block</t>
        </is>
      </c>
      <c r="D1814" s="12" t="inlineStr">
        <is>
          <t>Heat-trace circuit 12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A-P-0395</t>
        </is>
      </c>
      <c r="B1815" s="12" t="inlineStr">
        <is>
          <t>A</t>
        </is>
      </c>
      <c r="C1815" s="12" t="inlineStr">
        <is>
          <t>Power block</t>
        </is>
      </c>
      <c r="D1815" s="12" t="inlineStr">
        <is>
          <t>Heat-trace circuit 13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A-P-0396</t>
        </is>
      </c>
      <c r="B1816" s="12" t="inlineStr">
        <is>
          <t>A</t>
        </is>
      </c>
      <c r="C1816" s="12" t="inlineStr">
        <is>
          <t>Power block</t>
        </is>
      </c>
      <c r="D1816" s="12" t="inlineStr">
        <is>
          <t>Heat-trace circuit 14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A-P-0397</t>
        </is>
      </c>
      <c r="B1817" s="12" t="inlineStr">
        <is>
          <t>A</t>
        </is>
      </c>
      <c r="C1817" s="12" t="inlineStr">
        <is>
          <t>Power block</t>
        </is>
      </c>
      <c r="D1817" s="12" t="inlineStr">
        <is>
          <t>Heat-trace circuit 15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A-P-0398</t>
        </is>
      </c>
      <c r="B1818" s="12" t="inlineStr">
        <is>
          <t>A</t>
        </is>
      </c>
      <c r="C1818" s="12" t="inlineStr">
        <is>
          <t>Power block</t>
        </is>
      </c>
      <c r="D1818" s="12" t="inlineStr">
        <is>
          <t>Heat-trace circuit 16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A-P-0399</t>
        </is>
      </c>
      <c r="B1819" s="12" t="inlineStr">
        <is>
          <t>A</t>
        </is>
      </c>
      <c r="C1819" s="12" t="inlineStr">
        <is>
          <t>Power block</t>
        </is>
      </c>
      <c r="D1819" s="12" t="inlineStr">
        <is>
          <t>Heat-trace circuit 17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A-P-0400</t>
        </is>
      </c>
      <c r="B1820" s="12" t="inlineStr">
        <is>
          <t>A</t>
        </is>
      </c>
      <c r="C1820" s="12" t="inlineStr">
        <is>
          <t>Power block</t>
        </is>
      </c>
      <c r="D1820" s="12" t="inlineStr">
        <is>
          <t>Heat-trace circuit 18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A-P-0401</t>
        </is>
      </c>
      <c r="B1821" s="12" t="inlineStr">
        <is>
          <t>A</t>
        </is>
      </c>
      <c r="C1821" s="12" t="inlineStr">
        <is>
          <t>Power block</t>
        </is>
      </c>
      <c r="D1821" s="12" t="inlineStr">
        <is>
          <t>Heat-trace circuit 19 (power to the trace junction box)</t>
        </is>
      </c>
      <c r="E1821" s="12" t="inlineStr">
        <is>
          <t>HTP-1</t>
        </is>
      </c>
      <c r="F1821" s="12" t="inlineStr">
        <is>
          <t>HTP-1: heat-trace panel (rack)</t>
        </is>
      </c>
      <c r="G1821" s="12" t="inlineStr">
        <is>
          <t>HTP-1</t>
        </is>
      </c>
      <c r="H1821" s="12" t="inlineStr">
        <is>
          <t>HTP-1: heat-trace panel (rack)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4</v>
      </c>
      <c r="R1821" s="12" t="n">
        <v>6</v>
      </c>
      <c r="S1821" s="12" t="inlineStr">
        <is>
          <t>Tray</t>
        </is>
      </c>
      <c r="T1821" s="16" t="n">
        <v>180</v>
      </c>
      <c r="U1821" s="16" t="n">
        <v>20</v>
      </c>
      <c r="V1821" s="16">
        <f>ROUNDUP((T1821+U1821+2*'Read Me'!$B$13)*(1+'Read Me'!$B$12),-1)</f>
        <v/>
      </c>
      <c r="W1821" s="16">
        <f>V1821*N1821*O1821</f>
        <v/>
      </c>
      <c r="X1821" s="12">
        <f>IF(LEFT(I1821,2)="MV",2*N1821*IF(L1821="1/C",O1821,1),0)</f>
        <v/>
      </c>
      <c r="Y1821" s="12">
        <f>IF(OR(LEFT(K1821,4)="LVAX",LEFT(K1821,6)="MV15AX",LEFT(K1821,4)="CTAX",LEFT(K1821,2)="W|"),2*N1821*O1821,0)</f>
        <v/>
      </c>
      <c r="Z1821" s="12" t="inlineStr">
        <is>
          <t>heat-trace cable itself by others</t>
        </is>
      </c>
      <c r="AA1821" s="12">
        <f>N1821*O1821</f>
        <v/>
      </c>
    </row>
    <row r="1822">
      <c r="A1822" s="12" t="inlineStr">
        <is>
          <t>A-P-0402</t>
        </is>
      </c>
      <c r="B1822" s="12" t="inlineStr">
        <is>
          <t>A</t>
        </is>
      </c>
      <c r="C1822" s="12" t="inlineStr">
        <is>
          <t>Power block</t>
        </is>
      </c>
      <c r="D1822" s="12" t="inlineStr">
        <is>
          <t>Heat-trace circuit 20 (power to the trace junction box)</t>
        </is>
      </c>
      <c r="E1822" s="12" t="inlineStr">
        <is>
          <t>HTP-1</t>
        </is>
      </c>
      <c r="F1822" s="12" t="inlineStr">
        <is>
          <t>HTP-1: heat-trace panel (rack)</t>
        </is>
      </c>
      <c r="G1822" s="12" t="inlineStr">
        <is>
          <t>HTP-1</t>
        </is>
      </c>
      <c r="H1822" s="12" t="inlineStr">
        <is>
          <t>HTP-1: heat-trace panel (rack)</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4</v>
      </c>
      <c r="R1822" s="12" t="n">
        <v>6</v>
      </c>
      <c r="S1822" s="12" t="inlineStr">
        <is>
          <t>Tray</t>
        </is>
      </c>
      <c r="T1822" s="16" t="n">
        <v>180</v>
      </c>
      <c r="U1822" s="16" t="n">
        <v>20</v>
      </c>
      <c r="V1822" s="16">
        <f>ROUNDUP((T1822+U1822+2*'Read Me'!$B$13)*(1+'Read Me'!$B$12),-1)</f>
        <v/>
      </c>
      <c r="W1822" s="16">
        <f>V1822*N1822*O1822</f>
        <v/>
      </c>
      <c r="X1822" s="12">
        <f>IF(LEFT(I1822,2)="MV",2*N1822*IF(L1822="1/C",O1822,1),0)</f>
        <v/>
      </c>
      <c r="Y1822" s="12">
        <f>IF(OR(LEFT(K1822,4)="LVAX",LEFT(K1822,6)="MV15AX",LEFT(K1822,4)="CTAX",LEFT(K1822,2)="W|"),2*N1822*O1822,0)</f>
        <v/>
      </c>
      <c r="Z1822" s="12" t="inlineStr">
        <is>
          <t>heat-trace cable itself by others</t>
        </is>
      </c>
      <c r="AA1822" s="12">
        <f>N1822*O1822</f>
        <v/>
      </c>
    </row>
    <row r="1823">
      <c r="A1823" s="12" t="inlineStr">
        <is>
          <t>A-P-0403</t>
        </is>
      </c>
      <c r="B1823" s="12" t="inlineStr">
        <is>
          <t>A</t>
        </is>
      </c>
      <c r="C1823" s="12" t="inlineStr">
        <is>
          <t>Power block</t>
        </is>
      </c>
      <c r="D1823" s="12" t="inlineStr">
        <is>
          <t>Heat-trace circuit 21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A-P-0404</t>
        </is>
      </c>
      <c r="B1824" s="12" t="inlineStr">
        <is>
          <t>A</t>
        </is>
      </c>
      <c r="C1824" s="12" t="inlineStr">
        <is>
          <t>Power block</t>
        </is>
      </c>
      <c r="D1824" s="12" t="inlineStr">
        <is>
          <t>Heat-trace circuit 22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A-P-0405</t>
        </is>
      </c>
      <c r="B1825" s="12" t="inlineStr">
        <is>
          <t>A</t>
        </is>
      </c>
      <c r="C1825" s="12" t="inlineStr">
        <is>
          <t>Power block</t>
        </is>
      </c>
      <c r="D1825" s="12" t="inlineStr">
        <is>
          <t>Heat-trace circuit 23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A-P-0406</t>
        </is>
      </c>
      <c r="B1826" s="12" t="inlineStr">
        <is>
          <t>A</t>
        </is>
      </c>
      <c r="C1826" s="12" t="inlineStr">
        <is>
          <t>Power block</t>
        </is>
      </c>
      <c r="D1826" s="12" t="inlineStr">
        <is>
          <t>Heat-trace circuit 24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A-P-0407</t>
        </is>
      </c>
      <c r="B1827" s="12" t="inlineStr">
        <is>
          <t>A</t>
        </is>
      </c>
      <c r="C1827" s="12" t="inlineStr">
        <is>
          <t>Power block</t>
        </is>
      </c>
      <c r="D1827" s="12" t="inlineStr">
        <is>
          <t>Motor 1 of 6, 2 kW</t>
        </is>
      </c>
      <c r="E1827" s="12" t="inlineStr">
        <is>
          <t>LC-480-B</t>
        </is>
      </c>
      <c r="F1827" s="12" t="inlineStr">
        <is>
          <t>R1 LC-480-B (480 V switchgear)</t>
        </is>
      </c>
      <c r="G1827" s="12" t="inlineStr">
        <is>
          <t>LCT-A</t>
        </is>
      </c>
      <c r="H1827" s="12" t="inlineStr">
        <is>
          <t>LCT-A: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41</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A-P-0408</t>
        </is>
      </c>
      <c r="B1828" s="12" t="inlineStr">
        <is>
          <t>A</t>
        </is>
      </c>
      <c r="C1828" s="12" t="inlineStr">
        <is>
          <t>Power block</t>
        </is>
      </c>
      <c r="D1828" s="12" t="inlineStr">
        <is>
          <t>Motor 2 of 6, 2 kW</t>
        </is>
      </c>
      <c r="E1828" s="12" t="inlineStr">
        <is>
          <t>LC-480-B</t>
        </is>
      </c>
      <c r="F1828" s="12" t="inlineStr">
        <is>
          <t>R1 LC-480-B (480 V switchgear)</t>
        </is>
      </c>
      <c r="G1828" s="12" t="inlineStr">
        <is>
          <t>LCT-A</t>
        </is>
      </c>
      <c r="H1828" s="12" t="inlineStr">
        <is>
          <t>LCT-A: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41</v>
      </c>
      <c r="V1828" s="16">
        <f>ROUNDUP((T1828+U1828+2*'Read Me'!$B$13)*(1+'Read Me'!$B$12),-1)</f>
        <v/>
      </c>
      <c r="W1828" s="16">
        <f>V1828*N1828*O1828</f>
        <v/>
      </c>
      <c r="X1828" s="12">
        <f>IF(LEFT(I1828,2)="MV",2*N1828*IF(L1828="1/C",O1828,1),0)</f>
        <v/>
      </c>
      <c r="Y1828" s="12">
        <f>IF(OR(LEFT(K1828,4)="LVAX",LEFT(K1828,6)="MV15AX",LEFT(K1828,4)="CTAX",LEFT(K1828,2)="W|"),2*N1828*O1828,0)</f>
        <v/>
      </c>
      <c r="Z1828" s="12" t="inlineStr">
        <is>
          <t>VD 0.1 %</t>
        </is>
      </c>
      <c r="AA1828" s="12">
        <f>N1828*O1828</f>
        <v/>
      </c>
    </row>
    <row r="1829">
      <c r="A1829" s="12" t="inlineStr">
        <is>
          <t>A-P-0409</t>
        </is>
      </c>
      <c r="B1829" s="12" t="inlineStr">
        <is>
          <t>A</t>
        </is>
      </c>
      <c r="C1829" s="12" t="inlineStr">
        <is>
          <t>Power block</t>
        </is>
      </c>
      <c r="D1829" s="12" t="inlineStr">
        <is>
          <t>Motor 3 of 6, 2 kW</t>
        </is>
      </c>
      <c r="E1829" s="12" t="inlineStr">
        <is>
          <t>LC-480-B</t>
        </is>
      </c>
      <c r="F1829" s="12" t="inlineStr">
        <is>
          <t>R1 LC-480-B (480 V switchgear)</t>
        </is>
      </c>
      <c r="G1829" s="12" t="inlineStr">
        <is>
          <t>LCT-A</t>
        </is>
      </c>
      <c r="H1829" s="12" t="inlineStr">
        <is>
          <t>LCT-A: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41</v>
      </c>
      <c r="V1829" s="16">
        <f>ROUNDUP((T1829+U1829+2*'Read Me'!$B$13)*(1+'Read Me'!$B$12),-1)</f>
        <v/>
      </c>
      <c r="W1829" s="16">
        <f>V1829*N1829*O1829</f>
        <v/>
      </c>
      <c r="X1829" s="12">
        <f>IF(LEFT(I1829,2)="MV",2*N1829*IF(L1829="1/C",O1829,1),0)</f>
        <v/>
      </c>
      <c r="Y1829" s="12">
        <f>IF(OR(LEFT(K1829,4)="LVAX",LEFT(K1829,6)="MV15AX",LEFT(K1829,4)="CTAX",LEFT(K1829,2)="W|"),2*N1829*O1829,0)</f>
        <v/>
      </c>
      <c r="Z1829" s="12" t="inlineStr">
        <is>
          <t>VD 0.1 %</t>
        </is>
      </c>
      <c r="AA1829" s="12">
        <f>N1829*O1829</f>
        <v/>
      </c>
    </row>
    <row r="1830">
      <c r="A1830" s="12" t="inlineStr">
        <is>
          <t>A-P-0410</t>
        </is>
      </c>
      <c r="B1830" s="12" t="inlineStr">
        <is>
          <t>A</t>
        </is>
      </c>
      <c r="C1830" s="12" t="inlineStr">
        <is>
          <t>Power block</t>
        </is>
      </c>
      <c r="D1830" s="12" t="inlineStr">
        <is>
          <t>Motor 4 of 6, 2 kW</t>
        </is>
      </c>
      <c r="E1830" s="12" t="inlineStr">
        <is>
          <t>LC-480-B</t>
        </is>
      </c>
      <c r="F1830" s="12" t="inlineStr">
        <is>
          <t>R1 LC-480-B (480 V switchgear)</t>
        </is>
      </c>
      <c r="G1830" s="12" t="inlineStr">
        <is>
          <t>LCT-A</t>
        </is>
      </c>
      <c r="H1830" s="12" t="inlineStr">
        <is>
          <t>LCT-A: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41</v>
      </c>
      <c r="V1830" s="16">
        <f>ROUNDUP((T1830+U1830+2*'Read Me'!$B$13)*(1+'Read Me'!$B$12),-1)</f>
        <v/>
      </c>
      <c r="W1830" s="16">
        <f>V1830*N1830*O1830</f>
        <v/>
      </c>
      <c r="X1830" s="12">
        <f>IF(LEFT(I1830,2)="MV",2*N1830*IF(L1830="1/C",O1830,1),0)</f>
        <v/>
      </c>
      <c r="Y1830" s="12">
        <f>IF(OR(LEFT(K1830,4)="LVAX",LEFT(K1830,6)="MV15AX",LEFT(K1830,4)="CTAX",LEFT(K1830,2)="W|"),2*N1830*O1830,0)</f>
        <v/>
      </c>
      <c r="Z1830" s="12" t="inlineStr">
        <is>
          <t>VD 0.1 %</t>
        </is>
      </c>
      <c r="AA1830" s="12">
        <f>N1830*O1830</f>
        <v/>
      </c>
    </row>
    <row r="1831">
      <c r="A1831" s="12" t="inlineStr">
        <is>
          <t>A-P-0411</t>
        </is>
      </c>
      <c r="B1831" s="12" t="inlineStr">
        <is>
          <t>A</t>
        </is>
      </c>
      <c r="C1831" s="12" t="inlineStr">
        <is>
          <t>Power block</t>
        </is>
      </c>
      <c r="D1831" s="12" t="inlineStr">
        <is>
          <t>Motor 5 of 6, 2 kW</t>
        </is>
      </c>
      <c r="E1831" s="12" t="inlineStr">
        <is>
          <t>LC-480-B</t>
        </is>
      </c>
      <c r="F1831" s="12" t="inlineStr">
        <is>
          <t>R1 LC-480-B (480 V switchgear)</t>
        </is>
      </c>
      <c r="G1831" s="12" t="inlineStr">
        <is>
          <t>LCT-A</t>
        </is>
      </c>
      <c r="H1831" s="12" t="inlineStr">
        <is>
          <t>LCT-A: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41</v>
      </c>
      <c r="V1831" s="16">
        <f>ROUNDUP((T1831+U1831+2*'Read Me'!$B$13)*(1+'Read Me'!$B$12),-1)</f>
        <v/>
      </c>
      <c r="W1831" s="16">
        <f>V1831*N1831*O1831</f>
        <v/>
      </c>
      <c r="X1831" s="12">
        <f>IF(LEFT(I1831,2)="MV",2*N1831*IF(L1831="1/C",O1831,1),0)</f>
        <v/>
      </c>
      <c r="Y1831" s="12">
        <f>IF(OR(LEFT(K1831,4)="LVAX",LEFT(K1831,6)="MV15AX",LEFT(K1831,4)="CTAX",LEFT(K1831,2)="W|"),2*N1831*O1831,0)</f>
        <v/>
      </c>
      <c r="Z1831" s="12" t="inlineStr">
        <is>
          <t>VD 0.1 %</t>
        </is>
      </c>
      <c r="AA1831" s="12">
        <f>N1831*O1831</f>
        <v/>
      </c>
    </row>
    <row r="1832">
      <c r="A1832" s="12" t="inlineStr">
        <is>
          <t>A-P-0412</t>
        </is>
      </c>
      <c r="B1832" s="12" t="inlineStr">
        <is>
          <t>A</t>
        </is>
      </c>
      <c r="C1832" s="12" t="inlineStr">
        <is>
          <t>Power block</t>
        </is>
      </c>
      <c r="D1832" s="12" t="inlineStr">
        <is>
          <t>Motor 6 of 6, 2 kW</t>
        </is>
      </c>
      <c r="E1832" s="12" t="inlineStr">
        <is>
          <t>LC-480-B</t>
        </is>
      </c>
      <c r="F1832" s="12" t="inlineStr">
        <is>
          <t>R1 LC-480-B (480 V switchgear)</t>
        </is>
      </c>
      <c r="G1832" s="12" t="inlineStr">
        <is>
          <t>LCT-A</t>
        </is>
      </c>
      <c r="H1832" s="12" t="inlineStr">
        <is>
          <t>LCT-A: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41</v>
      </c>
      <c r="V1832" s="16">
        <f>ROUNDUP((T1832+U1832+2*'Read Me'!$B$13)*(1+'Read Me'!$B$12),-1)</f>
        <v/>
      </c>
      <c r="W1832" s="16">
        <f>V1832*N1832*O1832</f>
        <v/>
      </c>
      <c r="X1832" s="12">
        <f>IF(LEFT(I1832,2)="MV",2*N1832*IF(L1832="1/C",O1832,1),0)</f>
        <v/>
      </c>
      <c r="Y1832" s="12">
        <f>IF(OR(LEFT(K1832,4)="LVAX",LEFT(K1832,6)="MV15AX",LEFT(K1832,4)="CTAX",LEFT(K1832,2)="W|"),2*N1832*O1832,0)</f>
        <v/>
      </c>
      <c r="Z1832" s="12" t="inlineStr">
        <is>
          <t>VD 0.1 %</t>
        </is>
      </c>
      <c r="AA1832" s="12">
        <f>N1832*O1832</f>
        <v/>
      </c>
    </row>
    <row r="1833">
      <c r="A1833" s="12" t="inlineStr">
        <is>
          <t>A-P-0413</t>
        </is>
      </c>
      <c r="B1833" s="12" t="inlineStr">
        <is>
          <t>A</t>
        </is>
      </c>
      <c r="C1833" s="12" t="inlineStr">
        <is>
          <t>Power block</t>
        </is>
      </c>
      <c r="D1833" s="12" t="inlineStr">
        <is>
          <t>Motor 1 of 6, 2 kW</t>
        </is>
      </c>
      <c r="E1833" s="12" t="inlineStr">
        <is>
          <t>LC-480-B</t>
        </is>
      </c>
      <c r="F1833" s="12" t="inlineStr">
        <is>
          <t>R1 LC-480-B (480 V switchgear)</t>
        </is>
      </c>
      <c r="G1833" s="12" t="inlineStr">
        <is>
          <t>LCT-B</t>
        </is>
      </c>
      <c r="H1833" s="12" t="inlineStr">
        <is>
          <t>LCT-B: 13.8/0.48 kV load-centre transformer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v>
      </c>
      <c r="U1833" s="16" t="n">
        <v>63</v>
      </c>
      <c r="V1833" s="16">
        <f>ROUNDUP((T1833+U1833+2*'Read Me'!$B$13)*(1+'Read Me'!$B$12),-1)</f>
        <v/>
      </c>
      <c r="W1833" s="16">
        <f>V1833*N1833*O1833</f>
        <v/>
      </c>
      <c r="X1833" s="12">
        <f>IF(LEFT(I1833,2)="MV",2*N1833*IF(L1833="1/C",O1833,1),0)</f>
        <v/>
      </c>
      <c r="Y1833" s="12">
        <f>IF(OR(LEFT(K1833,4)="LVAX",LEFT(K1833,6)="MV15AX",LEFT(K1833,4)="CTAX",LEFT(K1833,2)="W|"),2*N1833*O1833,0)</f>
        <v/>
      </c>
      <c r="Z1833" s="12" t="inlineStr">
        <is>
          <t>VD 0.2 %</t>
        </is>
      </c>
      <c r="AA1833" s="12">
        <f>N1833*O1833</f>
        <v/>
      </c>
    </row>
    <row r="1834">
      <c r="A1834" s="12" t="inlineStr">
        <is>
          <t>A-P-0414</t>
        </is>
      </c>
      <c r="B1834" s="12" t="inlineStr">
        <is>
          <t>A</t>
        </is>
      </c>
      <c r="C1834" s="12" t="inlineStr">
        <is>
          <t>Power block</t>
        </is>
      </c>
      <c r="D1834" s="12" t="inlineStr">
        <is>
          <t>Motor 2 of 6, 2 kW</t>
        </is>
      </c>
      <c r="E1834" s="12" t="inlineStr">
        <is>
          <t>LC-480-B</t>
        </is>
      </c>
      <c r="F1834" s="12" t="inlineStr">
        <is>
          <t>R1 LC-480-B (480 V switchgear)</t>
        </is>
      </c>
      <c r="G1834" s="12" t="inlineStr">
        <is>
          <t>LCT-B</t>
        </is>
      </c>
      <c r="H1834" s="12" t="inlineStr">
        <is>
          <t>LCT-B: 13.8/0.48 kV load-centre transformer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v>
      </c>
      <c r="U1834" s="16" t="n">
        <v>63</v>
      </c>
      <c r="V1834" s="16">
        <f>ROUNDUP((T1834+U1834+2*'Read Me'!$B$13)*(1+'Read Me'!$B$12),-1)</f>
        <v/>
      </c>
      <c r="W1834" s="16">
        <f>V1834*N1834*O1834</f>
        <v/>
      </c>
      <c r="X1834" s="12">
        <f>IF(LEFT(I1834,2)="MV",2*N1834*IF(L1834="1/C",O1834,1),0)</f>
        <v/>
      </c>
      <c r="Y1834" s="12">
        <f>IF(OR(LEFT(K1834,4)="LVAX",LEFT(K1834,6)="MV15AX",LEFT(K1834,4)="CTAX",LEFT(K1834,2)="W|"),2*N1834*O1834,0)</f>
        <v/>
      </c>
      <c r="Z1834" s="12" t="inlineStr">
        <is>
          <t>VD 0.2 %</t>
        </is>
      </c>
      <c r="AA1834" s="12">
        <f>N1834*O1834</f>
        <v/>
      </c>
    </row>
    <row r="1835">
      <c r="A1835" s="12" t="inlineStr">
        <is>
          <t>A-P-0415</t>
        </is>
      </c>
      <c r="B1835" s="12" t="inlineStr">
        <is>
          <t>A</t>
        </is>
      </c>
      <c r="C1835" s="12" t="inlineStr">
        <is>
          <t>Power block</t>
        </is>
      </c>
      <c r="D1835" s="12" t="inlineStr">
        <is>
          <t>Motor 3 of 6, 2 kW</t>
        </is>
      </c>
      <c r="E1835" s="12" t="inlineStr">
        <is>
          <t>LC-480-B</t>
        </is>
      </c>
      <c r="F1835" s="12" t="inlineStr">
        <is>
          <t>R1 LC-480-B (480 V switchgear)</t>
        </is>
      </c>
      <c r="G1835" s="12" t="inlineStr">
        <is>
          <t>LCT-B</t>
        </is>
      </c>
      <c r="H1835" s="12" t="inlineStr">
        <is>
          <t>LCT-B: 13.8/0.48 kV load-centre transformer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v>
      </c>
      <c r="U1835" s="16" t="n">
        <v>63</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A-P-0416</t>
        </is>
      </c>
      <c r="B1836" s="12" t="inlineStr">
        <is>
          <t>A</t>
        </is>
      </c>
      <c r="C1836" s="12" t="inlineStr">
        <is>
          <t>Power block</t>
        </is>
      </c>
      <c r="D1836" s="12" t="inlineStr">
        <is>
          <t>Motor 4 of 6, 2 kW</t>
        </is>
      </c>
      <c r="E1836" s="12" t="inlineStr">
        <is>
          <t>LC-480-B</t>
        </is>
      </c>
      <c r="F1836" s="12" t="inlineStr">
        <is>
          <t>R1 LC-480-B (480 V switchgear)</t>
        </is>
      </c>
      <c r="G1836" s="12" t="inlineStr">
        <is>
          <t>LCT-B</t>
        </is>
      </c>
      <c r="H1836" s="12" t="inlineStr">
        <is>
          <t>LCT-B: 13.8/0.48 kV load-centre transformer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v>
      </c>
      <c r="U1836" s="16" t="n">
        <v>63</v>
      </c>
      <c r="V1836" s="16">
        <f>ROUNDUP((T1836+U1836+2*'Read Me'!$B$13)*(1+'Read Me'!$B$12),-1)</f>
        <v/>
      </c>
      <c r="W1836" s="16">
        <f>V1836*N1836*O1836</f>
        <v/>
      </c>
      <c r="X1836" s="12">
        <f>IF(LEFT(I1836,2)="MV",2*N1836*IF(L1836="1/C",O1836,1),0)</f>
        <v/>
      </c>
      <c r="Y1836" s="12">
        <f>IF(OR(LEFT(K1836,4)="LVAX",LEFT(K1836,6)="MV15AX",LEFT(K1836,4)="CTAX",LEFT(K1836,2)="W|"),2*N1836*O1836,0)</f>
        <v/>
      </c>
      <c r="Z1836" s="12" t="inlineStr">
        <is>
          <t>VD 0.2 %</t>
        </is>
      </c>
      <c r="AA1836" s="12">
        <f>N1836*O1836</f>
        <v/>
      </c>
    </row>
    <row r="1837">
      <c r="A1837" s="12" t="inlineStr">
        <is>
          <t>A-P-0417</t>
        </is>
      </c>
      <c r="B1837" s="12" t="inlineStr">
        <is>
          <t>A</t>
        </is>
      </c>
      <c r="C1837" s="12" t="inlineStr">
        <is>
          <t>Power block</t>
        </is>
      </c>
      <c r="D1837" s="12" t="inlineStr">
        <is>
          <t>Motor 5 of 6, 2 kW</t>
        </is>
      </c>
      <c r="E1837" s="12" t="inlineStr">
        <is>
          <t>LC-480-B</t>
        </is>
      </c>
      <c r="F1837" s="12" t="inlineStr">
        <is>
          <t>R1 LC-480-B (480 V switchgear)</t>
        </is>
      </c>
      <c r="G1837" s="12" t="inlineStr">
        <is>
          <t>LCT-B</t>
        </is>
      </c>
      <c r="H1837" s="12" t="inlineStr">
        <is>
          <t>LCT-B: 13.8/0.48 kV load-centre transformer</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Duct bank</t>
        </is>
      </c>
      <c r="T1837" s="16" t="n">
        <v>51</v>
      </c>
      <c r="U1837" s="16" t="n">
        <v>63</v>
      </c>
      <c r="V1837" s="16">
        <f>ROUNDUP((T1837+U1837+2*'Read Me'!$B$13)*(1+'Read Me'!$B$12),-1)</f>
        <v/>
      </c>
      <c r="W1837" s="16">
        <f>V1837*N1837*O1837</f>
        <v/>
      </c>
      <c r="X1837" s="12">
        <f>IF(LEFT(I1837,2)="MV",2*N1837*IF(L1837="1/C",O1837,1),0)</f>
        <v/>
      </c>
      <c r="Y1837" s="12">
        <f>IF(OR(LEFT(K1837,4)="LVAX",LEFT(K1837,6)="MV15AX",LEFT(K1837,4)="CTAX",LEFT(K1837,2)="W|"),2*N1837*O1837,0)</f>
        <v/>
      </c>
      <c r="Z1837" s="12" t="inlineStr">
        <is>
          <t>VD 0.2 %</t>
        </is>
      </c>
      <c r="AA1837" s="12">
        <f>N1837*O1837</f>
        <v/>
      </c>
    </row>
    <row r="1838">
      <c r="A1838" s="12" t="inlineStr">
        <is>
          <t>A-P-0418</t>
        </is>
      </c>
      <c r="B1838" s="12" t="inlineStr">
        <is>
          <t>A</t>
        </is>
      </c>
      <c r="C1838" s="12" t="inlineStr">
        <is>
          <t>Power block</t>
        </is>
      </c>
      <c r="D1838" s="12" t="inlineStr">
        <is>
          <t>Motor 6 of 6, 2 kW</t>
        </is>
      </c>
      <c r="E1838" s="12" t="inlineStr">
        <is>
          <t>LC-480-B</t>
        </is>
      </c>
      <c r="F1838" s="12" t="inlineStr">
        <is>
          <t>R1 LC-480-B (480 V switchgear)</t>
        </is>
      </c>
      <c r="G1838" s="12" t="inlineStr">
        <is>
          <t>LCT-B</t>
        </is>
      </c>
      <c r="H1838" s="12" t="inlineStr">
        <is>
          <t>LCT-B: 13.8/0.48 kV load-centre transformer</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Duct bank</t>
        </is>
      </c>
      <c r="T1838" s="16" t="n">
        <v>51</v>
      </c>
      <c r="U1838" s="16" t="n">
        <v>63</v>
      </c>
      <c r="V1838" s="16">
        <f>ROUNDUP((T1838+U1838+2*'Read Me'!$B$13)*(1+'Read Me'!$B$12),-1)</f>
        <v/>
      </c>
      <c r="W1838" s="16">
        <f>V1838*N1838*O1838</f>
        <v/>
      </c>
      <c r="X1838" s="12">
        <f>IF(LEFT(I1838,2)="MV",2*N1838*IF(L1838="1/C",O1838,1),0)</f>
        <v/>
      </c>
      <c r="Y1838" s="12">
        <f>IF(OR(LEFT(K1838,4)="LVAX",LEFT(K1838,6)="MV15AX",LEFT(K1838,4)="CTAX",LEFT(K1838,2)="W|"),2*N1838*O1838,0)</f>
        <v/>
      </c>
      <c r="Z1838" s="12" t="inlineStr">
        <is>
          <t>VD 0.2 %</t>
        </is>
      </c>
      <c r="AA1838" s="12">
        <f>N1838*O1838</f>
        <v/>
      </c>
    </row>
    <row r="1839">
      <c r="A1839" s="12" t="inlineStr">
        <is>
          <t>A-P-0419</t>
        </is>
      </c>
      <c r="B1839" s="12" t="inlineStr">
        <is>
          <t>A</t>
        </is>
      </c>
      <c r="C1839" s="12" t="inlineStr">
        <is>
          <t>Power block</t>
        </is>
      </c>
      <c r="D1839" s="12" t="inlineStr">
        <is>
          <t>EDG-1 480 V output to EMCC</t>
        </is>
      </c>
      <c r="E1839" s="12" t="inlineStr">
        <is>
          <t>EDG-1</t>
        </is>
      </c>
      <c r="F1839" s="12" t="inlineStr">
        <is>
          <t>EDG-1: 3 MW emergency diesel generator (480 V)</t>
        </is>
      </c>
      <c r="G1839" s="12" t="inlineStr">
        <is>
          <t>EMCC</t>
        </is>
      </c>
      <c r="H1839" s="12" t="inlineStr">
        <is>
          <t>R1 EMCC (emergency MCC)</t>
        </is>
      </c>
      <c r="I1839" s="12" t="inlineStr">
        <is>
          <t>LV 600 V</t>
        </is>
      </c>
      <c r="J1839" s="12" t="inlineStr">
        <is>
          <t>XHHW-2 600 V 1/C Cu (feeder sets in tray / duct)</t>
        </is>
      </c>
      <c r="K1839" s="12" t="inlineStr">
        <is>
          <t>LV1C|1/C|500</t>
        </is>
      </c>
      <c r="L1839" s="12" t="inlineStr">
        <is>
          <t>1/C</t>
        </is>
      </c>
      <c r="M1839" s="12" t="inlineStr">
        <is>
          <t>500 kcmil</t>
        </is>
      </c>
      <c r="N1839" s="12" t="n">
        <v>13</v>
      </c>
      <c r="O1839" s="12" t="n">
        <v>4</v>
      </c>
      <c r="P1839" s="12" t="n">
        <v>480</v>
      </c>
      <c r="Q1839" s="12" t="n">
        <v>3000</v>
      </c>
      <c r="R1839" s="12" t="n">
        <v>3609</v>
      </c>
      <c r="S1839" s="12" t="inlineStr">
        <is>
          <t>Tray</t>
        </is>
      </c>
      <c r="T1839" s="16" t="n">
        <v>890</v>
      </c>
      <c r="U1839" s="16" t="n">
        <v>194</v>
      </c>
      <c r="V1839" s="16">
        <f>ROUNDUP((T1839+U1839+2*'Read Me'!$B$13)*(1+'Read Me'!$B$12),-1)</f>
        <v/>
      </c>
      <c r="W1839" s="16">
        <f>V1839*N1839*O1839</f>
        <v/>
      </c>
      <c r="X1839" s="12">
        <f>IF(LEFT(I1839,2)="MV",2*N1839*IF(L1839="1/C",O1839,1),0)</f>
        <v/>
      </c>
      <c r="Y1839" s="12">
        <f>IF(OR(LEFT(K1839,4)="LVAX",LEFT(K1839,6)="MV15AX",LEFT(K1839,4)="CTAX",LEFT(K1839,2)="W|"),2*N1839*O1839,0)</f>
        <v/>
      </c>
      <c r="Z1839" s="12" t="inlineStr">
        <is>
          <t>13 sets of 4 x 1/C 500 kcmil for 3 % VD (or bus duct)</t>
        </is>
      </c>
      <c r="AA1839" s="12">
        <f>N1839*O1839</f>
        <v/>
      </c>
    </row>
    <row r="1840">
      <c r="A1840" s="12" t="inlineStr">
        <is>
          <t>A-P-0420</t>
        </is>
      </c>
      <c r="B1840" s="12" t="inlineStr">
        <is>
          <t>A</t>
        </is>
      </c>
      <c r="C1840" s="12" t="inlineStr">
        <is>
          <t>Power block</t>
        </is>
      </c>
      <c r="D1840" s="12" t="inlineStr">
        <is>
          <t>EDG-2 480 V output to EMCC</t>
        </is>
      </c>
      <c r="E1840" s="12" t="inlineStr">
        <is>
          <t>EDG-2</t>
        </is>
      </c>
      <c r="F1840" s="12" t="inlineStr">
        <is>
          <t>EDG-2: 3 MW emergency diesel generator (480 V)</t>
        </is>
      </c>
      <c r="G1840" s="12" t="inlineStr">
        <is>
          <t>EMCC</t>
        </is>
      </c>
      <c r="H1840" s="12" t="inlineStr">
        <is>
          <t>R1 EMCC (emergency MCC)</t>
        </is>
      </c>
      <c r="I1840" s="12" t="inlineStr">
        <is>
          <t>LV 600 V</t>
        </is>
      </c>
      <c r="J1840" s="12" t="inlineStr">
        <is>
          <t>XHHW-2 600 V 1/C Cu (feeder sets in tray / duct)</t>
        </is>
      </c>
      <c r="K1840" s="12" t="inlineStr">
        <is>
          <t>LV1C|1/C|500</t>
        </is>
      </c>
      <c r="L1840" s="12" t="inlineStr">
        <is>
          <t>1/C</t>
        </is>
      </c>
      <c r="M1840" s="12" t="inlineStr">
        <is>
          <t>500 kcmil</t>
        </is>
      </c>
      <c r="N1840" s="12" t="n">
        <v>13</v>
      </c>
      <c r="O1840" s="12" t="n">
        <v>4</v>
      </c>
      <c r="P1840" s="12" t="n">
        <v>480</v>
      </c>
      <c r="Q1840" s="12" t="n">
        <v>3000</v>
      </c>
      <c r="R1840" s="12" t="n">
        <v>3609</v>
      </c>
      <c r="S1840" s="12" t="inlineStr">
        <is>
          <t>Tray</t>
        </is>
      </c>
      <c r="T1840" s="16" t="n">
        <v>972</v>
      </c>
      <c r="U1840" s="16" t="n">
        <v>192</v>
      </c>
      <c r="V1840" s="16">
        <f>ROUNDUP((T1840+U1840+2*'Read Me'!$B$13)*(1+'Read Me'!$B$12),-1)</f>
        <v/>
      </c>
      <c r="W1840" s="16">
        <f>V1840*N1840*O1840</f>
        <v/>
      </c>
      <c r="X1840" s="12">
        <f>IF(LEFT(I1840,2)="MV",2*N1840*IF(L1840="1/C",O1840,1),0)</f>
        <v/>
      </c>
      <c r="Y1840" s="12">
        <f>IF(OR(LEFT(K1840,4)="LVAX",LEFT(K1840,6)="MV15AX",LEFT(K1840,4)="CTAX",LEFT(K1840,2)="W|"),2*N1840*O1840,0)</f>
        <v/>
      </c>
      <c r="Z1840" s="12" t="inlineStr">
        <is>
          <t>13 sets of 4 x 1/C 500 kcmil for 3 % VD (or bus duct)</t>
        </is>
      </c>
      <c r="AA1840" s="12">
        <f>N1840*O1840</f>
        <v/>
      </c>
    </row>
    <row r="1841">
      <c r="A1841" s="12" t="inlineStr">
        <is>
          <t>A-P-0421</t>
        </is>
      </c>
      <c r="B1841" s="12" t="inlineStr">
        <is>
          <t>A</t>
        </is>
      </c>
      <c r="C1841" s="12" t="inlineStr">
        <is>
          <t>Power block</t>
        </is>
      </c>
      <c r="D1841" s="12" t="inlineStr">
        <is>
          <t>EMCC normal supply from LC-480-A</t>
        </is>
      </c>
      <c r="E1841" s="12" t="inlineStr">
        <is>
          <t>LC-480-A</t>
        </is>
      </c>
      <c r="F1841" s="12" t="inlineStr">
        <is>
          <t>R1 LC-480-A (480 V switchgear)</t>
        </is>
      </c>
      <c r="G1841" s="12" t="inlineStr">
        <is>
          <t>EMCC</t>
        </is>
      </c>
      <c r="H1841" s="12" t="inlineStr">
        <is>
          <t>R1 EMCC (emergency MCC)</t>
        </is>
      </c>
      <c r="I1841" s="12" t="inlineStr">
        <is>
          <t>LV 600 V</t>
        </is>
      </c>
      <c r="J1841" s="12" t="inlineStr">
        <is>
          <t>Type TC-ER 600 V 3/C Cu XHHW-2 + ground, PVC jacket</t>
        </is>
      </c>
      <c r="K1841" s="12" t="inlineStr">
        <is>
          <t>LV|3/C+G|500</t>
        </is>
      </c>
      <c r="L1841" s="12" t="inlineStr">
        <is>
          <t>3/C+G</t>
        </is>
      </c>
      <c r="M1841" s="12" t="inlineStr">
        <is>
          <t>500 kcmil</t>
        </is>
      </c>
      <c r="N1841" s="12" t="n">
        <v>2</v>
      </c>
      <c r="O1841" s="12" t="n">
        <v>1</v>
      </c>
      <c r="P1841" s="12" t="n">
        <v>480</v>
      </c>
      <c r="Q1841" s="12" t="n">
        <v>400</v>
      </c>
      <c r="R1841" s="12" t="n">
        <v>506.5</v>
      </c>
      <c r="S1841" s="12" t="inlineStr">
        <is>
          <t>Tray</t>
        </is>
      </c>
      <c r="T1841" s="16" t="n">
        <v>0</v>
      </c>
      <c r="U1841" s="16" t="n">
        <v>70</v>
      </c>
      <c r="V1841" s="16">
        <f>ROUNDUP((T1841+U1841+2*'Read Me'!$B$13)*(1+'Read Me'!$B$12),-1)</f>
        <v/>
      </c>
      <c r="W1841" s="16">
        <f>V1841*N1841*O1841</f>
        <v/>
      </c>
      <c r="X1841" s="12">
        <f>IF(LEFT(I1841,2)="MV",2*N1841*IF(L1841="1/C",O1841,1),0)</f>
        <v/>
      </c>
      <c r="Y1841" s="12">
        <f>IF(OR(LEFT(K1841,4)="LVAX",LEFT(K1841,6)="MV15AX",LEFT(K1841,4)="CTAX",LEFT(K1841,2)="W|"),2*N1841*O1841,0)</f>
        <v/>
      </c>
      <c r="Z1841" s="12" t="inlineStr">
        <is>
          <t>VD 0.2 %</t>
        </is>
      </c>
      <c r="AA1841" s="12">
        <f>N1841*O1841</f>
        <v/>
      </c>
    </row>
    <row r="1842">
      <c r="A1842" s="12" t="inlineStr">
        <is>
          <t>A-P-0422</t>
        </is>
      </c>
      <c r="B1842" s="12" t="inlineStr">
        <is>
          <t>A</t>
        </is>
      </c>
      <c r="C1842" s="12" t="inlineStr">
        <is>
          <t>Power block</t>
        </is>
      </c>
      <c r="D1842" s="12" t="inlineStr">
        <is>
          <t>LCT-A 480 V secondary to the LC-480-A incomer</t>
        </is>
      </c>
      <c r="E1842" s="12" t="inlineStr">
        <is>
          <t>LCT-A</t>
        </is>
      </c>
      <c r="F1842" s="12" t="inlineStr">
        <is>
          <t>LCT-A: 13.8/0.48 kV load-centre transformer</t>
        </is>
      </c>
      <c r="G1842" s="12" t="inlineStr">
        <is>
          <t>LC-480-A</t>
        </is>
      </c>
      <c r="H1842" s="12" t="inlineStr">
        <is>
          <t>R1 LC-480-A (480 V switchgear)</t>
        </is>
      </c>
      <c r="I1842" s="12" t="inlineStr">
        <is>
          <t>LV 600 V</t>
        </is>
      </c>
      <c r="J1842" s="12" t="inlineStr">
        <is>
          <t>XHHW-2 600 V 1/C Cu (feeder sets in tray / duct)</t>
        </is>
      </c>
      <c r="K1842" s="12" t="inlineStr">
        <is>
          <t>LV1C|1/C|500</t>
        </is>
      </c>
      <c r="L1842" s="12" t="inlineStr">
        <is>
          <t>1/C</t>
        </is>
      </c>
      <c r="M1842" s="12" t="inlineStr">
        <is>
          <t>500 kcmil</t>
        </is>
      </c>
      <c r="N1842" s="12" t="n">
        <v>12</v>
      </c>
      <c r="O1842" s="12" t="n">
        <v>4</v>
      </c>
      <c r="P1842" s="12" t="n">
        <v>480</v>
      </c>
      <c r="Q1842" s="12" t="n">
        <v>3000</v>
      </c>
      <c r="R1842" s="12" t="n">
        <v>3609</v>
      </c>
      <c r="S1842" s="12" t="inlineStr">
        <is>
          <t>Duct bank</t>
        </is>
      </c>
      <c r="T1842" s="16" t="n">
        <v>51</v>
      </c>
      <c r="U1842" s="16" t="n">
        <v>60</v>
      </c>
      <c r="V1842" s="16">
        <f>ROUNDUP((T1842+U1842+2*'Read Me'!$B$13)*(1+'Read Me'!$B$12),-1)</f>
        <v/>
      </c>
      <c r="W1842" s="16">
        <f>V1842*N1842*O1842</f>
        <v/>
      </c>
      <c r="X1842" s="12">
        <f>IF(LEFT(I1842,2)="MV",2*N1842*IF(L1842="1/C",O1842,1),0)</f>
        <v/>
      </c>
      <c r="Y1842" s="12">
        <f>IF(OR(LEFT(K1842,4)="LVAX",LEFT(K1842,6)="MV15AX",LEFT(K1842,4)="CTAX",LEFT(K1842,2)="W|"),2*N1842*O1842,0)</f>
        <v/>
      </c>
      <c r="Z1842" s="12" t="inlineStr">
        <is>
          <t>12 sets of 4 x 1/C 500 kcmil (3 phases + neutral) at 125 %</t>
        </is>
      </c>
      <c r="AA1842" s="12">
        <f>N1842*O1842</f>
        <v/>
      </c>
    </row>
    <row r="1843">
      <c r="A1843" s="12" t="inlineStr">
        <is>
          <t>A-P-0423</t>
        </is>
      </c>
      <c r="B1843" s="12" t="inlineStr">
        <is>
          <t>A</t>
        </is>
      </c>
      <c r="C1843" s="12" t="inlineStr">
        <is>
          <t>Power block</t>
        </is>
      </c>
      <c r="D1843" s="12" t="inlineStr">
        <is>
          <t>LCT-B 480 V secondary to the LC-480-B incomer</t>
        </is>
      </c>
      <c r="E1843" s="12" t="inlineStr">
        <is>
          <t>LCT-B</t>
        </is>
      </c>
      <c r="F1843" s="12" t="inlineStr">
        <is>
          <t>LCT-B: 13.8/0.48 kV load-centre transformer</t>
        </is>
      </c>
      <c r="G1843" s="12" t="inlineStr">
        <is>
          <t>LC-480-B</t>
        </is>
      </c>
      <c r="H1843" s="12" t="inlineStr">
        <is>
          <t>R1 LC-480-B (480 V switchgear)</t>
        </is>
      </c>
      <c r="I1843" s="12" t="inlineStr">
        <is>
          <t>LV 600 V</t>
        </is>
      </c>
      <c r="J1843" s="12" t="inlineStr">
        <is>
          <t>XHHW-2 600 V 1/C Cu (feeder sets in tray / duct)</t>
        </is>
      </c>
      <c r="K1843" s="12" t="inlineStr">
        <is>
          <t>LV1C|1/C|500</t>
        </is>
      </c>
      <c r="L1843" s="12" t="inlineStr">
        <is>
          <t>1/C</t>
        </is>
      </c>
      <c r="M1843" s="12" t="inlineStr">
        <is>
          <t>500 kcmil</t>
        </is>
      </c>
      <c r="N1843" s="12" t="n">
        <v>12</v>
      </c>
      <c r="O1843" s="12" t="n">
        <v>4</v>
      </c>
      <c r="P1843" s="12" t="n">
        <v>480</v>
      </c>
      <c r="Q1843" s="12" t="n">
        <v>3000</v>
      </c>
      <c r="R1843" s="12" t="n">
        <v>3609</v>
      </c>
      <c r="S1843" s="12" t="inlineStr">
        <is>
          <t>Duct bank</t>
        </is>
      </c>
      <c r="T1843" s="16" t="n">
        <v>67</v>
      </c>
      <c r="U1843" s="16" t="n">
        <v>47</v>
      </c>
      <c r="V1843" s="16">
        <f>ROUNDUP((T1843+U1843+2*'Read Me'!$B$13)*(1+'Read Me'!$B$12),-1)</f>
        <v/>
      </c>
      <c r="W1843" s="16">
        <f>V1843*N1843*O1843</f>
        <v/>
      </c>
      <c r="X1843" s="12">
        <f>IF(LEFT(I1843,2)="MV",2*N1843*IF(L1843="1/C",O1843,1),0)</f>
        <v/>
      </c>
      <c r="Y1843" s="12">
        <f>IF(OR(LEFT(K1843,4)="LVAX",LEFT(K1843,6)="MV15AX",LEFT(K1843,4)="CTAX",LEFT(K1843,2)="W|"),2*N1843*O1843,0)</f>
        <v/>
      </c>
      <c r="Z1843" s="12" t="inlineStr">
        <is>
          <t>12 sets of 4 x 1/C 500 kcmil (3 phases + neutral) at 125 %</t>
        </is>
      </c>
      <c r="AA1843" s="12">
        <f>N1843*O1843</f>
        <v/>
      </c>
    </row>
    <row r="1844">
      <c r="A1844" s="12" t="inlineStr">
        <is>
          <t>A-P-0424</t>
        </is>
      </c>
      <c r="B1844" s="12" t="inlineStr">
        <is>
          <t>A</t>
        </is>
      </c>
      <c r="C1844" s="12" t="inlineStr">
        <is>
          <t>Power block</t>
        </is>
      </c>
      <c r="D1844" s="12" t="inlineStr">
        <is>
          <t>LV panel / distribution feeder</t>
        </is>
      </c>
      <c r="E1844" s="12" t="inlineStr">
        <is>
          <t>LC-480-A</t>
        </is>
      </c>
      <c r="F1844" s="12" t="inlineStr">
        <is>
          <t>R1 LC-480-A (480 V switchgear)</t>
        </is>
      </c>
      <c r="G1844" s="12" t="inlineStr">
        <is>
          <t>R1</t>
        </is>
      </c>
      <c r="H1844" s="12" t="inlineStr">
        <is>
          <t>R1: main electrical building (64 x 180 ft)</t>
        </is>
      </c>
      <c r="I1844" s="12" t="inlineStr">
        <is>
          <t>LV 600 V</t>
        </is>
      </c>
      <c r="J1844" s="12" t="inlineStr">
        <is>
          <t>Type TC-ER 600 V 3/C Cu XHHW-2 + ground, PVC jacket</t>
        </is>
      </c>
      <c r="K1844" s="12" t="inlineStr">
        <is>
          <t>LV|3/C+G|350</t>
        </is>
      </c>
      <c r="L1844" s="12" t="inlineStr">
        <is>
          <t>3/C+G</t>
        </is>
      </c>
      <c r="M1844" s="12" t="inlineStr">
        <is>
          <t>350 kcmil</t>
        </is>
      </c>
      <c r="N1844" s="12" t="n">
        <v>1</v>
      </c>
      <c r="O1844" s="12" t="n">
        <v>1</v>
      </c>
      <c r="P1844" s="12" t="n">
        <v>480</v>
      </c>
      <c r="Q1844" s="12" t="n">
        <v>138</v>
      </c>
      <c r="R1844" s="12" t="n">
        <v>195.3</v>
      </c>
      <c r="S1844" s="12" t="inlineStr">
        <is>
          <t>Tray</t>
        </is>
      </c>
      <c r="T1844" s="16" t="n">
        <v>627</v>
      </c>
      <c r="U1844" s="16" t="n">
        <v>152</v>
      </c>
      <c r="V1844" s="16">
        <f>ROUNDUP((T1844+U1844+2*'Read Me'!$B$13)*(1+'Read Me'!$B$12),-1)</f>
        <v/>
      </c>
      <c r="W1844" s="16">
        <f>V1844*N1844*O1844</f>
        <v/>
      </c>
      <c r="X1844" s="12">
        <f>IF(LEFT(I1844,2)="MV",2*N1844*IF(L1844="1/C",O1844,1),0)</f>
        <v/>
      </c>
      <c r="Y1844" s="12">
        <f>IF(OR(LEFT(K1844,4)="LVAX",LEFT(K1844,6)="MV15AX",LEFT(K1844,4)="CTAX",LEFT(K1844,2)="W|"),2*N1844*O1844,0)</f>
        <v/>
      </c>
      <c r="Z1844" s="12" t="inlineStr">
        <is>
          <t>VD 2.2 %</t>
        </is>
      </c>
      <c r="AA1844" s="12">
        <f>N1844*O1844</f>
        <v/>
      </c>
    </row>
    <row r="1845">
      <c r="A1845" s="12" t="inlineStr">
        <is>
          <t>A-P-0425</t>
        </is>
      </c>
      <c r="B1845" s="12" t="inlineStr">
        <is>
          <t>A</t>
        </is>
      </c>
      <c r="C1845" s="12" t="inlineStr">
        <is>
          <t>Power block</t>
        </is>
      </c>
      <c r="D1845" s="12" t="inlineStr">
        <is>
          <t>T-R2A 480 V secondary to the R2A incomer</t>
        </is>
      </c>
      <c r="E1845" s="12" t="inlineStr"/>
      <c r="F1845" s="12" t="inlineStr">
        <is>
          <t>T-R2A: 13.8/0.48 kV</t>
        </is>
      </c>
      <c r="G1845" s="12" t="inlineStr">
        <is>
          <t>R2A</t>
        </is>
      </c>
      <c r="H1845" s="12" t="inlineStr">
        <is>
          <t>R2A: unit / HRSG electrical e-house (32 x 40 ft)</t>
        </is>
      </c>
      <c r="I1845" s="12" t="inlineStr">
        <is>
          <t>LV 600 V</t>
        </is>
      </c>
      <c r="J1845" s="12" t="inlineStr">
        <is>
          <t>XHHW-2 600 V 1/C Cu (feeder sets in tray / duct)</t>
        </is>
      </c>
      <c r="K1845" s="12" t="inlineStr">
        <is>
          <t>LV1C|1/C|500</t>
        </is>
      </c>
      <c r="L1845" s="12" t="inlineStr">
        <is>
          <t>1/C</t>
        </is>
      </c>
      <c r="M1845" s="12" t="inlineStr">
        <is>
          <t>500 kcmil</t>
        </is>
      </c>
      <c r="N1845" s="12" t="n">
        <v>10</v>
      </c>
      <c r="O1845" s="12" t="n">
        <v>4</v>
      </c>
      <c r="P1845" s="12" t="n">
        <v>480</v>
      </c>
      <c r="Q1845" s="12" t="n">
        <v>2500</v>
      </c>
      <c r="R1845" s="12" t="n">
        <v>3007</v>
      </c>
      <c r="S1845" s="12" t="inlineStr">
        <is>
          <t>Tray</t>
        </is>
      </c>
      <c r="T1845" s="16" t="n">
        <v>8</v>
      </c>
      <c r="U1845" s="16" t="n">
        <v>78</v>
      </c>
      <c r="V1845" s="16">
        <f>ROUNDUP((T1845+U1845+2*'Read Me'!$B$13)*(1+'Read Me'!$B$12),-1)</f>
        <v/>
      </c>
      <c r="W1845" s="16">
        <f>V1845*N1845*O1845</f>
        <v/>
      </c>
      <c r="X1845" s="12">
        <f>IF(LEFT(I1845,2)="MV",2*N1845*IF(L1845="1/C",O1845,1),0)</f>
        <v/>
      </c>
      <c r="Y1845" s="12">
        <f>IF(OR(LEFT(K1845,4)="LVAX",LEFT(K1845,6)="MV15AX",LEFT(K1845,4)="CTAX",LEFT(K1845,2)="W|"),2*N1845*O1845,0)</f>
        <v/>
      </c>
      <c r="Z1845" s="12" t="inlineStr">
        <is>
          <t>10 sets of 4 x 1/C 500 kcmil (3 phases + neutral) at 125 %</t>
        </is>
      </c>
      <c r="AA1845" s="12">
        <f>N1845*O1845</f>
        <v/>
      </c>
    </row>
    <row r="1846">
      <c r="A1846" s="12" t="inlineStr">
        <is>
          <t>A-P-0426</t>
        </is>
      </c>
      <c r="B1846" s="12" t="inlineStr">
        <is>
          <t>A</t>
        </is>
      </c>
      <c r="C1846" s="12" t="inlineStr">
        <is>
          <t>Power block</t>
        </is>
      </c>
      <c r="D1846" s="12" t="inlineStr">
        <is>
          <t>LV panel / distribution feeder</t>
        </is>
      </c>
      <c r="E1846" s="12" t="inlineStr">
        <is>
          <t>R2A</t>
        </is>
      </c>
      <c r="F1846" s="12" t="inlineStr">
        <is>
          <t>R2A: unit / HRSG electrical e-house (32 x 40 ft)</t>
        </is>
      </c>
      <c r="G1846" s="12" t="inlineStr">
        <is>
          <t>R2A</t>
        </is>
      </c>
      <c r="H1846" s="12" t="inlineStr">
        <is>
          <t>R2A: unit / HRSG electrical e-house (32 x 40 ft)</t>
        </is>
      </c>
      <c r="I1846" s="12" t="inlineStr">
        <is>
          <t>LV 600 V</t>
        </is>
      </c>
      <c r="J1846" s="12" t="inlineStr">
        <is>
          <t>Type TC-ER 600 V 3/C Cu XHHW-2 + ground, PVC jacket</t>
        </is>
      </c>
      <c r="K1846" s="12" t="inlineStr">
        <is>
          <t>LV|3/C+G|6</t>
        </is>
      </c>
      <c r="L1846" s="12" t="inlineStr">
        <is>
          <t>3/C+G</t>
        </is>
      </c>
      <c r="M1846" s="12" t="inlineStr">
        <is>
          <t>6</t>
        </is>
      </c>
      <c r="N1846" s="12" t="n">
        <v>1</v>
      </c>
      <c r="O1846" s="12" t="n">
        <v>1</v>
      </c>
      <c r="P1846" s="12" t="n">
        <v>480</v>
      </c>
      <c r="Q1846" s="12" t="n">
        <v>30</v>
      </c>
      <c r="R1846" s="12" t="n">
        <v>42.5</v>
      </c>
      <c r="S1846" s="12" t="inlineStr">
        <is>
          <t>Tray</t>
        </is>
      </c>
      <c r="T1846" s="16" t="n">
        <v>0</v>
      </c>
      <c r="U1846" s="16" t="n">
        <v>72</v>
      </c>
      <c r="V1846" s="16">
        <f>ROUNDUP((T1846+U1846+2*'Read Me'!$B$13)*(1+'Read Me'!$B$12),-1)</f>
        <v/>
      </c>
      <c r="W1846" s="16">
        <f>V1846*N1846*O1846</f>
        <v/>
      </c>
      <c r="X1846" s="12">
        <f>IF(LEFT(I1846,2)="MV",2*N1846*IF(L1846="1/C",O1846,1),0)</f>
        <v/>
      </c>
      <c r="Y1846" s="12">
        <f>IF(OR(LEFT(K1846,4)="LVAX",LEFT(K1846,6)="MV15AX",LEFT(K1846,4)="CTAX",LEFT(K1846,2)="W|"),2*N1846*O1846,0)</f>
        <v/>
      </c>
      <c r="Z1846" s="12" t="inlineStr">
        <is>
          <t>VD 0.6 %</t>
        </is>
      </c>
      <c r="AA1846" s="12">
        <f>N1846*O1846</f>
        <v/>
      </c>
    </row>
    <row r="1847">
      <c r="A1847" s="12" t="inlineStr">
        <is>
          <t>A-P-0427</t>
        </is>
      </c>
      <c r="B1847" s="12" t="inlineStr">
        <is>
          <t>A</t>
        </is>
      </c>
      <c r="C1847" s="12" t="inlineStr">
        <is>
          <t>Power block</t>
        </is>
      </c>
      <c r="D1847" s="12" t="inlineStr">
        <is>
          <t>T-R2B 480 V secondary to the R2B incomer</t>
        </is>
      </c>
      <c r="E1847" s="12" t="inlineStr"/>
      <c r="F1847" s="12" t="inlineStr">
        <is>
          <t>T-R2B: 13.8/0.48 kV</t>
        </is>
      </c>
      <c r="G1847" s="12" t="inlineStr">
        <is>
          <t>R2B</t>
        </is>
      </c>
      <c r="H1847" s="12" t="inlineStr">
        <is>
          <t>R2B: unit / HRSG electrical e-house (32 x 40 ft)</t>
        </is>
      </c>
      <c r="I1847" s="12" t="inlineStr">
        <is>
          <t>LV 600 V</t>
        </is>
      </c>
      <c r="J1847" s="12" t="inlineStr">
        <is>
          <t>XHHW-2 600 V 1/C Cu (feeder sets in tray / duct)</t>
        </is>
      </c>
      <c r="K1847" s="12" t="inlineStr">
        <is>
          <t>LV1C|1/C|500</t>
        </is>
      </c>
      <c r="L1847" s="12" t="inlineStr">
        <is>
          <t>1/C</t>
        </is>
      </c>
      <c r="M1847" s="12" t="inlineStr">
        <is>
          <t>500 kcmil</t>
        </is>
      </c>
      <c r="N1847" s="12" t="n">
        <v>10</v>
      </c>
      <c r="O1847" s="12" t="n">
        <v>4</v>
      </c>
      <c r="P1847" s="12" t="n">
        <v>480</v>
      </c>
      <c r="Q1847" s="12" t="n">
        <v>2500</v>
      </c>
      <c r="R1847" s="12" t="n">
        <v>3007</v>
      </c>
      <c r="S1847" s="12" t="inlineStr">
        <is>
          <t>Tray</t>
        </is>
      </c>
      <c r="T1847" s="16" t="n">
        <v>19</v>
      </c>
      <c r="U1847" s="16" t="n">
        <v>78</v>
      </c>
      <c r="V1847" s="16">
        <f>ROUNDUP((T1847+U1847+2*'Read Me'!$B$13)*(1+'Read Me'!$B$12),-1)</f>
        <v/>
      </c>
      <c r="W1847" s="16">
        <f>V1847*N1847*O1847</f>
        <v/>
      </c>
      <c r="X1847" s="12">
        <f>IF(LEFT(I1847,2)="MV",2*N1847*IF(L1847="1/C",O1847,1),0)</f>
        <v/>
      </c>
      <c r="Y1847" s="12">
        <f>IF(OR(LEFT(K1847,4)="LVAX",LEFT(K1847,6)="MV15AX",LEFT(K1847,4)="CTAX",LEFT(K1847,2)="W|"),2*N1847*O1847,0)</f>
        <v/>
      </c>
      <c r="Z1847" s="12" t="inlineStr">
        <is>
          <t>10 sets of 4 x 1/C 500 kcmil (3 phases + neutral) at 125 %</t>
        </is>
      </c>
      <c r="AA1847" s="12">
        <f>N1847*O1847</f>
        <v/>
      </c>
    </row>
    <row r="1848">
      <c r="A1848" s="12" t="inlineStr">
        <is>
          <t>A-P-0428</t>
        </is>
      </c>
      <c r="B1848" s="12" t="inlineStr">
        <is>
          <t>A</t>
        </is>
      </c>
      <c r="C1848" s="12" t="inlineStr">
        <is>
          <t>Power block</t>
        </is>
      </c>
      <c r="D1848" s="12" t="inlineStr">
        <is>
          <t>LV panel / distribution feeder</t>
        </is>
      </c>
      <c r="E1848" s="12" t="inlineStr">
        <is>
          <t>R2B</t>
        </is>
      </c>
      <c r="F1848" s="12" t="inlineStr">
        <is>
          <t>R2B: unit / HRSG electrical e-house (32 x 40 ft)</t>
        </is>
      </c>
      <c r="G1848" s="12" t="inlineStr">
        <is>
          <t>R2B</t>
        </is>
      </c>
      <c r="H1848" s="12" t="inlineStr">
        <is>
          <t>R2B: unit / HRSG electrical e-house (32 x 40 ft)</t>
        </is>
      </c>
      <c r="I1848" s="12" t="inlineStr">
        <is>
          <t>LV 600 V</t>
        </is>
      </c>
      <c r="J1848" s="12" t="inlineStr">
        <is>
          <t>Type TC-ER 600 V 3/C Cu XHHW-2 + ground, PVC jacket</t>
        </is>
      </c>
      <c r="K1848" s="12" t="inlineStr">
        <is>
          <t>LV|3/C+G|6</t>
        </is>
      </c>
      <c r="L1848" s="12" t="inlineStr">
        <is>
          <t>3/C+G</t>
        </is>
      </c>
      <c r="M1848" s="12" t="inlineStr">
        <is>
          <t>6</t>
        </is>
      </c>
      <c r="N1848" s="12" t="n">
        <v>1</v>
      </c>
      <c r="O1848" s="12" t="n">
        <v>1</v>
      </c>
      <c r="P1848" s="12" t="n">
        <v>480</v>
      </c>
      <c r="Q1848" s="12" t="n">
        <v>30</v>
      </c>
      <c r="R1848" s="12" t="n">
        <v>42.5</v>
      </c>
      <c r="S1848" s="12" t="inlineStr">
        <is>
          <t>Tray</t>
        </is>
      </c>
      <c r="T1848" s="16" t="n">
        <v>0</v>
      </c>
      <c r="U1848" s="16" t="n">
        <v>72</v>
      </c>
      <c r="V1848" s="16">
        <f>ROUNDUP((T1848+U1848+2*'Read Me'!$B$13)*(1+'Read Me'!$B$12),-1)</f>
        <v/>
      </c>
      <c r="W1848" s="16">
        <f>V1848*N1848*O1848</f>
        <v/>
      </c>
      <c r="X1848" s="12">
        <f>IF(LEFT(I1848,2)="MV",2*N1848*IF(L1848="1/C",O1848,1),0)</f>
        <v/>
      </c>
      <c r="Y1848" s="12">
        <f>IF(OR(LEFT(K1848,4)="LVAX",LEFT(K1848,6)="MV15AX",LEFT(K1848,4)="CTAX",LEFT(K1848,2)="W|"),2*N1848*O1848,0)</f>
        <v/>
      </c>
      <c r="Z1848" s="12" t="inlineStr">
        <is>
          <t>VD 0.6 %</t>
        </is>
      </c>
      <c r="AA1848" s="12">
        <f>N1848*O1848</f>
        <v/>
      </c>
    </row>
    <row r="1849">
      <c r="A1849" s="12" t="inlineStr">
        <is>
          <t>A-P-0429</t>
        </is>
      </c>
      <c r="B1849" s="12" t="inlineStr">
        <is>
          <t>A</t>
        </is>
      </c>
      <c r="C1849" s="12" t="inlineStr">
        <is>
          <t>Power block</t>
        </is>
      </c>
      <c r="D1849" s="12" t="inlineStr">
        <is>
          <t>T-R2C 480 V secondary to the R2C incomer</t>
        </is>
      </c>
      <c r="E1849" s="12" t="inlineStr"/>
      <c r="F1849" s="12" t="inlineStr">
        <is>
          <t>T-R2C: 13.8/0.48 kV</t>
        </is>
      </c>
      <c r="G1849" s="12" t="inlineStr">
        <is>
          <t>R2C</t>
        </is>
      </c>
      <c r="H1849" s="12" t="inlineStr">
        <is>
          <t>R2C: unit / HRSG electrical e-house (32 x 40 ft)</t>
        </is>
      </c>
      <c r="I1849" s="12" t="inlineStr">
        <is>
          <t>LV 600 V</t>
        </is>
      </c>
      <c r="J1849" s="12" t="inlineStr">
        <is>
          <t>XHHW-2 600 V 1/C Cu (feeder sets in tray / duct)</t>
        </is>
      </c>
      <c r="K1849" s="12" t="inlineStr">
        <is>
          <t>LV1C|1/C|500</t>
        </is>
      </c>
      <c r="L1849" s="12" t="inlineStr">
        <is>
          <t>1/C</t>
        </is>
      </c>
      <c r="M1849" s="12" t="inlineStr">
        <is>
          <t>500 kcmil</t>
        </is>
      </c>
      <c r="N1849" s="12" t="n">
        <v>10</v>
      </c>
      <c r="O1849" s="12" t="n">
        <v>4</v>
      </c>
      <c r="P1849" s="12" t="n">
        <v>480</v>
      </c>
      <c r="Q1849" s="12" t="n">
        <v>2500</v>
      </c>
      <c r="R1849" s="12" t="n">
        <v>3007</v>
      </c>
      <c r="S1849" s="12" t="inlineStr">
        <is>
          <t>Tray</t>
        </is>
      </c>
      <c r="T1849" s="16" t="n">
        <v>19</v>
      </c>
      <c r="U1849" s="16" t="n">
        <v>78</v>
      </c>
      <c r="V1849" s="16">
        <f>ROUNDUP((T1849+U1849+2*'Read Me'!$B$13)*(1+'Read Me'!$B$12),-1)</f>
        <v/>
      </c>
      <c r="W1849" s="16">
        <f>V1849*N1849*O1849</f>
        <v/>
      </c>
      <c r="X1849" s="12">
        <f>IF(LEFT(I1849,2)="MV",2*N1849*IF(L1849="1/C",O1849,1),0)</f>
        <v/>
      </c>
      <c r="Y1849" s="12">
        <f>IF(OR(LEFT(K1849,4)="LVAX",LEFT(K1849,6)="MV15AX",LEFT(K1849,4)="CTAX",LEFT(K1849,2)="W|"),2*N1849*O1849,0)</f>
        <v/>
      </c>
      <c r="Z1849" s="12" t="inlineStr">
        <is>
          <t>10 sets of 4 x 1/C 500 kcmil (3 phases + neutral) at 125 %</t>
        </is>
      </c>
      <c r="AA1849" s="12">
        <f>N1849*O1849</f>
        <v/>
      </c>
    </row>
    <row r="1850">
      <c r="A1850" s="12" t="inlineStr">
        <is>
          <t>A-P-0430</t>
        </is>
      </c>
      <c r="B1850" s="12" t="inlineStr">
        <is>
          <t>A</t>
        </is>
      </c>
      <c r="C1850" s="12" t="inlineStr">
        <is>
          <t>Power block</t>
        </is>
      </c>
      <c r="D1850" s="12" t="inlineStr">
        <is>
          <t>LV panel / distribution feeder</t>
        </is>
      </c>
      <c r="E1850" s="12" t="inlineStr">
        <is>
          <t>R2C</t>
        </is>
      </c>
      <c r="F1850" s="12" t="inlineStr">
        <is>
          <t>R2C: unit / HRSG electrical e-house (32 x 40 ft)</t>
        </is>
      </c>
      <c r="G1850" s="12" t="inlineStr">
        <is>
          <t>R2C</t>
        </is>
      </c>
      <c r="H1850" s="12" t="inlineStr">
        <is>
          <t>R2C: unit / HRSG electrical e-house (32 x 40 ft)</t>
        </is>
      </c>
      <c r="I1850" s="12" t="inlineStr">
        <is>
          <t>LV 600 V</t>
        </is>
      </c>
      <c r="J1850" s="12" t="inlineStr">
        <is>
          <t>Type TC-ER 600 V 3/C Cu XHHW-2 + ground, PVC jacket</t>
        </is>
      </c>
      <c r="K1850" s="12" t="inlineStr">
        <is>
          <t>LV|3/C+G|6</t>
        </is>
      </c>
      <c r="L1850" s="12" t="inlineStr">
        <is>
          <t>3/C+G</t>
        </is>
      </c>
      <c r="M1850" s="12" t="inlineStr">
        <is>
          <t>6</t>
        </is>
      </c>
      <c r="N1850" s="12" t="n">
        <v>1</v>
      </c>
      <c r="O1850" s="12" t="n">
        <v>1</v>
      </c>
      <c r="P1850" s="12" t="n">
        <v>480</v>
      </c>
      <c r="Q1850" s="12" t="n">
        <v>30</v>
      </c>
      <c r="R1850" s="12" t="n">
        <v>42.5</v>
      </c>
      <c r="S1850" s="12" t="inlineStr">
        <is>
          <t>Tray</t>
        </is>
      </c>
      <c r="T1850" s="16" t="n">
        <v>0</v>
      </c>
      <c r="U1850" s="16" t="n">
        <v>72</v>
      </c>
      <c r="V1850" s="16">
        <f>ROUNDUP((T1850+U1850+2*'Read Me'!$B$13)*(1+'Read Me'!$B$12),-1)</f>
        <v/>
      </c>
      <c r="W1850" s="16">
        <f>V1850*N1850*O1850</f>
        <v/>
      </c>
      <c r="X1850" s="12">
        <f>IF(LEFT(I1850,2)="MV",2*N1850*IF(L1850="1/C",O1850,1),0)</f>
        <v/>
      </c>
      <c r="Y1850" s="12">
        <f>IF(OR(LEFT(K1850,4)="LVAX",LEFT(K1850,6)="MV15AX",LEFT(K1850,4)="CTAX",LEFT(K1850,2)="W|"),2*N1850*O1850,0)</f>
        <v/>
      </c>
      <c r="Z1850" s="12" t="inlineStr">
        <is>
          <t>VD 0.6 %</t>
        </is>
      </c>
      <c r="AA1850" s="12">
        <f>N1850*O1850</f>
        <v/>
      </c>
    </row>
    <row r="1851">
      <c r="A1851" s="12" t="inlineStr">
        <is>
          <t>A-P-0431</t>
        </is>
      </c>
      <c r="B1851" s="12" t="inlineStr">
        <is>
          <t>A</t>
        </is>
      </c>
      <c r="C1851" s="12" t="inlineStr">
        <is>
          <t>Power block</t>
        </is>
      </c>
      <c r="D1851" s="12" t="inlineStr">
        <is>
          <t>T-R3 480 V secondary to the R3 incomer</t>
        </is>
      </c>
      <c r="E1851" s="12" t="inlineStr"/>
      <c r="F1851" s="12" t="inlineStr">
        <is>
          <t>T-R3: 13.8/0.48 kV</t>
        </is>
      </c>
      <c r="G1851" s="12" t="inlineStr">
        <is>
          <t>R3</t>
        </is>
      </c>
      <c r="H1851" s="12" t="inlineStr">
        <is>
          <t>R3: ST auxiliary electrical e-house (40 x 65 ft)</t>
        </is>
      </c>
      <c r="I1851" s="12" t="inlineStr">
        <is>
          <t>LV 600 V</t>
        </is>
      </c>
      <c r="J1851" s="12" t="inlineStr">
        <is>
          <t>XHHW-2 600 V 1/C Cu (feeder sets in tray / duct)</t>
        </is>
      </c>
      <c r="K1851" s="12" t="inlineStr">
        <is>
          <t>LV1C|1/C|500</t>
        </is>
      </c>
      <c r="L1851" s="12" t="inlineStr">
        <is>
          <t>1/C</t>
        </is>
      </c>
      <c r="M1851" s="12" t="inlineStr">
        <is>
          <t>500 kcmil</t>
        </is>
      </c>
      <c r="N1851" s="12" t="n">
        <v>12</v>
      </c>
      <c r="O1851" s="12" t="n">
        <v>4</v>
      </c>
      <c r="P1851" s="12" t="n">
        <v>480</v>
      </c>
      <c r="Q1851" s="12" t="n">
        <v>3000</v>
      </c>
      <c r="R1851" s="12" t="n">
        <v>3609</v>
      </c>
      <c r="S1851" s="12" t="inlineStr">
        <is>
          <t>Tray</t>
        </is>
      </c>
      <c r="T1851" s="16" t="n">
        <v>13</v>
      </c>
      <c r="U1851" s="16" t="n">
        <v>58</v>
      </c>
      <c r="V1851" s="16">
        <f>ROUNDUP((T1851+U1851+2*'Read Me'!$B$13)*(1+'Read Me'!$B$12),-1)</f>
        <v/>
      </c>
      <c r="W1851" s="16">
        <f>V1851*N1851*O1851</f>
        <v/>
      </c>
      <c r="X1851" s="12">
        <f>IF(LEFT(I1851,2)="MV",2*N1851*IF(L1851="1/C",O1851,1),0)</f>
        <v/>
      </c>
      <c r="Y1851" s="12">
        <f>IF(OR(LEFT(K1851,4)="LVAX",LEFT(K1851,6)="MV15AX",LEFT(K1851,4)="CTAX",LEFT(K1851,2)="W|"),2*N1851*O1851,0)</f>
        <v/>
      </c>
      <c r="Z1851" s="12" t="inlineStr">
        <is>
          <t>12 sets of 4 x 1/C 500 kcmil (3 phases + neutral) at 125 %</t>
        </is>
      </c>
      <c r="AA1851" s="12">
        <f>N1851*O1851</f>
        <v/>
      </c>
    </row>
    <row r="1852">
      <c r="A1852" s="12" t="inlineStr">
        <is>
          <t>A-P-0432</t>
        </is>
      </c>
      <c r="B1852" s="12" t="inlineStr">
        <is>
          <t>A</t>
        </is>
      </c>
      <c r="C1852" s="12" t="inlineStr">
        <is>
          <t>Power block</t>
        </is>
      </c>
      <c r="D1852" s="12" t="inlineStr">
        <is>
          <t>LV panel / distribution feeder</t>
        </is>
      </c>
      <c r="E1852" s="12" t="inlineStr">
        <is>
          <t>R3</t>
        </is>
      </c>
      <c r="F1852" s="12" t="inlineStr">
        <is>
          <t>R3: ST auxiliary electrical e-house (40 x 65 ft)</t>
        </is>
      </c>
      <c r="G1852" s="12" t="inlineStr">
        <is>
          <t>R3</t>
        </is>
      </c>
      <c r="H1852" s="12" t="inlineStr">
        <is>
          <t>R3: ST auxiliary electrical e-house (40 x 65 ft)</t>
        </is>
      </c>
      <c r="I1852" s="12" t="inlineStr">
        <is>
          <t>LV 600 V</t>
        </is>
      </c>
      <c r="J1852" s="12" t="inlineStr">
        <is>
          <t>Type TC-ER 600 V 3/C Cu XHHW-2 + ground, PVC jacket</t>
        </is>
      </c>
      <c r="K1852" s="12" t="inlineStr">
        <is>
          <t>LV|3/C+G|4/0</t>
        </is>
      </c>
      <c r="L1852" s="12" t="inlineStr">
        <is>
          <t>3/C+G</t>
        </is>
      </c>
      <c r="M1852" s="12" t="inlineStr">
        <is>
          <t>4/0</t>
        </is>
      </c>
      <c r="N1852" s="12" t="n">
        <v>2</v>
      </c>
      <c r="O1852" s="12" t="n">
        <v>1</v>
      </c>
      <c r="P1852" s="12" t="n">
        <v>480</v>
      </c>
      <c r="Q1852" s="12" t="n">
        <v>250</v>
      </c>
      <c r="R1852" s="12" t="n">
        <v>353.8</v>
      </c>
      <c r="S1852" s="12" t="inlineStr">
        <is>
          <t>Tray</t>
        </is>
      </c>
      <c r="T1852" s="16" t="n">
        <v>0</v>
      </c>
      <c r="U1852" s="16" t="n">
        <v>32</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A-P-0433</t>
        </is>
      </c>
      <c r="B1853" s="12" t="inlineStr">
        <is>
          <t>A</t>
        </is>
      </c>
      <c r="C1853" s="12" t="inlineStr">
        <is>
          <t>Power block</t>
        </is>
      </c>
      <c r="D1853" s="12" t="inlineStr">
        <is>
          <t>Motor 1 of 2, 110 kW</t>
        </is>
      </c>
      <c r="E1853" s="12" t="inlineStr">
        <is>
          <t>R2A</t>
        </is>
      </c>
      <c r="F1853" s="12" t="inlineStr">
        <is>
          <t>R2A: unit / HRSG electrical e-house (32 x 40 ft)</t>
        </is>
      </c>
      <c r="G1853" s="12" t="inlineStr">
        <is>
          <t>SCRB-1</t>
        </is>
      </c>
      <c r="H1853" s="12" t="inlineStr">
        <is>
          <t>SCRB-1A/B: SCR dilution-air blowers</t>
        </is>
      </c>
      <c r="I1853" s="12" t="inlineStr">
        <is>
          <t>LV 600 V</t>
        </is>
      </c>
      <c r="J1853" s="12" t="inlineStr">
        <is>
          <t>Type TC-ER 600 V 3/C Cu XHHW-2 + ground, PVC jacket</t>
        </is>
      </c>
      <c r="K1853" s="12" t="inlineStr">
        <is>
          <t>LV|3/C+G|3/0</t>
        </is>
      </c>
      <c r="L1853" s="12" t="inlineStr">
        <is>
          <t>3/C+G</t>
        </is>
      </c>
      <c r="M1853" s="12" t="inlineStr">
        <is>
          <t>3/0</t>
        </is>
      </c>
      <c r="N1853" s="12" t="n">
        <v>1</v>
      </c>
      <c r="O1853" s="12" t="n">
        <v>1</v>
      </c>
      <c r="P1853" s="12" t="n">
        <v>480</v>
      </c>
      <c r="Q1853" s="12" t="n">
        <v>110</v>
      </c>
      <c r="R1853" s="12" t="n">
        <v>155.7</v>
      </c>
      <c r="S1853" s="12" t="inlineStr">
        <is>
          <t>Tray</t>
        </is>
      </c>
      <c r="T1853" s="16" t="n">
        <v>404</v>
      </c>
      <c r="U1853" s="16" t="n">
        <v>72</v>
      </c>
      <c r="V1853" s="16">
        <f>ROUNDUP((T1853+U1853+2*'Read Me'!$B$13)*(1+'Read Me'!$B$12),-1)</f>
        <v/>
      </c>
      <c r="W1853" s="16">
        <f>V1853*N1853*O1853</f>
        <v/>
      </c>
      <c r="X1853" s="12">
        <f>IF(LEFT(I1853,2)="MV",2*N1853*IF(L1853="1/C",O1853,1),0)</f>
        <v/>
      </c>
      <c r="Y1853" s="12">
        <f>IF(OR(LEFT(K1853,4)="LVAX",LEFT(K1853,6)="MV15AX",LEFT(K1853,4)="CTAX",LEFT(K1853,2)="W|"),2*N1853*O1853,0)</f>
        <v/>
      </c>
      <c r="Z1853" s="12" t="inlineStr">
        <is>
          <t>VD 2.3 %</t>
        </is>
      </c>
      <c r="AA1853" s="12">
        <f>N1853*O1853</f>
        <v/>
      </c>
    </row>
    <row r="1854">
      <c r="A1854" s="12" t="inlineStr">
        <is>
          <t>A-P-0434</t>
        </is>
      </c>
      <c r="B1854" s="12" t="inlineStr">
        <is>
          <t>A</t>
        </is>
      </c>
      <c r="C1854" s="12" t="inlineStr">
        <is>
          <t>Power block</t>
        </is>
      </c>
      <c r="D1854" s="12" t="inlineStr">
        <is>
          <t>Motor 2 of 2, 110 kW</t>
        </is>
      </c>
      <c r="E1854" s="12" t="inlineStr">
        <is>
          <t>R2A</t>
        </is>
      </c>
      <c r="F1854" s="12" t="inlineStr">
        <is>
          <t>R2A: unit / HRSG electrical e-house (32 x 40 ft)</t>
        </is>
      </c>
      <c r="G1854" s="12" t="inlineStr">
        <is>
          <t>SCRB-1</t>
        </is>
      </c>
      <c r="H1854" s="12" t="inlineStr">
        <is>
          <t>SCRB-1A/B: SCR dilution-air blowers</t>
        </is>
      </c>
      <c r="I1854" s="12" t="inlineStr">
        <is>
          <t>LV 600 V</t>
        </is>
      </c>
      <c r="J1854" s="12" t="inlineStr">
        <is>
          <t>Type TC-ER 600 V 3/C Cu XHHW-2 + ground, PVC jacket</t>
        </is>
      </c>
      <c r="K1854" s="12" t="inlineStr">
        <is>
          <t>LV|3/C+G|3/0</t>
        </is>
      </c>
      <c r="L1854" s="12" t="inlineStr">
        <is>
          <t>3/C+G</t>
        </is>
      </c>
      <c r="M1854" s="12" t="inlineStr">
        <is>
          <t>3/0</t>
        </is>
      </c>
      <c r="N1854" s="12" t="n">
        <v>1</v>
      </c>
      <c r="O1854" s="12" t="n">
        <v>1</v>
      </c>
      <c r="P1854" s="12" t="n">
        <v>480</v>
      </c>
      <c r="Q1854" s="12" t="n">
        <v>110</v>
      </c>
      <c r="R1854" s="12" t="n">
        <v>155.7</v>
      </c>
      <c r="S1854" s="12" t="inlineStr">
        <is>
          <t>Tray</t>
        </is>
      </c>
      <c r="T1854" s="16" t="n">
        <v>404</v>
      </c>
      <c r="U1854" s="16" t="n">
        <v>72</v>
      </c>
      <c r="V1854" s="16">
        <f>ROUNDUP((T1854+U1854+2*'Read Me'!$B$13)*(1+'Read Me'!$B$12),-1)</f>
        <v/>
      </c>
      <c r="W1854" s="16">
        <f>V1854*N1854*O1854</f>
        <v/>
      </c>
      <c r="X1854" s="12">
        <f>IF(LEFT(I1854,2)="MV",2*N1854*IF(L1854="1/C",O1854,1),0)</f>
        <v/>
      </c>
      <c r="Y1854" s="12">
        <f>IF(OR(LEFT(K1854,4)="LVAX",LEFT(K1854,6)="MV15AX",LEFT(K1854,4)="CTAX",LEFT(K1854,2)="W|"),2*N1854*O1854,0)</f>
        <v/>
      </c>
      <c r="Z1854" s="12" t="inlineStr">
        <is>
          <t>VD 2.3 %</t>
        </is>
      </c>
      <c r="AA1854" s="12">
        <f>N1854*O1854</f>
        <v/>
      </c>
    </row>
    <row r="1855">
      <c r="A1855" s="12" t="inlineStr">
        <is>
          <t>A-P-0435</t>
        </is>
      </c>
      <c r="B1855" s="12" t="inlineStr">
        <is>
          <t>A</t>
        </is>
      </c>
      <c r="C1855" s="12" t="inlineStr">
        <is>
          <t>Power block</t>
        </is>
      </c>
      <c r="D1855" s="12" t="inlineStr">
        <is>
          <t>Motor 1 of 2, 110 kW</t>
        </is>
      </c>
      <c r="E1855" s="12" t="inlineStr">
        <is>
          <t>R2B</t>
        </is>
      </c>
      <c r="F1855" s="12" t="inlineStr">
        <is>
          <t>R2B: unit / HRSG electrical e-house (32 x 40 ft)</t>
        </is>
      </c>
      <c r="G1855" s="12" t="inlineStr">
        <is>
          <t>SCRB-2</t>
        </is>
      </c>
      <c r="H1855" s="12" t="inlineStr">
        <is>
          <t>SCRB-2A/B: SCR dilution-air blowers</t>
        </is>
      </c>
      <c r="I1855" s="12" t="inlineStr">
        <is>
          <t>LV 600 V</t>
        </is>
      </c>
      <c r="J1855" s="12" t="inlineStr">
        <is>
          <t>Type TC-ER 600 V 3/C Cu XHHW-2 + ground, PVC jacket</t>
        </is>
      </c>
      <c r="K1855" s="12" t="inlineStr">
        <is>
          <t>LV|3/C+G|3/0</t>
        </is>
      </c>
      <c r="L1855" s="12" t="inlineStr">
        <is>
          <t>3/C+G</t>
        </is>
      </c>
      <c r="M1855" s="12" t="inlineStr">
        <is>
          <t>3/0</t>
        </is>
      </c>
      <c r="N1855" s="12" t="n">
        <v>1</v>
      </c>
      <c r="O1855" s="12" t="n">
        <v>1</v>
      </c>
      <c r="P1855" s="12" t="n">
        <v>480</v>
      </c>
      <c r="Q1855" s="12" t="n">
        <v>110</v>
      </c>
      <c r="R1855" s="12" t="n">
        <v>155.7</v>
      </c>
      <c r="S1855" s="12" t="inlineStr">
        <is>
          <t>Tray</t>
        </is>
      </c>
      <c r="T1855" s="16" t="n">
        <v>404</v>
      </c>
      <c r="U1855" s="16" t="n">
        <v>72</v>
      </c>
      <c r="V1855" s="16">
        <f>ROUNDUP((T1855+U1855+2*'Read Me'!$B$13)*(1+'Read Me'!$B$12),-1)</f>
        <v/>
      </c>
      <c r="W1855" s="16">
        <f>V1855*N1855*O1855</f>
        <v/>
      </c>
      <c r="X1855" s="12">
        <f>IF(LEFT(I1855,2)="MV",2*N1855*IF(L1855="1/C",O1855,1),0)</f>
        <v/>
      </c>
      <c r="Y1855" s="12">
        <f>IF(OR(LEFT(K1855,4)="LVAX",LEFT(K1855,6)="MV15AX",LEFT(K1855,4)="CTAX",LEFT(K1855,2)="W|"),2*N1855*O1855,0)</f>
        <v/>
      </c>
      <c r="Z1855" s="12" t="inlineStr">
        <is>
          <t>VD 2.3 %</t>
        </is>
      </c>
      <c r="AA1855" s="12">
        <f>N1855*O1855</f>
        <v/>
      </c>
    </row>
    <row r="1856">
      <c r="A1856" s="12" t="inlineStr">
        <is>
          <t>A-P-0436</t>
        </is>
      </c>
      <c r="B1856" s="12" t="inlineStr">
        <is>
          <t>A</t>
        </is>
      </c>
      <c r="C1856" s="12" t="inlineStr">
        <is>
          <t>Power block</t>
        </is>
      </c>
      <c r="D1856" s="12" t="inlineStr">
        <is>
          <t>Motor 2 of 2, 110 kW</t>
        </is>
      </c>
      <c r="E1856" s="12" t="inlineStr">
        <is>
          <t>R2B</t>
        </is>
      </c>
      <c r="F1856" s="12" t="inlineStr">
        <is>
          <t>R2B: unit / HRSG electrical e-house (32 x 40 ft)</t>
        </is>
      </c>
      <c r="G1856" s="12" t="inlineStr">
        <is>
          <t>SCRB-2</t>
        </is>
      </c>
      <c r="H1856" s="12" t="inlineStr">
        <is>
          <t>SCRB-2A/B: SCR dilution-air blowers</t>
        </is>
      </c>
      <c r="I1856" s="12" t="inlineStr">
        <is>
          <t>LV 600 V</t>
        </is>
      </c>
      <c r="J1856" s="12" t="inlineStr">
        <is>
          <t>Type TC-ER 600 V 3/C Cu XHHW-2 + ground, PVC jacket</t>
        </is>
      </c>
      <c r="K1856" s="12" t="inlineStr">
        <is>
          <t>LV|3/C+G|3/0</t>
        </is>
      </c>
      <c r="L1856" s="12" t="inlineStr">
        <is>
          <t>3/C+G</t>
        </is>
      </c>
      <c r="M1856" s="12" t="inlineStr">
        <is>
          <t>3/0</t>
        </is>
      </c>
      <c r="N1856" s="12" t="n">
        <v>1</v>
      </c>
      <c r="O1856" s="12" t="n">
        <v>1</v>
      </c>
      <c r="P1856" s="12" t="n">
        <v>480</v>
      </c>
      <c r="Q1856" s="12" t="n">
        <v>110</v>
      </c>
      <c r="R1856" s="12" t="n">
        <v>155.7</v>
      </c>
      <c r="S1856" s="12" t="inlineStr">
        <is>
          <t>Tray</t>
        </is>
      </c>
      <c r="T1856" s="16" t="n">
        <v>404</v>
      </c>
      <c r="U1856" s="16" t="n">
        <v>72</v>
      </c>
      <c r="V1856" s="16">
        <f>ROUNDUP((T1856+U1856+2*'Read Me'!$B$13)*(1+'Read Me'!$B$12),-1)</f>
        <v/>
      </c>
      <c r="W1856" s="16">
        <f>V1856*N1856*O1856</f>
        <v/>
      </c>
      <c r="X1856" s="12">
        <f>IF(LEFT(I1856,2)="MV",2*N1856*IF(L1856="1/C",O1856,1),0)</f>
        <v/>
      </c>
      <c r="Y1856" s="12">
        <f>IF(OR(LEFT(K1856,4)="LVAX",LEFT(K1856,6)="MV15AX",LEFT(K1856,4)="CTAX",LEFT(K1856,2)="W|"),2*N1856*O1856,0)</f>
        <v/>
      </c>
      <c r="Z1856" s="12" t="inlineStr">
        <is>
          <t>VD 2.3 %</t>
        </is>
      </c>
      <c r="AA1856" s="12">
        <f>N1856*O1856</f>
        <v/>
      </c>
    </row>
    <row r="1857">
      <c r="A1857" s="12" t="inlineStr">
        <is>
          <t>A-P-0437</t>
        </is>
      </c>
      <c r="B1857" s="12" t="inlineStr">
        <is>
          <t>A</t>
        </is>
      </c>
      <c r="C1857" s="12" t="inlineStr">
        <is>
          <t>Power block</t>
        </is>
      </c>
      <c r="D1857" s="12" t="inlineStr">
        <is>
          <t>Motor 1 of 2, 110 kW</t>
        </is>
      </c>
      <c r="E1857" s="12" t="inlineStr">
        <is>
          <t>R2C</t>
        </is>
      </c>
      <c r="F1857" s="12" t="inlineStr">
        <is>
          <t>R2C: unit / HRSG electrical e-house (32 x 40 ft)</t>
        </is>
      </c>
      <c r="G1857" s="12" t="inlineStr">
        <is>
          <t>SCRB-3</t>
        </is>
      </c>
      <c r="H1857" s="12" t="inlineStr">
        <is>
          <t>SCRB-3A/B: SCR dilution-air blowers</t>
        </is>
      </c>
      <c r="I1857" s="12" t="inlineStr">
        <is>
          <t>LV 600 V</t>
        </is>
      </c>
      <c r="J1857" s="12" t="inlineStr">
        <is>
          <t>Type TC-ER 600 V 3/C Cu XHHW-2 + ground, PVC jacket</t>
        </is>
      </c>
      <c r="K1857" s="12" t="inlineStr">
        <is>
          <t>LV|3/C+G|3/0</t>
        </is>
      </c>
      <c r="L1857" s="12" t="inlineStr">
        <is>
          <t>3/C+G</t>
        </is>
      </c>
      <c r="M1857" s="12" t="inlineStr">
        <is>
          <t>3/0</t>
        </is>
      </c>
      <c r="N1857" s="12" t="n">
        <v>1</v>
      </c>
      <c r="O1857" s="12" t="n">
        <v>1</v>
      </c>
      <c r="P1857" s="12" t="n">
        <v>480</v>
      </c>
      <c r="Q1857" s="12" t="n">
        <v>110</v>
      </c>
      <c r="R1857" s="12" t="n">
        <v>155.7</v>
      </c>
      <c r="S1857" s="12" t="inlineStr">
        <is>
          <t>Tray</t>
        </is>
      </c>
      <c r="T1857" s="16" t="n">
        <v>404</v>
      </c>
      <c r="U1857" s="16" t="n">
        <v>72</v>
      </c>
      <c r="V1857" s="16">
        <f>ROUNDUP((T1857+U1857+2*'Read Me'!$B$13)*(1+'Read Me'!$B$12),-1)</f>
        <v/>
      </c>
      <c r="W1857" s="16">
        <f>V1857*N1857*O1857</f>
        <v/>
      </c>
      <c r="X1857" s="12">
        <f>IF(LEFT(I1857,2)="MV",2*N1857*IF(L1857="1/C",O1857,1),0)</f>
        <v/>
      </c>
      <c r="Y1857" s="12">
        <f>IF(OR(LEFT(K1857,4)="LVAX",LEFT(K1857,6)="MV15AX",LEFT(K1857,4)="CTAX",LEFT(K1857,2)="W|"),2*N1857*O1857,0)</f>
        <v/>
      </c>
      <c r="Z1857" s="12" t="inlineStr">
        <is>
          <t>VD 2.3 %</t>
        </is>
      </c>
      <c r="AA1857" s="12">
        <f>N1857*O1857</f>
        <v/>
      </c>
    </row>
    <row r="1858">
      <c r="A1858" s="12" t="inlineStr">
        <is>
          <t>A-P-0438</t>
        </is>
      </c>
      <c r="B1858" s="12" t="inlineStr">
        <is>
          <t>A</t>
        </is>
      </c>
      <c r="C1858" s="12" t="inlineStr">
        <is>
          <t>Power block</t>
        </is>
      </c>
      <c r="D1858" s="12" t="inlineStr">
        <is>
          <t>Motor 2 of 2, 110 kW</t>
        </is>
      </c>
      <c r="E1858" s="12" t="inlineStr">
        <is>
          <t>R2C</t>
        </is>
      </c>
      <c r="F1858" s="12" t="inlineStr">
        <is>
          <t>R2C: unit / HRSG electrical e-house (32 x 40 ft)</t>
        </is>
      </c>
      <c r="G1858" s="12" t="inlineStr">
        <is>
          <t>SCRB-3</t>
        </is>
      </c>
      <c r="H1858" s="12" t="inlineStr">
        <is>
          <t>SCRB-3A/B: SCR dilution-air blowers</t>
        </is>
      </c>
      <c r="I1858" s="12" t="inlineStr">
        <is>
          <t>LV 600 V</t>
        </is>
      </c>
      <c r="J1858" s="12" t="inlineStr">
        <is>
          <t>Type TC-ER 600 V 3/C Cu XHHW-2 + ground, PVC jacket</t>
        </is>
      </c>
      <c r="K1858" s="12" t="inlineStr">
        <is>
          <t>LV|3/C+G|3/0</t>
        </is>
      </c>
      <c r="L1858" s="12" t="inlineStr">
        <is>
          <t>3/C+G</t>
        </is>
      </c>
      <c r="M1858" s="12" t="inlineStr">
        <is>
          <t>3/0</t>
        </is>
      </c>
      <c r="N1858" s="12" t="n">
        <v>1</v>
      </c>
      <c r="O1858" s="12" t="n">
        <v>1</v>
      </c>
      <c r="P1858" s="12" t="n">
        <v>480</v>
      </c>
      <c r="Q1858" s="12" t="n">
        <v>110</v>
      </c>
      <c r="R1858" s="12" t="n">
        <v>155.7</v>
      </c>
      <c r="S1858" s="12" t="inlineStr">
        <is>
          <t>Tray</t>
        </is>
      </c>
      <c r="T1858" s="16" t="n">
        <v>404</v>
      </c>
      <c r="U1858" s="16" t="n">
        <v>72</v>
      </c>
      <c r="V1858" s="16">
        <f>ROUNDUP((T1858+U1858+2*'Read Me'!$B$13)*(1+'Read Me'!$B$12),-1)</f>
        <v/>
      </c>
      <c r="W1858" s="16">
        <f>V1858*N1858*O1858</f>
        <v/>
      </c>
      <c r="X1858" s="12">
        <f>IF(LEFT(I1858,2)="MV",2*N1858*IF(L1858="1/C",O1858,1),0)</f>
        <v/>
      </c>
      <c r="Y1858" s="12">
        <f>IF(OR(LEFT(K1858,4)="LVAX",LEFT(K1858,6)="MV15AX",LEFT(K1858,4)="CTAX",LEFT(K1858,2)="W|"),2*N1858*O1858,0)</f>
        <v/>
      </c>
      <c r="Z1858" s="12" t="inlineStr">
        <is>
          <t>VD 2.3 %</t>
        </is>
      </c>
      <c r="AA1858" s="12">
        <f>N1858*O1858</f>
        <v/>
      </c>
    </row>
    <row r="1859">
      <c r="A1859" s="12" t="inlineStr">
        <is>
          <t>A-P-0439</t>
        </is>
      </c>
      <c r="B1859" s="12" t="inlineStr">
        <is>
          <t>A</t>
        </is>
      </c>
      <c r="C1859" s="12" t="inlineStr">
        <is>
          <t>Power block</t>
        </is>
      </c>
      <c r="D1859" s="12" t="inlineStr">
        <is>
          <t>Motor 1 of 3, 15 kW</t>
        </is>
      </c>
      <c r="E1859" s="12" t="inlineStr">
        <is>
          <t>MCC-GT1</t>
        </is>
      </c>
      <c r="F1859" s="12" t="inlineStr">
        <is>
          <t>R1 MCC-GT1</t>
        </is>
      </c>
      <c r="G1859" s="12" t="inlineStr">
        <is>
          <t>SOS-1</t>
        </is>
      </c>
      <c r="H1859" s="12" t="inlineStr">
        <is>
          <t>SOS-1: GTG-1 seal-oil and H2 / CO2 gas-control skid</t>
        </is>
      </c>
      <c r="I1859" s="12" t="inlineStr">
        <is>
          <t>LV 600 V</t>
        </is>
      </c>
      <c r="J1859" s="12" t="inlineStr">
        <is>
          <t>ARMOR-X MC-HL 600 V 3/C Cu XHHW-2 + ground, CWA, black PVC (Class I Div 2)</t>
        </is>
      </c>
      <c r="K1859" s="12" t="inlineStr">
        <is>
          <t>LVAX|3/C+G|6</t>
        </is>
      </c>
      <c r="L1859" s="12" t="inlineStr">
        <is>
          <t>3/C+G</t>
        </is>
      </c>
      <c r="M1859" s="12" t="inlineStr">
        <is>
          <t>6</t>
        </is>
      </c>
      <c r="N1859" s="12" t="n">
        <v>1</v>
      </c>
      <c r="O1859" s="12" t="n">
        <v>1</v>
      </c>
      <c r="P1859" s="12" t="n">
        <v>480</v>
      </c>
      <c r="Q1859" s="12" t="n">
        <v>15</v>
      </c>
      <c r="R1859" s="12" t="n">
        <v>21.2</v>
      </c>
      <c r="S1859" s="12" t="inlineStr">
        <is>
          <t>Tray</t>
        </is>
      </c>
      <c r="T1859" s="16" t="n">
        <v>481</v>
      </c>
      <c r="U1859" s="16" t="n">
        <v>189</v>
      </c>
      <c r="V1859" s="16">
        <f>ROUNDUP((T1859+U1859+2*'Read Me'!$B$13)*(1+'Read Me'!$B$12),-1)</f>
        <v/>
      </c>
      <c r="W1859" s="16">
        <f>V1859*N1859*O1859</f>
        <v/>
      </c>
      <c r="X1859" s="12">
        <f>IF(LEFT(I1859,2)="MV",2*N1859*IF(L1859="1/C",O1859,1),0)</f>
        <v/>
      </c>
      <c r="Y1859" s="12">
        <f>IF(OR(LEFT(K1859,4)="LVAX",LEFT(K1859,6)="MV15AX",LEFT(K1859,4)="CTAX",LEFT(K1859,2)="W|"),2*N1859*O1859,0)</f>
        <v/>
      </c>
      <c r="Z1859" s="12" t="inlineStr">
        <is>
          <t>VD 2.8 %</t>
        </is>
      </c>
      <c r="AA1859" s="12">
        <f>N1859*O1859</f>
        <v/>
      </c>
    </row>
    <row r="1860">
      <c r="A1860" s="12" t="inlineStr">
        <is>
          <t>A-P-0440</t>
        </is>
      </c>
      <c r="B1860" s="12" t="inlineStr">
        <is>
          <t>A</t>
        </is>
      </c>
      <c r="C1860" s="12" t="inlineStr">
        <is>
          <t>Power block</t>
        </is>
      </c>
      <c r="D1860" s="12" t="inlineStr">
        <is>
          <t>Motor 2 of 3, 15 kW</t>
        </is>
      </c>
      <c r="E1860" s="12" t="inlineStr">
        <is>
          <t>MCC-GT1</t>
        </is>
      </c>
      <c r="F1860" s="12" t="inlineStr">
        <is>
          <t>R1 MCC-GT1</t>
        </is>
      </c>
      <c r="G1860" s="12" t="inlineStr">
        <is>
          <t>SOS-1</t>
        </is>
      </c>
      <c r="H1860" s="12" t="inlineStr">
        <is>
          <t>SOS-1: GTG-1 seal-oil and H2 / CO2 gas-control skid</t>
        </is>
      </c>
      <c r="I1860" s="12" t="inlineStr">
        <is>
          <t>LV 600 V</t>
        </is>
      </c>
      <c r="J1860" s="12" t="inlineStr">
        <is>
          <t>ARMOR-X MC-HL 600 V 3/C Cu XHHW-2 + ground, CWA, black PVC (Class I Div 2)</t>
        </is>
      </c>
      <c r="K1860" s="12" t="inlineStr">
        <is>
          <t>LVAX|3/C+G|6</t>
        </is>
      </c>
      <c r="L1860" s="12" t="inlineStr">
        <is>
          <t>3/C+G</t>
        </is>
      </c>
      <c r="M1860" s="12" t="inlineStr">
        <is>
          <t>6</t>
        </is>
      </c>
      <c r="N1860" s="12" t="n">
        <v>1</v>
      </c>
      <c r="O1860" s="12" t="n">
        <v>1</v>
      </c>
      <c r="P1860" s="12" t="n">
        <v>480</v>
      </c>
      <c r="Q1860" s="12" t="n">
        <v>15</v>
      </c>
      <c r="R1860" s="12" t="n">
        <v>21.2</v>
      </c>
      <c r="S1860" s="12" t="inlineStr">
        <is>
          <t>Tray</t>
        </is>
      </c>
      <c r="T1860" s="16" t="n">
        <v>481</v>
      </c>
      <c r="U1860" s="16" t="n">
        <v>189</v>
      </c>
      <c r="V1860" s="16">
        <f>ROUNDUP((T1860+U1860+2*'Read Me'!$B$13)*(1+'Read Me'!$B$12),-1)</f>
        <v/>
      </c>
      <c r="W1860" s="16">
        <f>V1860*N1860*O1860</f>
        <v/>
      </c>
      <c r="X1860" s="12">
        <f>IF(LEFT(I1860,2)="MV",2*N1860*IF(L1860="1/C",O1860,1),0)</f>
        <v/>
      </c>
      <c r="Y1860" s="12">
        <f>IF(OR(LEFT(K1860,4)="LVAX",LEFT(K1860,6)="MV15AX",LEFT(K1860,4)="CTAX",LEFT(K1860,2)="W|"),2*N1860*O1860,0)</f>
        <v/>
      </c>
      <c r="Z1860" s="12" t="inlineStr">
        <is>
          <t>VD 2.8 %</t>
        </is>
      </c>
      <c r="AA1860" s="12">
        <f>N1860*O1860</f>
        <v/>
      </c>
    </row>
    <row r="1861">
      <c r="A1861" s="12" t="inlineStr">
        <is>
          <t>A-P-0441</t>
        </is>
      </c>
      <c r="B1861" s="12" t="inlineStr">
        <is>
          <t>A</t>
        </is>
      </c>
      <c r="C1861" s="12" t="inlineStr">
        <is>
          <t>Power block</t>
        </is>
      </c>
      <c r="D1861" s="12" t="inlineStr">
        <is>
          <t>Motor 3 of 3, 15 kW</t>
        </is>
      </c>
      <c r="E1861" s="12" t="inlineStr">
        <is>
          <t>MCC-GT1</t>
        </is>
      </c>
      <c r="F1861" s="12" t="inlineStr">
        <is>
          <t>R1 MCC-GT1</t>
        </is>
      </c>
      <c r="G1861" s="12" t="inlineStr">
        <is>
          <t>SOS-1</t>
        </is>
      </c>
      <c r="H1861" s="12" t="inlineStr">
        <is>
          <t>SOS-1: GTG-1 seal-oil and H2 / CO2 gas-control skid</t>
        </is>
      </c>
      <c r="I1861" s="12" t="inlineStr">
        <is>
          <t>LV 600 V</t>
        </is>
      </c>
      <c r="J1861" s="12" t="inlineStr">
        <is>
          <t>ARMOR-X MC-HL 600 V 3/C Cu XHHW-2 + ground, CWA, black PVC (Class I Div 2)</t>
        </is>
      </c>
      <c r="K1861" s="12" t="inlineStr">
        <is>
          <t>LVAX|3/C+G|6</t>
        </is>
      </c>
      <c r="L1861" s="12" t="inlineStr">
        <is>
          <t>3/C+G</t>
        </is>
      </c>
      <c r="M1861" s="12" t="inlineStr">
        <is>
          <t>6</t>
        </is>
      </c>
      <c r="N1861" s="12" t="n">
        <v>1</v>
      </c>
      <c r="O1861" s="12" t="n">
        <v>1</v>
      </c>
      <c r="P1861" s="12" t="n">
        <v>480</v>
      </c>
      <c r="Q1861" s="12" t="n">
        <v>15</v>
      </c>
      <c r="R1861" s="12" t="n">
        <v>21.2</v>
      </c>
      <c r="S1861" s="12" t="inlineStr">
        <is>
          <t>Tray</t>
        </is>
      </c>
      <c r="T1861" s="16" t="n">
        <v>481</v>
      </c>
      <c r="U1861" s="16" t="n">
        <v>189</v>
      </c>
      <c r="V1861" s="16">
        <f>ROUNDUP((T1861+U1861+2*'Read Me'!$B$13)*(1+'Read Me'!$B$12),-1)</f>
        <v/>
      </c>
      <c r="W1861" s="16">
        <f>V1861*N1861*O1861</f>
        <v/>
      </c>
      <c r="X1861" s="12">
        <f>IF(LEFT(I1861,2)="MV",2*N1861*IF(L1861="1/C",O1861,1),0)</f>
        <v/>
      </c>
      <c r="Y1861" s="12">
        <f>IF(OR(LEFT(K1861,4)="LVAX",LEFT(K1861,6)="MV15AX",LEFT(K1861,4)="CTAX",LEFT(K1861,2)="W|"),2*N1861*O1861,0)</f>
        <v/>
      </c>
      <c r="Z1861" s="12" t="inlineStr">
        <is>
          <t>VD 2.8 %</t>
        </is>
      </c>
      <c r="AA1861" s="12">
        <f>N1861*O1861</f>
        <v/>
      </c>
    </row>
    <row r="1862">
      <c r="A1862" s="12" t="inlineStr">
        <is>
          <t>A-P-0442</t>
        </is>
      </c>
      <c r="B1862" s="12" t="inlineStr">
        <is>
          <t>A</t>
        </is>
      </c>
      <c r="C1862" s="12" t="inlineStr">
        <is>
          <t>Power block</t>
        </is>
      </c>
      <c r="D1862" s="12" t="inlineStr">
        <is>
          <t>Motor 1 of 3, 15 kW</t>
        </is>
      </c>
      <c r="E1862" s="12" t="inlineStr">
        <is>
          <t>MCC-GT2</t>
        </is>
      </c>
      <c r="F1862" s="12" t="inlineStr">
        <is>
          <t>R1 MCC-GT2</t>
        </is>
      </c>
      <c r="G1862" s="12" t="inlineStr">
        <is>
          <t>SOS-2</t>
        </is>
      </c>
      <c r="H1862" s="12" t="inlineStr">
        <is>
          <t>SOS-2: GTG-2 seal-oil and H2 / CO2 gas-control skid</t>
        </is>
      </c>
      <c r="I1862" s="12" t="inlineStr">
        <is>
          <t>LV 600 V</t>
        </is>
      </c>
      <c r="J1862" s="12" t="inlineStr">
        <is>
          <t>ARMOR-X MC-HL 600 V 3/C Cu XHHW-2 + ground, CWA, black PVC (Class I Div 2)</t>
        </is>
      </c>
      <c r="K1862" s="12" t="inlineStr">
        <is>
          <t>LVAX|3/C+G|4</t>
        </is>
      </c>
      <c r="L1862" s="12" t="inlineStr">
        <is>
          <t>3/C+G</t>
        </is>
      </c>
      <c r="M1862" s="12" t="inlineStr">
        <is>
          <t>4</t>
        </is>
      </c>
      <c r="N1862" s="12" t="n">
        <v>1</v>
      </c>
      <c r="O1862" s="12" t="n">
        <v>1</v>
      </c>
      <c r="P1862" s="12" t="n">
        <v>480</v>
      </c>
      <c r="Q1862" s="12" t="n">
        <v>15</v>
      </c>
      <c r="R1862" s="12" t="n">
        <v>21.2</v>
      </c>
      <c r="S1862" s="12" t="inlineStr">
        <is>
          <t>Tray</t>
        </is>
      </c>
      <c r="T1862" s="16" t="n">
        <v>661</v>
      </c>
      <c r="U1862" s="16" t="n">
        <v>169</v>
      </c>
      <c r="V1862" s="16">
        <f>ROUNDUP((T1862+U1862+2*'Read Me'!$B$13)*(1+'Read Me'!$B$12),-1)</f>
        <v/>
      </c>
      <c r="W1862" s="16">
        <f>V1862*N1862*O1862</f>
        <v/>
      </c>
      <c r="X1862" s="12">
        <f>IF(LEFT(I1862,2)="MV",2*N1862*IF(L1862="1/C",O1862,1),0)</f>
        <v/>
      </c>
      <c r="Y1862" s="12">
        <f>IF(OR(LEFT(K1862,4)="LVAX",LEFT(K1862,6)="MV15AX",LEFT(K1862,4)="CTAX",LEFT(K1862,2)="W|"),2*N1862*O1862,0)</f>
        <v/>
      </c>
      <c r="Z1862" s="12" t="inlineStr">
        <is>
          <t>VD 2.2 %</t>
        </is>
      </c>
      <c r="AA1862" s="12">
        <f>N1862*O1862</f>
        <v/>
      </c>
    </row>
    <row r="1863">
      <c r="A1863" s="12" t="inlineStr">
        <is>
          <t>A-P-0443</t>
        </is>
      </c>
      <c r="B1863" s="12" t="inlineStr">
        <is>
          <t>A</t>
        </is>
      </c>
      <c r="C1863" s="12" t="inlineStr">
        <is>
          <t>Power block</t>
        </is>
      </c>
      <c r="D1863" s="12" t="inlineStr">
        <is>
          <t>Motor 2 of 3, 15 kW</t>
        </is>
      </c>
      <c r="E1863" s="12" t="inlineStr">
        <is>
          <t>MCC-GT2</t>
        </is>
      </c>
      <c r="F1863" s="12" t="inlineStr">
        <is>
          <t>R1 MCC-GT2</t>
        </is>
      </c>
      <c r="G1863" s="12" t="inlineStr">
        <is>
          <t>SOS-2</t>
        </is>
      </c>
      <c r="H1863" s="12" t="inlineStr">
        <is>
          <t>SOS-2: GTG-2 seal-oil and H2 / CO2 gas-control skid</t>
        </is>
      </c>
      <c r="I1863" s="12" t="inlineStr">
        <is>
          <t>LV 600 V</t>
        </is>
      </c>
      <c r="J1863" s="12" t="inlineStr">
        <is>
          <t>ARMOR-X MC-HL 600 V 3/C Cu XHHW-2 + ground, CWA, black PVC (Class I Div 2)</t>
        </is>
      </c>
      <c r="K1863" s="12" t="inlineStr">
        <is>
          <t>LVAX|3/C+G|4</t>
        </is>
      </c>
      <c r="L1863" s="12" t="inlineStr">
        <is>
          <t>3/C+G</t>
        </is>
      </c>
      <c r="M1863" s="12" t="inlineStr">
        <is>
          <t>4</t>
        </is>
      </c>
      <c r="N1863" s="12" t="n">
        <v>1</v>
      </c>
      <c r="O1863" s="12" t="n">
        <v>1</v>
      </c>
      <c r="P1863" s="12" t="n">
        <v>480</v>
      </c>
      <c r="Q1863" s="12" t="n">
        <v>15</v>
      </c>
      <c r="R1863" s="12" t="n">
        <v>21.2</v>
      </c>
      <c r="S1863" s="12" t="inlineStr">
        <is>
          <t>Tray</t>
        </is>
      </c>
      <c r="T1863" s="16" t="n">
        <v>661</v>
      </c>
      <c r="U1863" s="16" t="n">
        <v>169</v>
      </c>
      <c r="V1863" s="16">
        <f>ROUNDUP((T1863+U1863+2*'Read Me'!$B$13)*(1+'Read Me'!$B$12),-1)</f>
        <v/>
      </c>
      <c r="W1863" s="16">
        <f>V1863*N1863*O1863</f>
        <v/>
      </c>
      <c r="X1863" s="12">
        <f>IF(LEFT(I1863,2)="MV",2*N1863*IF(L1863="1/C",O1863,1),0)</f>
        <v/>
      </c>
      <c r="Y1863" s="12">
        <f>IF(OR(LEFT(K1863,4)="LVAX",LEFT(K1863,6)="MV15AX",LEFT(K1863,4)="CTAX",LEFT(K1863,2)="W|"),2*N1863*O1863,0)</f>
        <v/>
      </c>
      <c r="Z1863" s="12" t="inlineStr">
        <is>
          <t>VD 2.2 %</t>
        </is>
      </c>
      <c r="AA1863" s="12">
        <f>N1863*O1863</f>
        <v/>
      </c>
    </row>
    <row r="1864">
      <c r="A1864" s="12" t="inlineStr">
        <is>
          <t>A-P-0444</t>
        </is>
      </c>
      <c r="B1864" s="12" t="inlineStr">
        <is>
          <t>A</t>
        </is>
      </c>
      <c r="C1864" s="12" t="inlineStr">
        <is>
          <t>Power block</t>
        </is>
      </c>
      <c r="D1864" s="12" t="inlineStr">
        <is>
          <t>Motor 3 of 3, 15 kW</t>
        </is>
      </c>
      <c r="E1864" s="12" t="inlineStr">
        <is>
          <t>MCC-GT2</t>
        </is>
      </c>
      <c r="F1864" s="12" t="inlineStr">
        <is>
          <t>R1 MCC-GT2</t>
        </is>
      </c>
      <c r="G1864" s="12" t="inlineStr">
        <is>
          <t>SOS-2</t>
        </is>
      </c>
      <c r="H1864" s="12" t="inlineStr">
        <is>
          <t>SOS-2: GTG-2 seal-oil and H2 / CO2 gas-control skid</t>
        </is>
      </c>
      <c r="I1864" s="12" t="inlineStr">
        <is>
          <t>LV 600 V</t>
        </is>
      </c>
      <c r="J1864" s="12" t="inlineStr">
        <is>
          <t>ARMOR-X MC-HL 600 V 3/C Cu XHHW-2 + ground, CWA, black PVC (Class I Div 2)</t>
        </is>
      </c>
      <c r="K1864" s="12" t="inlineStr">
        <is>
          <t>LVAX|3/C+G|4</t>
        </is>
      </c>
      <c r="L1864" s="12" t="inlineStr">
        <is>
          <t>3/C+G</t>
        </is>
      </c>
      <c r="M1864" s="12" t="inlineStr">
        <is>
          <t>4</t>
        </is>
      </c>
      <c r="N1864" s="12" t="n">
        <v>1</v>
      </c>
      <c r="O1864" s="12" t="n">
        <v>1</v>
      </c>
      <c r="P1864" s="12" t="n">
        <v>480</v>
      </c>
      <c r="Q1864" s="12" t="n">
        <v>15</v>
      </c>
      <c r="R1864" s="12" t="n">
        <v>21.2</v>
      </c>
      <c r="S1864" s="12" t="inlineStr">
        <is>
          <t>Tray</t>
        </is>
      </c>
      <c r="T1864" s="16" t="n">
        <v>661</v>
      </c>
      <c r="U1864" s="16" t="n">
        <v>169</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A-P-0445</t>
        </is>
      </c>
      <c r="B1865" s="12" t="inlineStr">
        <is>
          <t>A</t>
        </is>
      </c>
      <c r="C1865" s="12" t="inlineStr">
        <is>
          <t>Power block</t>
        </is>
      </c>
      <c r="D1865" s="12" t="inlineStr">
        <is>
          <t>Motor 1 of 3, 15 kW</t>
        </is>
      </c>
      <c r="E1865" s="12" t="inlineStr">
        <is>
          <t>MCC-GT3</t>
        </is>
      </c>
      <c r="F1865" s="12" t="inlineStr">
        <is>
          <t>R1 MCC-GT3</t>
        </is>
      </c>
      <c r="G1865" s="12" t="inlineStr">
        <is>
          <t>SOS-3</t>
        </is>
      </c>
      <c r="H1865" s="12" t="inlineStr">
        <is>
          <t>SOS-3: GTG-3 seal-oil and H2 / CO2 gas-control skid</t>
        </is>
      </c>
      <c r="I1865" s="12" t="inlineStr">
        <is>
          <t>LV 600 V</t>
        </is>
      </c>
      <c r="J1865" s="12" t="inlineStr">
        <is>
          <t>ARMOR-X MC-HL 600 V 3/C Cu XHHW-2 + ground, CWA, black PVC (Class I Div 2)</t>
        </is>
      </c>
      <c r="K1865" s="12" t="inlineStr">
        <is>
          <t>LVAX|3/C+G|4</t>
        </is>
      </c>
      <c r="L1865" s="12" t="inlineStr">
        <is>
          <t>3/C+G</t>
        </is>
      </c>
      <c r="M1865" s="12" t="inlineStr">
        <is>
          <t>4</t>
        </is>
      </c>
      <c r="N1865" s="12" t="n">
        <v>1</v>
      </c>
      <c r="O1865" s="12" t="n">
        <v>1</v>
      </c>
      <c r="P1865" s="12" t="n">
        <v>480</v>
      </c>
      <c r="Q1865" s="12" t="n">
        <v>15</v>
      </c>
      <c r="R1865" s="12" t="n">
        <v>21.2</v>
      </c>
      <c r="S1865" s="12" t="inlineStr">
        <is>
          <t>Tray</t>
        </is>
      </c>
      <c r="T1865" s="16" t="n">
        <v>829</v>
      </c>
      <c r="U1865" s="16" t="n">
        <v>177</v>
      </c>
      <c r="V1865" s="16">
        <f>ROUNDUP((T1865+U1865+2*'Read Me'!$B$13)*(1+'Read Me'!$B$12),-1)</f>
        <v/>
      </c>
      <c r="W1865" s="16">
        <f>V1865*N1865*O1865</f>
        <v/>
      </c>
      <c r="X1865" s="12">
        <f>IF(LEFT(I1865,2)="MV",2*N1865*IF(L1865="1/C",O1865,1),0)</f>
        <v/>
      </c>
      <c r="Y1865" s="12">
        <f>IF(OR(LEFT(K1865,4)="LVAX",LEFT(K1865,6)="MV15AX",LEFT(K1865,4)="CTAX",LEFT(K1865,2)="W|"),2*N1865*O1865,0)</f>
        <v/>
      </c>
      <c r="Z1865" s="12" t="inlineStr">
        <is>
          <t>VD 2.6 %</t>
        </is>
      </c>
      <c r="AA1865" s="12">
        <f>N1865*O1865</f>
        <v/>
      </c>
    </row>
    <row r="1866">
      <c r="A1866" s="12" t="inlineStr">
        <is>
          <t>A-P-0446</t>
        </is>
      </c>
      <c r="B1866" s="12" t="inlineStr">
        <is>
          <t>A</t>
        </is>
      </c>
      <c r="C1866" s="12" t="inlineStr">
        <is>
          <t>Power block</t>
        </is>
      </c>
      <c r="D1866" s="12" t="inlineStr">
        <is>
          <t>Motor 2 of 3, 15 kW</t>
        </is>
      </c>
      <c r="E1866" s="12" t="inlineStr">
        <is>
          <t>MCC-GT3</t>
        </is>
      </c>
      <c r="F1866" s="12" t="inlineStr">
        <is>
          <t>R1 MCC-GT3</t>
        </is>
      </c>
      <c r="G1866" s="12" t="inlineStr">
        <is>
          <t>SOS-3</t>
        </is>
      </c>
      <c r="H1866" s="12" t="inlineStr">
        <is>
          <t>SOS-3: GTG-3 seal-oil and H2 / CO2 gas-control skid</t>
        </is>
      </c>
      <c r="I1866" s="12" t="inlineStr">
        <is>
          <t>LV 600 V</t>
        </is>
      </c>
      <c r="J1866" s="12" t="inlineStr">
        <is>
          <t>ARMOR-X MC-HL 600 V 3/C Cu XHHW-2 + ground, CWA, black PVC (Class I Div 2)</t>
        </is>
      </c>
      <c r="K1866" s="12" t="inlineStr">
        <is>
          <t>LVAX|3/C+G|4</t>
        </is>
      </c>
      <c r="L1866" s="12" t="inlineStr">
        <is>
          <t>3/C+G</t>
        </is>
      </c>
      <c r="M1866" s="12" t="inlineStr">
        <is>
          <t>4</t>
        </is>
      </c>
      <c r="N1866" s="12" t="n">
        <v>1</v>
      </c>
      <c r="O1866" s="12" t="n">
        <v>1</v>
      </c>
      <c r="P1866" s="12" t="n">
        <v>480</v>
      </c>
      <c r="Q1866" s="12" t="n">
        <v>15</v>
      </c>
      <c r="R1866" s="12" t="n">
        <v>21.2</v>
      </c>
      <c r="S1866" s="12" t="inlineStr">
        <is>
          <t>Tray</t>
        </is>
      </c>
      <c r="T1866" s="16" t="n">
        <v>829</v>
      </c>
      <c r="U1866" s="16" t="n">
        <v>177</v>
      </c>
      <c r="V1866" s="16">
        <f>ROUNDUP((T1866+U1866+2*'Read Me'!$B$13)*(1+'Read Me'!$B$12),-1)</f>
        <v/>
      </c>
      <c r="W1866" s="16">
        <f>V1866*N1866*O1866</f>
        <v/>
      </c>
      <c r="X1866" s="12">
        <f>IF(LEFT(I1866,2)="MV",2*N1866*IF(L1866="1/C",O1866,1),0)</f>
        <v/>
      </c>
      <c r="Y1866" s="12">
        <f>IF(OR(LEFT(K1866,4)="LVAX",LEFT(K1866,6)="MV15AX",LEFT(K1866,4)="CTAX",LEFT(K1866,2)="W|"),2*N1866*O1866,0)</f>
        <v/>
      </c>
      <c r="Z1866" s="12" t="inlineStr">
        <is>
          <t>VD 2.6 %</t>
        </is>
      </c>
      <c r="AA1866" s="12">
        <f>N1866*O1866</f>
        <v/>
      </c>
    </row>
    <row r="1867">
      <c r="A1867" s="12" t="inlineStr">
        <is>
          <t>A-P-0447</t>
        </is>
      </c>
      <c r="B1867" s="12" t="inlineStr">
        <is>
          <t>A</t>
        </is>
      </c>
      <c r="C1867" s="12" t="inlineStr">
        <is>
          <t>Power block</t>
        </is>
      </c>
      <c r="D1867" s="12" t="inlineStr">
        <is>
          <t>Motor 3 of 3, 15 kW</t>
        </is>
      </c>
      <c r="E1867" s="12" t="inlineStr">
        <is>
          <t>MCC-GT3</t>
        </is>
      </c>
      <c r="F1867" s="12" t="inlineStr">
        <is>
          <t>R1 MCC-GT3</t>
        </is>
      </c>
      <c r="G1867" s="12" t="inlineStr">
        <is>
          <t>SOS-3</t>
        </is>
      </c>
      <c r="H1867" s="12" t="inlineStr">
        <is>
          <t>SOS-3: GTG-3 seal-oil and H2 / CO2 gas-control skid</t>
        </is>
      </c>
      <c r="I1867" s="12" t="inlineStr">
        <is>
          <t>LV 600 V</t>
        </is>
      </c>
      <c r="J1867" s="12" t="inlineStr">
        <is>
          <t>ARMOR-X MC-HL 600 V 3/C Cu XHHW-2 + ground, CWA, black PVC (Class I Div 2)</t>
        </is>
      </c>
      <c r="K1867" s="12" t="inlineStr">
        <is>
          <t>LVAX|3/C+G|4</t>
        </is>
      </c>
      <c r="L1867" s="12" t="inlineStr">
        <is>
          <t>3/C+G</t>
        </is>
      </c>
      <c r="M1867" s="12" t="inlineStr">
        <is>
          <t>4</t>
        </is>
      </c>
      <c r="N1867" s="12" t="n">
        <v>1</v>
      </c>
      <c r="O1867" s="12" t="n">
        <v>1</v>
      </c>
      <c r="P1867" s="12" t="n">
        <v>480</v>
      </c>
      <c r="Q1867" s="12" t="n">
        <v>15</v>
      </c>
      <c r="R1867" s="12" t="n">
        <v>21.2</v>
      </c>
      <c r="S1867" s="12" t="inlineStr">
        <is>
          <t>Tray</t>
        </is>
      </c>
      <c r="T1867" s="16" t="n">
        <v>829</v>
      </c>
      <c r="U1867" s="16" t="n">
        <v>177</v>
      </c>
      <c r="V1867" s="16">
        <f>ROUNDUP((T1867+U1867+2*'Read Me'!$B$13)*(1+'Read Me'!$B$12),-1)</f>
        <v/>
      </c>
      <c r="W1867" s="16">
        <f>V1867*N1867*O1867</f>
        <v/>
      </c>
      <c r="X1867" s="12">
        <f>IF(LEFT(I1867,2)="MV",2*N1867*IF(L1867="1/C",O1867,1),0)</f>
        <v/>
      </c>
      <c r="Y1867" s="12">
        <f>IF(OR(LEFT(K1867,4)="LVAX",LEFT(K1867,6)="MV15AX",LEFT(K1867,4)="CTAX",LEFT(K1867,2)="W|"),2*N1867*O1867,0)</f>
        <v/>
      </c>
      <c r="Z1867" s="12" t="inlineStr">
        <is>
          <t>VD 2.6 %</t>
        </is>
      </c>
      <c r="AA1867" s="12">
        <f>N1867*O1867</f>
        <v/>
      </c>
    </row>
    <row r="1868">
      <c r="A1868" s="12" t="inlineStr">
        <is>
          <t>A-P-0448</t>
        </is>
      </c>
      <c r="B1868" s="12" t="inlineStr">
        <is>
          <t>A</t>
        </is>
      </c>
      <c r="C1868" s="12" t="inlineStr">
        <is>
          <t>Power block</t>
        </is>
      </c>
      <c r="D1868" s="12" t="inlineStr">
        <is>
          <t>Motor 1 of 10, 40 kW</t>
        </is>
      </c>
      <c r="E1868" s="12" t="inlineStr">
        <is>
          <t>R3</t>
        </is>
      </c>
      <c r="F1868" s="12" t="inlineStr">
        <is>
          <t>R3: ST auxiliary electrical e-house (40 x 65 ft)</t>
        </is>
      </c>
      <c r="G1868" s="12" t="inlineStr">
        <is>
          <t>ST aux</t>
        </is>
      </c>
      <c r="H1868" s="12" t="inlineStr">
        <is>
          <t>ST aux: lube oil, turning gear, EHC</t>
        </is>
      </c>
      <c r="I1868" s="12" t="inlineStr">
        <is>
          <t>LV 600 V</t>
        </is>
      </c>
      <c r="J1868" s="12" t="inlineStr">
        <is>
          <t>Type TC-ER 600 V 3/C Cu XHHW-2 + ground, PVC jacket</t>
        </is>
      </c>
      <c r="K1868" s="12" t="inlineStr">
        <is>
          <t>LV|3/C+G|4</t>
        </is>
      </c>
      <c r="L1868" s="12" t="inlineStr">
        <is>
          <t>3/C+G</t>
        </is>
      </c>
      <c r="M1868" s="12" t="inlineStr">
        <is>
          <t>4</t>
        </is>
      </c>
      <c r="N1868" s="12" t="n">
        <v>1</v>
      </c>
      <c r="O1868" s="12" t="n">
        <v>1</v>
      </c>
      <c r="P1868" s="12" t="n">
        <v>480</v>
      </c>
      <c r="Q1868" s="12" t="n">
        <v>40</v>
      </c>
      <c r="R1868" s="12" t="n">
        <v>56.6</v>
      </c>
      <c r="S1868" s="12" t="inlineStr">
        <is>
          <t>Tray</t>
        </is>
      </c>
      <c r="T1868" s="16" t="n">
        <v>67</v>
      </c>
      <c r="U1868" s="16" t="n">
        <v>84</v>
      </c>
      <c r="V1868" s="16">
        <f>ROUNDUP((T1868+U1868+2*'Read Me'!$B$13)*(1+'Read Me'!$B$12),-1)</f>
        <v/>
      </c>
      <c r="W1868" s="16">
        <f>V1868*N1868*O1868</f>
        <v/>
      </c>
      <c r="X1868" s="12">
        <f>IF(LEFT(I1868,2)="MV",2*N1868*IF(L1868="1/C",O1868,1),0)</f>
        <v/>
      </c>
      <c r="Y1868" s="12">
        <f>IF(OR(LEFT(K1868,4)="LVAX",LEFT(K1868,6)="MV15AX",LEFT(K1868,4)="CTAX",LEFT(K1868,2)="W|"),2*N1868*O1868,0)</f>
        <v/>
      </c>
      <c r="Z1868" s="12" t="inlineStr">
        <is>
          <t>VD 1.0 %</t>
        </is>
      </c>
      <c r="AA1868" s="12">
        <f>N1868*O1868</f>
        <v/>
      </c>
    </row>
    <row r="1869">
      <c r="A1869" s="12" t="inlineStr">
        <is>
          <t>A-P-0449</t>
        </is>
      </c>
      <c r="B1869" s="12" t="inlineStr">
        <is>
          <t>A</t>
        </is>
      </c>
      <c r="C1869" s="12" t="inlineStr">
        <is>
          <t>Power block</t>
        </is>
      </c>
      <c r="D1869" s="12" t="inlineStr">
        <is>
          <t>Motor 2 of 10, 40 kW</t>
        </is>
      </c>
      <c r="E1869" s="12" t="inlineStr">
        <is>
          <t>R3</t>
        </is>
      </c>
      <c r="F1869" s="12" t="inlineStr">
        <is>
          <t>R3: ST auxiliary electrical e-house (40 x 65 ft)</t>
        </is>
      </c>
      <c r="G1869" s="12" t="inlineStr">
        <is>
          <t>ST aux</t>
        </is>
      </c>
      <c r="H1869" s="12" t="inlineStr">
        <is>
          <t>ST aux: lube oil, turning gear, EHC</t>
        </is>
      </c>
      <c r="I1869" s="12" t="inlineStr">
        <is>
          <t>LV 600 V</t>
        </is>
      </c>
      <c r="J1869" s="12" t="inlineStr">
        <is>
          <t>Type TC-ER 600 V 3/C Cu XHHW-2 + ground, PVC jacket</t>
        </is>
      </c>
      <c r="K1869" s="12" t="inlineStr">
        <is>
          <t>LV|3/C+G|4</t>
        </is>
      </c>
      <c r="L1869" s="12" t="inlineStr">
        <is>
          <t>3/C+G</t>
        </is>
      </c>
      <c r="M1869" s="12" t="inlineStr">
        <is>
          <t>4</t>
        </is>
      </c>
      <c r="N1869" s="12" t="n">
        <v>1</v>
      </c>
      <c r="O1869" s="12" t="n">
        <v>1</v>
      </c>
      <c r="P1869" s="12" t="n">
        <v>480</v>
      </c>
      <c r="Q1869" s="12" t="n">
        <v>40</v>
      </c>
      <c r="R1869" s="12" t="n">
        <v>56.6</v>
      </c>
      <c r="S1869" s="12" t="inlineStr">
        <is>
          <t>Tray</t>
        </is>
      </c>
      <c r="T1869" s="16" t="n">
        <v>67</v>
      </c>
      <c r="U1869" s="16" t="n">
        <v>84</v>
      </c>
      <c r="V1869" s="16">
        <f>ROUNDUP((T1869+U1869+2*'Read Me'!$B$13)*(1+'Read Me'!$B$12),-1)</f>
        <v/>
      </c>
      <c r="W1869" s="16">
        <f>V1869*N1869*O1869</f>
        <v/>
      </c>
      <c r="X1869" s="12">
        <f>IF(LEFT(I1869,2)="MV",2*N1869*IF(L1869="1/C",O1869,1),0)</f>
        <v/>
      </c>
      <c r="Y1869" s="12">
        <f>IF(OR(LEFT(K1869,4)="LVAX",LEFT(K1869,6)="MV15AX",LEFT(K1869,4)="CTAX",LEFT(K1869,2)="W|"),2*N1869*O1869,0)</f>
        <v/>
      </c>
      <c r="Z1869" s="12" t="inlineStr">
        <is>
          <t>VD 1.0 %</t>
        </is>
      </c>
      <c r="AA1869" s="12">
        <f>N1869*O1869</f>
        <v/>
      </c>
    </row>
    <row r="1870">
      <c r="A1870" s="12" t="inlineStr">
        <is>
          <t>A-P-0450</t>
        </is>
      </c>
      <c r="B1870" s="12" t="inlineStr">
        <is>
          <t>A</t>
        </is>
      </c>
      <c r="C1870" s="12" t="inlineStr">
        <is>
          <t>Power block</t>
        </is>
      </c>
      <c r="D1870" s="12" t="inlineStr">
        <is>
          <t>Motor 3 of 10, 40 kW</t>
        </is>
      </c>
      <c r="E1870" s="12" t="inlineStr">
        <is>
          <t>R3</t>
        </is>
      </c>
      <c r="F1870" s="12" t="inlineStr">
        <is>
          <t>R3: ST auxiliary electrical e-house (40 x 65 ft)</t>
        </is>
      </c>
      <c r="G1870" s="12" t="inlineStr">
        <is>
          <t>ST aux</t>
        </is>
      </c>
      <c r="H1870" s="12" t="inlineStr">
        <is>
          <t>ST aux: lube oil, turning gear, EHC</t>
        </is>
      </c>
      <c r="I1870" s="12" t="inlineStr">
        <is>
          <t>LV 600 V</t>
        </is>
      </c>
      <c r="J1870" s="12" t="inlineStr">
        <is>
          <t>Type TC-ER 600 V 3/C Cu XHHW-2 + ground, PVC jacket</t>
        </is>
      </c>
      <c r="K1870" s="12" t="inlineStr">
        <is>
          <t>LV|3/C+G|4</t>
        </is>
      </c>
      <c r="L1870" s="12" t="inlineStr">
        <is>
          <t>3/C+G</t>
        </is>
      </c>
      <c r="M1870" s="12" t="inlineStr">
        <is>
          <t>4</t>
        </is>
      </c>
      <c r="N1870" s="12" t="n">
        <v>1</v>
      </c>
      <c r="O1870" s="12" t="n">
        <v>1</v>
      </c>
      <c r="P1870" s="12" t="n">
        <v>480</v>
      </c>
      <c r="Q1870" s="12" t="n">
        <v>40</v>
      </c>
      <c r="R1870" s="12" t="n">
        <v>56.6</v>
      </c>
      <c r="S1870" s="12" t="inlineStr">
        <is>
          <t>Tray</t>
        </is>
      </c>
      <c r="T1870" s="16" t="n">
        <v>67</v>
      </c>
      <c r="U1870" s="16" t="n">
        <v>84</v>
      </c>
      <c r="V1870" s="16">
        <f>ROUNDUP((T1870+U1870+2*'Read Me'!$B$13)*(1+'Read Me'!$B$12),-1)</f>
        <v/>
      </c>
      <c r="W1870" s="16">
        <f>V1870*N1870*O1870</f>
        <v/>
      </c>
      <c r="X1870" s="12">
        <f>IF(LEFT(I1870,2)="MV",2*N1870*IF(L1870="1/C",O1870,1),0)</f>
        <v/>
      </c>
      <c r="Y1870" s="12">
        <f>IF(OR(LEFT(K1870,4)="LVAX",LEFT(K1870,6)="MV15AX",LEFT(K1870,4)="CTAX",LEFT(K1870,2)="W|"),2*N1870*O1870,0)</f>
        <v/>
      </c>
      <c r="Z1870" s="12" t="inlineStr">
        <is>
          <t>VD 1.0 %</t>
        </is>
      </c>
      <c r="AA1870" s="12">
        <f>N1870*O1870</f>
        <v/>
      </c>
    </row>
    <row r="1871">
      <c r="A1871" s="12" t="inlineStr">
        <is>
          <t>A-P-0451</t>
        </is>
      </c>
      <c r="B1871" s="12" t="inlineStr">
        <is>
          <t>A</t>
        </is>
      </c>
      <c r="C1871" s="12" t="inlineStr">
        <is>
          <t>Power block</t>
        </is>
      </c>
      <c r="D1871" s="12" t="inlineStr">
        <is>
          <t>Motor 4 of 10, 40 kW</t>
        </is>
      </c>
      <c r="E1871" s="12" t="inlineStr">
        <is>
          <t>R3</t>
        </is>
      </c>
      <c r="F1871" s="12" t="inlineStr">
        <is>
          <t>R3: ST auxiliary electrical e-house (40 x 65 ft)</t>
        </is>
      </c>
      <c r="G1871" s="12" t="inlineStr">
        <is>
          <t>ST aux</t>
        </is>
      </c>
      <c r="H1871" s="12" t="inlineStr">
        <is>
          <t>ST aux: lube oil, turning gear, EHC</t>
        </is>
      </c>
      <c r="I1871" s="12" t="inlineStr">
        <is>
          <t>LV 600 V</t>
        </is>
      </c>
      <c r="J1871" s="12" t="inlineStr">
        <is>
          <t>Type TC-ER 600 V 3/C Cu XHHW-2 + ground, PVC jacket</t>
        </is>
      </c>
      <c r="K1871" s="12" t="inlineStr">
        <is>
          <t>LV|3/C+G|4</t>
        </is>
      </c>
      <c r="L1871" s="12" t="inlineStr">
        <is>
          <t>3/C+G</t>
        </is>
      </c>
      <c r="M1871" s="12" t="inlineStr">
        <is>
          <t>4</t>
        </is>
      </c>
      <c r="N1871" s="12" t="n">
        <v>1</v>
      </c>
      <c r="O1871" s="12" t="n">
        <v>1</v>
      </c>
      <c r="P1871" s="12" t="n">
        <v>480</v>
      </c>
      <c r="Q1871" s="12" t="n">
        <v>40</v>
      </c>
      <c r="R1871" s="12" t="n">
        <v>56.6</v>
      </c>
      <c r="S1871" s="12" t="inlineStr">
        <is>
          <t>Tray</t>
        </is>
      </c>
      <c r="T1871" s="16" t="n">
        <v>67</v>
      </c>
      <c r="U1871" s="16" t="n">
        <v>84</v>
      </c>
      <c r="V1871" s="16">
        <f>ROUNDUP((T1871+U1871+2*'Read Me'!$B$13)*(1+'Read Me'!$B$12),-1)</f>
        <v/>
      </c>
      <c r="W1871" s="16">
        <f>V1871*N1871*O1871</f>
        <v/>
      </c>
      <c r="X1871" s="12">
        <f>IF(LEFT(I1871,2)="MV",2*N1871*IF(L1871="1/C",O1871,1),0)</f>
        <v/>
      </c>
      <c r="Y1871" s="12">
        <f>IF(OR(LEFT(K1871,4)="LVAX",LEFT(K1871,6)="MV15AX",LEFT(K1871,4)="CTAX",LEFT(K1871,2)="W|"),2*N1871*O1871,0)</f>
        <v/>
      </c>
      <c r="Z1871" s="12" t="inlineStr">
        <is>
          <t>VD 1.0 %</t>
        </is>
      </c>
      <c r="AA1871" s="12">
        <f>N1871*O1871</f>
        <v/>
      </c>
    </row>
    <row r="1872">
      <c r="A1872" s="12" t="inlineStr">
        <is>
          <t>A-P-0452</t>
        </is>
      </c>
      <c r="B1872" s="12" t="inlineStr">
        <is>
          <t>A</t>
        </is>
      </c>
      <c r="C1872" s="12" t="inlineStr">
        <is>
          <t>Power block</t>
        </is>
      </c>
      <c r="D1872" s="12" t="inlineStr">
        <is>
          <t>Motor 5 of 10, 40 kW</t>
        </is>
      </c>
      <c r="E1872" s="12" t="inlineStr">
        <is>
          <t>R3</t>
        </is>
      </c>
      <c r="F1872" s="12" t="inlineStr">
        <is>
          <t>R3: ST auxiliary electrical e-house (40 x 65 ft)</t>
        </is>
      </c>
      <c r="G1872" s="12" t="inlineStr">
        <is>
          <t>ST aux</t>
        </is>
      </c>
      <c r="H1872" s="12" t="inlineStr">
        <is>
          <t>ST aux: lube oil, turning gear, EHC</t>
        </is>
      </c>
      <c r="I1872" s="12" t="inlineStr">
        <is>
          <t>LV 600 V</t>
        </is>
      </c>
      <c r="J1872" s="12" t="inlineStr">
        <is>
          <t>Type TC-ER 600 V 3/C Cu XHHW-2 + ground, PVC jacket</t>
        </is>
      </c>
      <c r="K1872" s="12" t="inlineStr">
        <is>
          <t>LV|3/C+G|4</t>
        </is>
      </c>
      <c r="L1872" s="12" t="inlineStr">
        <is>
          <t>3/C+G</t>
        </is>
      </c>
      <c r="M1872" s="12" t="inlineStr">
        <is>
          <t>4</t>
        </is>
      </c>
      <c r="N1872" s="12" t="n">
        <v>1</v>
      </c>
      <c r="O1872" s="12" t="n">
        <v>1</v>
      </c>
      <c r="P1872" s="12" t="n">
        <v>480</v>
      </c>
      <c r="Q1872" s="12" t="n">
        <v>40</v>
      </c>
      <c r="R1872" s="12" t="n">
        <v>56.6</v>
      </c>
      <c r="S1872" s="12" t="inlineStr">
        <is>
          <t>Tray</t>
        </is>
      </c>
      <c r="T1872" s="16" t="n">
        <v>67</v>
      </c>
      <c r="U1872" s="16" t="n">
        <v>84</v>
      </c>
      <c r="V1872" s="16">
        <f>ROUNDUP((T1872+U1872+2*'Read Me'!$B$13)*(1+'Read Me'!$B$12),-1)</f>
        <v/>
      </c>
      <c r="W1872" s="16">
        <f>V1872*N1872*O1872</f>
        <v/>
      </c>
      <c r="X1872" s="12">
        <f>IF(LEFT(I1872,2)="MV",2*N1872*IF(L1872="1/C",O1872,1),0)</f>
        <v/>
      </c>
      <c r="Y1872" s="12">
        <f>IF(OR(LEFT(K1872,4)="LVAX",LEFT(K1872,6)="MV15AX",LEFT(K1872,4)="CTAX",LEFT(K1872,2)="W|"),2*N1872*O1872,0)</f>
        <v/>
      </c>
      <c r="Z1872" s="12" t="inlineStr">
        <is>
          <t>VD 1.0 %</t>
        </is>
      </c>
      <c r="AA1872" s="12">
        <f>N1872*O1872</f>
        <v/>
      </c>
    </row>
    <row r="1873">
      <c r="A1873" s="12" t="inlineStr">
        <is>
          <t>A-P-0453</t>
        </is>
      </c>
      <c r="B1873" s="12" t="inlineStr">
        <is>
          <t>A</t>
        </is>
      </c>
      <c r="C1873" s="12" t="inlineStr">
        <is>
          <t>Power block</t>
        </is>
      </c>
      <c r="D1873" s="12" t="inlineStr">
        <is>
          <t>Motor 6 of 10, 40 kW</t>
        </is>
      </c>
      <c r="E1873" s="12" t="inlineStr">
        <is>
          <t>R3</t>
        </is>
      </c>
      <c r="F1873" s="12" t="inlineStr">
        <is>
          <t>R3: ST auxiliary electrical e-house (40 x 65 ft)</t>
        </is>
      </c>
      <c r="G1873" s="12" t="inlineStr">
        <is>
          <t>ST aux</t>
        </is>
      </c>
      <c r="H1873" s="12" t="inlineStr">
        <is>
          <t>ST aux: lube oil, turning gear, EHC</t>
        </is>
      </c>
      <c r="I1873" s="12" t="inlineStr">
        <is>
          <t>LV 600 V</t>
        </is>
      </c>
      <c r="J1873" s="12" t="inlineStr">
        <is>
          <t>Type TC-ER 600 V 3/C Cu XHHW-2 + ground, PVC jacket</t>
        </is>
      </c>
      <c r="K1873" s="12" t="inlineStr">
        <is>
          <t>LV|3/C+G|4</t>
        </is>
      </c>
      <c r="L1873" s="12" t="inlineStr">
        <is>
          <t>3/C+G</t>
        </is>
      </c>
      <c r="M1873" s="12" t="inlineStr">
        <is>
          <t>4</t>
        </is>
      </c>
      <c r="N1873" s="12" t="n">
        <v>1</v>
      </c>
      <c r="O1873" s="12" t="n">
        <v>1</v>
      </c>
      <c r="P1873" s="12" t="n">
        <v>480</v>
      </c>
      <c r="Q1873" s="12" t="n">
        <v>40</v>
      </c>
      <c r="R1873" s="12" t="n">
        <v>56.6</v>
      </c>
      <c r="S1873" s="12" t="inlineStr">
        <is>
          <t>Tray</t>
        </is>
      </c>
      <c r="T1873" s="16" t="n">
        <v>67</v>
      </c>
      <c r="U1873" s="16" t="n">
        <v>84</v>
      </c>
      <c r="V1873" s="16">
        <f>ROUNDUP((T1873+U1873+2*'Read Me'!$B$13)*(1+'Read Me'!$B$12),-1)</f>
        <v/>
      </c>
      <c r="W1873" s="16">
        <f>V1873*N1873*O1873</f>
        <v/>
      </c>
      <c r="X1873" s="12">
        <f>IF(LEFT(I1873,2)="MV",2*N1873*IF(L1873="1/C",O1873,1),0)</f>
        <v/>
      </c>
      <c r="Y1873" s="12">
        <f>IF(OR(LEFT(K1873,4)="LVAX",LEFT(K1873,6)="MV15AX",LEFT(K1873,4)="CTAX",LEFT(K1873,2)="W|"),2*N1873*O1873,0)</f>
        <v/>
      </c>
      <c r="Z1873" s="12" t="inlineStr">
        <is>
          <t>VD 1.0 %</t>
        </is>
      </c>
      <c r="AA1873" s="12">
        <f>N1873*O1873</f>
        <v/>
      </c>
    </row>
    <row r="1874">
      <c r="A1874" s="12" t="inlineStr">
        <is>
          <t>A-P-0454</t>
        </is>
      </c>
      <c r="B1874" s="12" t="inlineStr">
        <is>
          <t>A</t>
        </is>
      </c>
      <c r="C1874" s="12" t="inlineStr">
        <is>
          <t>Power block</t>
        </is>
      </c>
      <c r="D1874" s="12" t="inlineStr">
        <is>
          <t>Motor 7 of 10, 40 kW</t>
        </is>
      </c>
      <c r="E1874" s="12" t="inlineStr">
        <is>
          <t>R3</t>
        </is>
      </c>
      <c r="F1874" s="12" t="inlineStr">
        <is>
          <t>R3: ST auxiliary electrical e-house (40 x 65 ft)</t>
        </is>
      </c>
      <c r="G1874" s="12" t="inlineStr">
        <is>
          <t>ST aux</t>
        </is>
      </c>
      <c r="H1874" s="12" t="inlineStr">
        <is>
          <t>ST aux: lube oil, turning gear, EHC</t>
        </is>
      </c>
      <c r="I1874" s="12" t="inlineStr">
        <is>
          <t>LV 600 V</t>
        </is>
      </c>
      <c r="J1874" s="12" t="inlineStr">
        <is>
          <t>Type TC-ER 600 V 3/C Cu XHHW-2 + ground, PVC jacket</t>
        </is>
      </c>
      <c r="K1874" s="12" t="inlineStr">
        <is>
          <t>LV|3/C+G|4</t>
        </is>
      </c>
      <c r="L1874" s="12" t="inlineStr">
        <is>
          <t>3/C+G</t>
        </is>
      </c>
      <c r="M1874" s="12" t="inlineStr">
        <is>
          <t>4</t>
        </is>
      </c>
      <c r="N1874" s="12" t="n">
        <v>1</v>
      </c>
      <c r="O1874" s="12" t="n">
        <v>1</v>
      </c>
      <c r="P1874" s="12" t="n">
        <v>480</v>
      </c>
      <c r="Q1874" s="12" t="n">
        <v>40</v>
      </c>
      <c r="R1874" s="12" t="n">
        <v>56.6</v>
      </c>
      <c r="S1874" s="12" t="inlineStr">
        <is>
          <t>Tray</t>
        </is>
      </c>
      <c r="T1874" s="16" t="n">
        <v>67</v>
      </c>
      <c r="U1874" s="16" t="n">
        <v>84</v>
      </c>
      <c r="V1874" s="16">
        <f>ROUNDUP((T1874+U1874+2*'Read Me'!$B$13)*(1+'Read Me'!$B$12),-1)</f>
        <v/>
      </c>
      <c r="W1874" s="16">
        <f>V1874*N1874*O1874</f>
        <v/>
      </c>
      <c r="X1874" s="12">
        <f>IF(LEFT(I1874,2)="MV",2*N1874*IF(L1874="1/C",O1874,1),0)</f>
        <v/>
      </c>
      <c r="Y1874" s="12">
        <f>IF(OR(LEFT(K1874,4)="LVAX",LEFT(K1874,6)="MV15AX",LEFT(K1874,4)="CTAX",LEFT(K1874,2)="W|"),2*N1874*O1874,0)</f>
        <v/>
      </c>
      <c r="Z1874" s="12" t="inlineStr">
        <is>
          <t>VD 1.0 %</t>
        </is>
      </c>
      <c r="AA1874" s="12">
        <f>N1874*O1874</f>
        <v/>
      </c>
    </row>
    <row r="1875">
      <c r="A1875" s="12" t="inlineStr">
        <is>
          <t>A-P-0455</t>
        </is>
      </c>
      <c r="B1875" s="12" t="inlineStr">
        <is>
          <t>A</t>
        </is>
      </c>
      <c r="C1875" s="12" t="inlineStr">
        <is>
          <t>Power block</t>
        </is>
      </c>
      <c r="D1875" s="12" t="inlineStr">
        <is>
          <t>Motor 8 of 10, 40 kW</t>
        </is>
      </c>
      <c r="E1875" s="12" t="inlineStr">
        <is>
          <t>R3</t>
        </is>
      </c>
      <c r="F1875" s="12" t="inlineStr">
        <is>
          <t>R3: ST auxiliary electrical e-house (40 x 65 ft)</t>
        </is>
      </c>
      <c r="G1875" s="12" t="inlineStr">
        <is>
          <t>ST aux</t>
        </is>
      </c>
      <c r="H1875" s="12" t="inlineStr">
        <is>
          <t>ST aux: lube oil, turning gear, EHC</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40</v>
      </c>
      <c r="R1875" s="12" t="n">
        <v>56.6</v>
      </c>
      <c r="S1875" s="12" t="inlineStr">
        <is>
          <t>Tray</t>
        </is>
      </c>
      <c r="T1875" s="16" t="n">
        <v>67</v>
      </c>
      <c r="U1875" s="16" t="n">
        <v>84</v>
      </c>
      <c r="V1875" s="16">
        <f>ROUNDUP((T1875+U1875+2*'Read Me'!$B$13)*(1+'Read Me'!$B$12),-1)</f>
        <v/>
      </c>
      <c r="W1875" s="16">
        <f>V1875*N1875*O1875</f>
        <v/>
      </c>
      <c r="X1875" s="12">
        <f>IF(LEFT(I1875,2)="MV",2*N1875*IF(L1875="1/C",O1875,1),0)</f>
        <v/>
      </c>
      <c r="Y1875" s="12">
        <f>IF(OR(LEFT(K1875,4)="LVAX",LEFT(K1875,6)="MV15AX",LEFT(K1875,4)="CTAX",LEFT(K1875,2)="W|"),2*N1875*O1875,0)</f>
        <v/>
      </c>
      <c r="Z1875" s="12" t="inlineStr">
        <is>
          <t>VD 1.0 %</t>
        </is>
      </c>
      <c r="AA1875" s="12">
        <f>N1875*O1875</f>
        <v/>
      </c>
    </row>
    <row r="1876">
      <c r="A1876" s="12" t="inlineStr">
        <is>
          <t>A-P-0456</t>
        </is>
      </c>
      <c r="B1876" s="12" t="inlineStr">
        <is>
          <t>A</t>
        </is>
      </c>
      <c r="C1876" s="12" t="inlineStr">
        <is>
          <t>Power block</t>
        </is>
      </c>
      <c r="D1876" s="12" t="inlineStr">
        <is>
          <t>Motor 9 of 10, 40 kW</t>
        </is>
      </c>
      <c r="E1876" s="12" t="inlineStr">
        <is>
          <t>R3</t>
        </is>
      </c>
      <c r="F1876" s="12" t="inlineStr">
        <is>
          <t>R3: ST auxiliary electrical e-house (40 x 65 ft)</t>
        </is>
      </c>
      <c r="G1876" s="12" t="inlineStr">
        <is>
          <t>ST aux</t>
        </is>
      </c>
      <c r="H1876" s="12" t="inlineStr">
        <is>
          <t>ST aux: lube oil, turning gear, EHC</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40</v>
      </c>
      <c r="R1876" s="12" t="n">
        <v>56.6</v>
      </c>
      <c r="S1876" s="12" t="inlineStr">
        <is>
          <t>Tray</t>
        </is>
      </c>
      <c r="T1876" s="16" t="n">
        <v>67</v>
      </c>
      <c r="U1876" s="16" t="n">
        <v>84</v>
      </c>
      <c r="V1876" s="16">
        <f>ROUNDUP((T1876+U1876+2*'Read Me'!$B$13)*(1+'Read Me'!$B$12),-1)</f>
        <v/>
      </c>
      <c r="W1876" s="16">
        <f>V1876*N1876*O1876</f>
        <v/>
      </c>
      <c r="X1876" s="12">
        <f>IF(LEFT(I1876,2)="MV",2*N1876*IF(L1876="1/C",O1876,1),0)</f>
        <v/>
      </c>
      <c r="Y1876" s="12">
        <f>IF(OR(LEFT(K1876,4)="LVAX",LEFT(K1876,6)="MV15AX",LEFT(K1876,4)="CTAX",LEFT(K1876,2)="W|"),2*N1876*O1876,0)</f>
        <v/>
      </c>
      <c r="Z1876" s="12" t="inlineStr">
        <is>
          <t>VD 1.0 %</t>
        </is>
      </c>
      <c r="AA1876" s="12">
        <f>N1876*O1876</f>
        <v/>
      </c>
    </row>
    <row r="1877">
      <c r="A1877" s="12" t="inlineStr">
        <is>
          <t>A-P-0457</t>
        </is>
      </c>
      <c r="B1877" s="12" t="inlineStr">
        <is>
          <t>A</t>
        </is>
      </c>
      <c r="C1877" s="12" t="inlineStr">
        <is>
          <t>Power block</t>
        </is>
      </c>
      <c r="D1877" s="12" t="inlineStr">
        <is>
          <t>Motor 10 of 10, 40 kW</t>
        </is>
      </c>
      <c r="E1877" s="12" t="inlineStr">
        <is>
          <t>R3</t>
        </is>
      </c>
      <c r="F1877" s="12" t="inlineStr">
        <is>
          <t>R3: ST auxiliary electrical e-house (40 x 65 ft)</t>
        </is>
      </c>
      <c r="G1877" s="12" t="inlineStr">
        <is>
          <t>ST aux</t>
        </is>
      </c>
      <c r="H1877" s="12" t="inlineStr">
        <is>
          <t>ST aux: lube oil, turning gear, EHC</t>
        </is>
      </c>
      <c r="I1877" s="12" t="inlineStr">
        <is>
          <t>LV 600 V</t>
        </is>
      </c>
      <c r="J1877" s="12" t="inlineStr">
        <is>
          <t>Type TC-ER 600 V 3/C Cu XHHW-2 + ground, PVC jacket</t>
        </is>
      </c>
      <c r="K1877" s="12" t="inlineStr">
        <is>
          <t>LV|3/C+G|4</t>
        </is>
      </c>
      <c r="L1877" s="12" t="inlineStr">
        <is>
          <t>3/C+G</t>
        </is>
      </c>
      <c r="M1877" s="12" t="inlineStr">
        <is>
          <t>4</t>
        </is>
      </c>
      <c r="N1877" s="12" t="n">
        <v>1</v>
      </c>
      <c r="O1877" s="12" t="n">
        <v>1</v>
      </c>
      <c r="P1877" s="12" t="n">
        <v>480</v>
      </c>
      <c r="Q1877" s="12" t="n">
        <v>40</v>
      </c>
      <c r="R1877" s="12" t="n">
        <v>56.6</v>
      </c>
      <c r="S1877" s="12" t="inlineStr">
        <is>
          <t>Tray</t>
        </is>
      </c>
      <c r="T1877" s="16" t="n">
        <v>67</v>
      </c>
      <c r="U1877" s="16" t="n">
        <v>84</v>
      </c>
      <c r="V1877" s="16">
        <f>ROUNDUP((T1877+U1877+2*'Read Me'!$B$13)*(1+'Read Me'!$B$12),-1)</f>
        <v/>
      </c>
      <c r="W1877" s="16">
        <f>V1877*N1877*O1877</f>
        <v/>
      </c>
      <c r="X1877" s="12">
        <f>IF(LEFT(I1877,2)="MV",2*N1877*IF(L1877="1/C",O1877,1),0)</f>
        <v/>
      </c>
      <c r="Y1877" s="12">
        <f>IF(OR(LEFT(K1877,4)="LVAX",LEFT(K1877,6)="MV15AX",LEFT(K1877,4)="CTAX",LEFT(K1877,2)="W|"),2*N1877*O1877,0)</f>
        <v/>
      </c>
      <c r="Z1877" s="12" t="inlineStr">
        <is>
          <t>VD 1.0 %</t>
        </is>
      </c>
      <c r="AA1877" s="12">
        <f>N1877*O1877</f>
        <v/>
      </c>
    </row>
    <row r="1878">
      <c r="A1878" s="12" t="inlineStr">
        <is>
          <t>A-P-0458</t>
        </is>
      </c>
      <c r="B1878" s="12" t="inlineStr">
        <is>
          <t>A</t>
        </is>
      </c>
      <c r="C1878" s="12" t="inlineStr">
        <is>
          <t>Power block</t>
        </is>
      </c>
      <c r="D1878" s="12" t="inlineStr">
        <is>
          <t>MOV 1: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A-P-0459</t>
        </is>
      </c>
      <c r="B1879" s="12" t="inlineStr">
        <is>
          <t>A</t>
        </is>
      </c>
      <c r="C1879" s="12" t="inlineStr">
        <is>
          <t>Power block</t>
        </is>
      </c>
      <c r="D1879" s="12" t="inlineStr">
        <is>
          <t>MOV 2: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A-P-0460</t>
        </is>
      </c>
      <c r="B1880" s="12" t="inlineStr">
        <is>
          <t>A</t>
        </is>
      </c>
      <c r="C1880" s="12" t="inlineStr">
        <is>
          <t>Power block</t>
        </is>
      </c>
      <c r="D1880" s="12" t="inlineStr">
        <is>
          <t>MOV 3: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A-P-0461</t>
        </is>
      </c>
      <c r="B1881" s="12" t="inlineStr">
        <is>
          <t>A</t>
        </is>
      </c>
      <c r="C1881" s="12" t="inlineStr">
        <is>
          <t>Power block</t>
        </is>
      </c>
      <c r="D1881" s="12" t="inlineStr">
        <is>
          <t>MOV 4: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A-P-0462</t>
        </is>
      </c>
      <c r="B1882" s="12" t="inlineStr">
        <is>
          <t>A</t>
        </is>
      </c>
      <c r="C1882" s="12" t="inlineStr">
        <is>
          <t>Power block</t>
        </is>
      </c>
      <c r="D1882" s="12" t="inlineStr">
        <is>
          <t>MOV 5: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A-P-0463</t>
        </is>
      </c>
      <c r="B1883" s="12" t="inlineStr">
        <is>
          <t>A</t>
        </is>
      </c>
      <c r="C1883" s="12" t="inlineStr">
        <is>
          <t>Power block</t>
        </is>
      </c>
      <c r="D1883" s="12" t="inlineStr">
        <is>
          <t>MOV 6: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A-P-0464</t>
        </is>
      </c>
      <c r="B1884" s="12" t="inlineStr">
        <is>
          <t>A</t>
        </is>
      </c>
      <c r="C1884" s="12" t="inlineStr">
        <is>
          <t>Power block</t>
        </is>
      </c>
      <c r="D1884" s="12" t="inlineStr">
        <is>
          <t>MOV 7: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A-P-0465</t>
        </is>
      </c>
      <c r="B1885" s="12" t="inlineStr">
        <is>
          <t>A</t>
        </is>
      </c>
      <c r="C1885" s="12" t="inlineStr">
        <is>
          <t>Power block</t>
        </is>
      </c>
      <c r="D1885" s="12" t="inlineStr">
        <is>
          <t>MOV 8: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A-P-0466</t>
        </is>
      </c>
      <c r="B1886" s="12" t="inlineStr">
        <is>
          <t>A</t>
        </is>
      </c>
      <c r="C1886" s="12" t="inlineStr">
        <is>
          <t>Power block</t>
        </is>
      </c>
      <c r="D1886" s="12" t="inlineStr">
        <is>
          <t>MOV 9: power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2.5</v>
      </c>
      <c r="R1886" s="12" t="n">
        <v>3.5</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A-P-0467</t>
        </is>
      </c>
      <c r="B1887" s="12" t="inlineStr">
        <is>
          <t>A</t>
        </is>
      </c>
      <c r="C1887" s="12" t="inlineStr">
        <is>
          <t>Power block</t>
        </is>
      </c>
      <c r="D1887" s="12" t="inlineStr">
        <is>
          <t>MOV 10: power</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2.5</v>
      </c>
      <c r="R1887" s="12" t="n">
        <v>3.5</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A-P-0468</t>
        </is>
      </c>
      <c r="B1888" s="12" t="inlineStr">
        <is>
          <t>A</t>
        </is>
      </c>
      <c r="C1888" s="12" t="inlineStr">
        <is>
          <t>Power block</t>
        </is>
      </c>
      <c r="D1888" s="12" t="inlineStr">
        <is>
          <t>MOV 11: power</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2.5</v>
      </c>
      <c r="R1888" s="12" t="n">
        <v>3.5</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A-P-0469</t>
        </is>
      </c>
      <c r="B1889" s="12" t="inlineStr">
        <is>
          <t>A</t>
        </is>
      </c>
      <c r="C1889" s="12" t="inlineStr">
        <is>
          <t>Power block</t>
        </is>
      </c>
      <c r="D1889" s="12" t="inlineStr">
        <is>
          <t>MOV 12: power</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2.5</v>
      </c>
      <c r="R1889" s="12" t="n">
        <v>3.5</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A-P-0470</t>
        </is>
      </c>
      <c r="B1890" s="12" t="inlineStr">
        <is>
          <t>A</t>
        </is>
      </c>
      <c r="C1890" s="12" t="inlineStr">
        <is>
          <t>Power block</t>
        </is>
      </c>
      <c r="D1890" s="12" t="inlineStr">
        <is>
          <t>MOV 13: power</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2.5</v>
      </c>
      <c r="R1890" s="12" t="n">
        <v>3.5</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A-P-0471</t>
        </is>
      </c>
      <c r="B1891" s="12" t="inlineStr">
        <is>
          <t>A</t>
        </is>
      </c>
      <c r="C1891" s="12" t="inlineStr">
        <is>
          <t>Power block</t>
        </is>
      </c>
      <c r="D1891" s="12" t="inlineStr">
        <is>
          <t>MOV 14: power</t>
        </is>
      </c>
      <c r="E1891" s="12" t="inlineStr">
        <is>
          <t>R3</t>
        </is>
      </c>
      <c r="F1891" s="12" t="inlineStr">
        <is>
          <t>R3: ST auxiliary electrical e-house (40 x 65 ft)</t>
        </is>
      </c>
      <c r="G1891" s="12" t="inlineStr">
        <is>
          <t>ST</t>
        </is>
      </c>
      <c r="H1891" s="12" t="inlineStr">
        <is>
          <t>ST: steam turbine (HP/IP + LP), ACC plant</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2.5</v>
      </c>
      <c r="R1891" s="12" t="n">
        <v>3.5</v>
      </c>
      <c r="S1891" s="12" t="inlineStr">
        <is>
          <t>Duct bank</t>
        </is>
      </c>
      <c r="T1891" s="16" t="n">
        <v>12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A-P-0472</t>
        </is>
      </c>
      <c r="B1892" s="12" t="inlineStr">
        <is>
          <t>A</t>
        </is>
      </c>
      <c r="C1892" s="12" t="inlineStr">
        <is>
          <t>Power block</t>
        </is>
      </c>
      <c r="D1892" s="12" t="inlineStr">
        <is>
          <t>MOV 15: power</t>
        </is>
      </c>
      <c r="E1892" s="12" t="inlineStr">
        <is>
          <t>R3</t>
        </is>
      </c>
      <c r="F1892" s="12" t="inlineStr">
        <is>
          <t>R3: ST auxiliary electrical e-house (40 x 65 ft)</t>
        </is>
      </c>
      <c r="G1892" s="12" t="inlineStr">
        <is>
          <t>ST</t>
        </is>
      </c>
      <c r="H1892" s="12" t="inlineStr">
        <is>
          <t>ST: steam turbine (HP/IP + LP), ACC plant</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2.5</v>
      </c>
      <c r="R1892" s="12" t="n">
        <v>3.5</v>
      </c>
      <c r="S1892" s="12" t="inlineStr">
        <is>
          <t>Duct bank</t>
        </is>
      </c>
      <c r="T1892" s="16" t="n">
        <v>12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A-P-0473</t>
        </is>
      </c>
      <c r="B1893" s="12" t="inlineStr">
        <is>
          <t>A</t>
        </is>
      </c>
      <c r="C1893" s="12" t="inlineStr">
        <is>
          <t>Power block</t>
        </is>
      </c>
      <c r="D1893" s="12" t="inlineStr">
        <is>
          <t>MOV 16: power</t>
        </is>
      </c>
      <c r="E1893" s="12" t="inlineStr">
        <is>
          <t>R3</t>
        </is>
      </c>
      <c r="F1893" s="12" t="inlineStr">
        <is>
          <t>R3: ST auxiliary electrical e-house (40 x 65 ft)</t>
        </is>
      </c>
      <c r="G1893" s="12" t="inlineStr">
        <is>
          <t>ST</t>
        </is>
      </c>
      <c r="H1893" s="12" t="inlineStr">
        <is>
          <t>ST: steam turbine (HP/IP + LP), ACC plant</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2.5</v>
      </c>
      <c r="R1893" s="12" t="n">
        <v>3.5</v>
      </c>
      <c r="S1893" s="12" t="inlineStr">
        <is>
          <t>Duct bank</t>
        </is>
      </c>
      <c r="T1893" s="16" t="n">
        <v>12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A-P-0474</t>
        </is>
      </c>
      <c r="B1894" s="12" t="inlineStr">
        <is>
          <t>A</t>
        </is>
      </c>
      <c r="C1894" s="12" t="inlineStr">
        <is>
          <t>Power block</t>
        </is>
      </c>
      <c r="D1894" s="12" t="inlineStr">
        <is>
          <t>MOV 17: power</t>
        </is>
      </c>
      <c r="E1894" s="12" t="inlineStr">
        <is>
          <t>R3</t>
        </is>
      </c>
      <c r="F1894" s="12" t="inlineStr">
        <is>
          <t>R3: ST auxiliary electrical e-house (40 x 65 ft)</t>
        </is>
      </c>
      <c r="G1894" s="12" t="inlineStr">
        <is>
          <t>ST</t>
        </is>
      </c>
      <c r="H1894" s="12" t="inlineStr">
        <is>
          <t>ST: steam turbine (HP/IP + LP), ACC plant</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2.5</v>
      </c>
      <c r="R1894" s="12" t="n">
        <v>3.5</v>
      </c>
      <c r="S1894" s="12" t="inlineStr">
        <is>
          <t>Duct bank</t>
        </is>
      </c>
      <c r="T1894" s="16" t="n">
        <v>12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A-P-0475</t>
        </is>
      </c>
      <c r="B1895" s="12" t="inlineStr">
        <is>
          <t>A</t>
        </is>
      </c>
      <c r="C1895" s="12" t="inlineStr">
        <is>
          <t>Power block</t>
        </is>
      </c>
      <c r="D1895" s="12" t="inlineStr">
        <is>
          <t>MOV 18: power</t>
        </is>
      </c>
      <c r="E1895" s="12" t="inlineStr">
        <is>
          <t>R3</t>
        </is>
      </c>
      <c r="F1895" s="12" t="inlineStr">
        <is>
          <t>R3: ST auxiliary electrical e-house (40 x 65 ft)</t>
        </is>
      </c>
      <c r="G1895" s="12" t="inlineStr">
        <is>
          <t>ST</t>
        </is>
      </c>
      <c r="H1895" s="12" t="inlineStr">
        <is>
          <t>ST: steam turbine (HP/IP + LP), ACC plant</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2.5</v>
      </c>
      <c r="R1895" s="12" t="n">
        <v>3.5</v>
      </c>
      <c r="S1895" s="12" t="inlineStr">
        <is>
          <t>Duct bank</t>
        </is>
      </c>
      <c r="T1895" s="16" t="n">
        <v>12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A-P-0476</t>
        </is>
      </c>
      <c r="B1896" s="12" t="inlineStr">
        <is>
          <t>A</t>
        </is>
      </c>
      <c r="C1896" s="12" t="inlineStr">
        <is>
          <t>Power block</t>
        </is>
      </c>
      <c r="D1896" s="12" t="inlineStr">
        <is>
          <t>MOV 19: power</t>
        </is>
      </c>
      <c r="E1896" s="12" t="inlineStr">
        <is>
          <t>R3</t>
        </is>
      </c>
      <c r="F1896" s="12" t="inlineStr">
        <is>
          <t>R3: ST auxiliary electrical e-house (40 x 65 ft)</t>
        </is>
      </c>
      <c r="G1896" s="12" t="inlineStr">
        <is>
          <t>ST</t>
        </is>
      </c>
      <c r="H1896" s="12" t="inlineStr">
        <is>
          <t>ST: steam turbine (HP/IP + LP), ACC plant</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2.5</v>
      </c>
      <c r="R1896" s="12" t="n">
        <v>3.5</v>
      </c>
      <c r="S1896" s="12" t="inlineStr">
        <is>
          <t>Duct bank</t>
        </is>
      </c>
      <c r="T1896" s="16" t="n">
        <v>12</v>
      </c>
      <c r="U1896" s="16" t="n">
        <v>50</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A-P-0477</t>
        </is>
      </c>
      <c r="B1897" s="12" t="inlineStr">
        <is>
          <t>A</t>
        </is>
      </c>
      <c r="C1897" s="12" t="inlineStr">
        <is>
          <t>Power block</t>
        </is>
      </c>
      <c r="D1897" s="12" t="inlineStr">
        <is>
          <t>MOV 20: power</t>
        </is>
      </c>
      <c r="E1897" s="12" t="inlineStr">
        <is>
          <t>R3</t>
        </is>
      </c>
      <c r="F1897" s="12" t="inlineStr">
        <is>
          <t>R3: ST auxiliary electrical e-house (40 x 65 ft)</t>
        </is>
      </c>
      <c r="G1897" s="12" t="inlineStr">
        <is>
          <t>ST</t>
        </is>
      </c>
      <c r="H1897" s="12" t="inlineStr">
        <is>
          <t>ST: steam turbine (HP/IP + LP), ACC plant</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2.5</v>
      </c>
      <c r="R1897" s="12" t="n">
        <v>3.5</v>
      </c>
      <c r="S1897" s="12" t="inlineStr">
        <is>
          <t>Duct bank</t>
        </is>
      </c>
      <c r="T1897" s="16" t="n">
        <v>12</v>
      </c>
      <c r="U1897" s="16" t="n">
        <v>50</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A-P-0478</t>
        </is>
      </c>
      <c r="B1898" s="12" t="inlineStr">
        <is>
          <t>A</t>
        </is>
      </c>
      <c r="C1898" s="12" t="inlineStr">
        <is>
          <t>Power block</t>
        </is>
      </c>
      <c r="D1898" s="12" t="inlineStr">
        <is>
          <t>LV power feeder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15</v>
      </c>
      <c r="R1898" s="12" t="n">
        <v>21.2</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0.6 %</t>
        </is>
      </c>
      <c r="AA1898" s="12">
        <f>N1898*O1898</f>
        <v/>
      </c>
    </row>
    <row r="1899">
      <c r="A1899" s="12" t="inlineStr">
        <is>
          <t>A-P-0479</t>
        </is>
      </c>
      <c r="B1899" s="12" t="inlineStr">
        <is>
          <t>A</t>
        </is>
      </c>
      <c r="C1899" s="12" t="inlineStr">
        <is>
          <t>Power block</t>
        </is>
      </c>
      <c r="D1899" s="12" t="inlineStr">
        <is>
          <t>480 V welding receptacle 1</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LV|3/C+G|2</t>
        </is>
      </c>
      <c r="L1899" s="12" t="inlineStr">
        <is>
          <t>3/C+G</t>
        </is>
      </c>
      <c r="M1899" s="12" t="inlineStr">
        <is>
          <t>2</t>
        </is>
      </c>
      <c r="N1899" s="12" t="n">
        <v>1</v>
      </c>
      <c r="O1899" s="12" t="n">
        <v>1</v>
      </c>
      <c r="P1899" s="12" t="n">
        <v>480</v>
      </c>
      <c r="Q1899" s="12" t="n">
        <v>60</v>
      </c>
      <c r="R1899" s="12" t="n">
        <v>76</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0.4 %</t>
        </is>
      </c>
      <c r="AA1899" s="12">
        <f>N1899*O1899</f>
        <v/>
      </c>
    </row>
    <row r="1900">
      <c r="A1900" s="12" t="inlineStr">
        <is>
          <t>A-P-0480</t>
        </is>
      </c>
      <c r="B1900" s="12" t="inlineStr">
        <is>
          <t>A</t>
        </is>
      </c>
      <c r="C1900" s="12" t="inlineStr">
        <is>
          <t>Power block</t>
        </is>
      </c>
      <c r="D1900" s="12" t="inlineStr">
        <is>
          <t>480 V welding receptacle 2</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LV|3/C+G|2</t>
        </is>
      </c>
      <c r="L1900" s="12" t="inlineStr">
        <is>
          <t>3/C+G</t>
        </is>
      </c>
      <c r="M1900" s="12" t="inlineStr">
        <is>
          <t>2</t>
        </is>
      </c>
      <c r="N1900" s="12" t="n">
        <v>1</v>
      </c>
      <c r="O1900" s="12" t="n">
        <v>1</v>
      </c>
      <c r="P1900" s="12" t="n">
        <v>480</v>
      </c>
      <c r="Q1900" s="12" t="n">
        <v>60</v>
      </c>
      <c r="R1900" s="12" t="n">
        <v>76</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0.4 %</t>
        </is>
      </c>
      <c r="AA1900" s="12">
        <f>N1900*O1900</f>
        <v/>
      </c>
    </row>
    <row r="1901">
      <c r="A1901" s="12" t="inlineStr">
        <is>
          <t>A-P-0481</t>
        </is>
      </c>
      <c r="B1901" s="12" t="inlineStr">
        <is>
          <t>A</t>
        </is>
      </c>
      <c r="C1901" s="12" t="inlineStr">
        <is>
          <t>Power block</t>
        </is>
      </c>
      <c r="D1901" s="12" t="inlineStr">
        <is>
          <t>480 V welding receptacle 3</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LV|3/C+G|2</t>
        </is>
      </c>
      <c r="L1901" s="12" t="inlineStr">
        <is>
          <t>3/C+G</t>
        </is>
      </c>
      <c r="M1901" s="12" t="inlineStr">
        <is>
          <t>2</t>
        </is>
      </c>
      <c r="N1901" s="12" t="n">
        <v>1</v>
      </c>
      <c r="O1901" s="12" t="n">
        <v>1</v>
      </c>
      <c r="P1901" s="12" t="n">
        <v>480</v>
      </c>
      <c r="Q1901" s="12" t="n">
        <v>60</v>
      </c>
      <c r="R1901" s="12" t="n">
        <v>76</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0.4 %</t>
        </is>
      </c>
      <c r="AA1901" s="12">
        <f>N1901*O1901</f>
        <v/>
      </c>
    </row>
    <row r="1902">
      <c r="A1902" s="12" t="inlineStr">
        <is>
          <t>A-P-0482</t>
        </is>
      </c>
      <c r="B1902" s="12" t="inlineStr">
        <is>
          <t>A</t>
        </is>
      </c>
      <c r="C1902" s="12" t="inlineStr">
        <is>
          <t>Power block</t>
        </is>
      </c>
      <c r="D1902" s="12" t="inlineStr">
        <is>
          <t>480 V welding receptacle 4</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LV|3/C+G|2</t>
        </is>
      </c>
      <c r="L1902" s="12" t="inlineStr">
        <is>
          <t>3/C+G</t>
        </is>
      </c>
      <c r="M1902" s="12" t="inlineStr">
        <is>
          <t>2</t>
        </is>
      </c>
      <c r="N1902" s="12" t="n">
        <v>1</v>
      </c>
      <c r="O1902" s="12" t="n">
        <v>1</v>
      </c>
      <c r="P1902" s="12" t="n">
        <v>480</v>
      </c>
      <c r="Q1902" s="12" t="n">
        <v>60</v>
      </c>
      <c r="R1902" s="12" t="n">
        <v>76</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0.4 %</t>
        </is>
      </c>
      <c r="AA1902" s="12">
        <f>N1902*O1902</f>
        <v/>
      </c>
    </row>
    <row r="1903">
      <c r="A1903" s="12" t="inlineStr">
        <is>
          <t>A-P-0483</t>
        </is>
      </c>
      <c r="B1903" s="12" t="inlineStr">
        <is>
          <t>A</t>
        </is>
      </c>
      <c r="C1903" s="12" t="inlineStr">
        <is>
          <t>Power block</t>
        </is>
      </c>
      <c r="D1903" s="12" t="inlineStr">
        <is>
          <t>Motor 1 of 4, 2 kW</t>
        </is>
      </c>
      <c r="E1903" s="12" t="inlineStr">
        <is>
          <t>R3</t>
        </is>
      </c>
      <c r="F1903" s="12" t="inlineStr">
        <is>
          <t>R3: ST auxiliary electrical e-house (40 x 65 ft)</t>
        </is>
      </c>
      <c r="G1903" s="12" t="inlineStr">
        <is>
          <t>STG</t>
        </is>
      </c>
      <c r="H1903" s="12" t="inlineStr">
        <is>
          <t>STG: steam-turbine generator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517</v>
      </c>
      <c r="U1903" s="16" t="n">
        <v>35</v>
      </c>
      <c r="V1903" s="16">
        <f>ROUNDUP((T1903+U1903+2*'Read Me'!$B$13)*(1+'Read Me'!$B$12),-1)</f>
        <v/>
      </c>
      <c r="W1903" s="16">
        <f>V1903*N1903*O1903</f>
        <v/>
      </c>
      <c r="X1903" s="12">
        <f>IF(LEFT(I1903,2)="MV",2*N1903*IF(L1903="1/C",O1903,1),0)</f>
        <v/>
      </c>
      <c r="Y1903" s="12">
        <f>IF(OR(LEFT(K1903,4)="LVAX",LEFT(K1903,6)="MV15AX",LEFT(K1903,4)="CTAX",LEFT(K1903,2)="W|"),2*N1903*O1903,0)</f>
        <v/>
      </c>
      <c r="Z1903" s="12" t="inlineStr">
        <is>
          <t>VD 0.8 %</t>
        </is>
      </c>
      <c r="AA1903" s="12">
        <f>N1903*O1903</f>
        <v/>
      </c>
    </row>
    <row r="1904">
      <c r="A1904" s="12" t="inlineStr">
        <is>
          <t>A-P-0484</t>
        </is>
      </c>
      <c r="B1904" s="12" t="inlineStr">
        <is>
          <t>A</t>
        </is>
      </c>
      <c r="C1904" s="12" t="inlineStr">
        <is>
          <t>Power block</t>
        </is>
      </c>
      <c r="D1904" s="12" t="inlineStr">
        <is>
          <t>Motor 2 of 4, 2 kW</t>
        </is>
      </c>
      <c r="E1904" s="12" t="inlineStr">
        <is>
          <t>R3</t>
        </is>
      </c>
      <c r="F1904" s="12" t="inlineStr">
        <is>
          <t>R3: ST auxiliary electrical e-house (40 x 65 ft)</t>
        </is>
      </c>
      <c r="G1904" s="12" t="inlineStr">
        <is>
          <t>STG</t>
        </is>
      </c>
      <c r="H1904" s="12" t="inlineStr">
        <is>
          <t>STG: steam-turbine generator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517</v>
      </c>
      <c r="U1904" s="16" t="n">
        <v>35</v>
      </c>
      <c r="V1904" s="16">
        <f>ROUNDUP((T1904+U1904+2*'Read Me'!$B$13)*(1+'Read Me'!$B$12),-1)</f>
        <v/>
      </c>
      <c r="W1904" s="16">
        <f>V1904*N1904*O1904</f>
        <v/>
      </c>
      <c r="X1904" s="12">
        <f>IF(LEFT(I1904,2)="MV",2*N1904*IF(L1904="1/C",O1904,1),0)</f>
        <v/>
      </c>
      <c r="Y1904" s="12">
        <f>IF(OR(LEFT(K1904,4)="LVAX",LEFT(K1904,6)="MV15AX",LEFT(K1904,4)="CTAX",LEFT(K1904,2)="W|"),2*N1904*O1904,0)</f>
        <v/>
      </c>
      <c r="Z1904" s="12" t="inlineStr">
        <is>
          <t>VD 0.8 %</t>
        </is>
      </c>
      <c r="AA1904" s="12">
        <f>N1904*O1904</f>
        <v/>
      </c>
    </row>
    <row r="1905">
      <c r="A1905" s="12" t="inlineStr">
        <is>
          <t>A-P-0485</t>
        </is>
      </c>
      <c r="B1905" s="12" t="inlineStr">
        <is>
          <t>A</t>
        </is>
      </c>
      <c r="C1905" s="12" t="inlineStr">
        <is>
          <t>Power block</t>
        </is>
      </c>
      <c r="D1905" s="12" t="inlineStr">
        <is>
          <t>Motor 3 of 4, 2 kW</t>
        </is>
      </c>
      <c r="E1905" s="12" t="inlineStr">
        <is>
          <t>R3</t>
        </is>
      </c>
      <c r="F1905" s="12" t="inlineStr">
        <is>
          <t>R3: ST auxiliary electrical e-house (40 x 65 ft)</t>
        </is>
      </c>
      <c r="G1905" s="12" t="inlineStr">
        <is>
          <t>STG</t>
        </is>
      </c>
      <c r="H1905" s="12" t="inlineStr">
        <is>
          <t>STG: steam-turbine generator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517</v>
      </c>
      <c r="U1905" s="16" t="n">
        <v>35</v>
      </c>
      <c r="V1905" s="16">
        <f>ROUNDUP((T1905+U1905+2*'Read Me'!$B$13)*(1+'Read Me'!$B$12),-1)</f>
        <v/>
      </c>
      <c r="W1905" s="16">
        <f>V1905*N1905*O1905</f>
        <v/>
      </c>
      <c r="X1905" s="12">
        <f>IF(LEFT(I1905,2)="MV",2*N1905*IF(L1905="1/C",O1905,1),0)</f>
        <v/>
      </c>
      <c r="Y1905" s="12">
        <f>IF(OR(LEFT(K1905,4)="LVAX",LEFT(K1905,6)="MV15AX",LEFT(K1905,4)="CTAX",LEFT(K1905,2)="W|"),2*N1905*O1905,0)</f>
        <v/>
      </c>
      <c r="Z1905" s="12" t="inlineStr">
        <is>
          <t>VD 0.8 %</t>
        </is>
      </c>
      <c r="AA1905" s="12">
        <f>N1905*O1905</f>
        <v/>
      </c>
    </row>
    <row r="1906">
      <c r="A1906" s="12" t="inlineStr">
        <is>
          <t>A-P-0486</t>
        </is>
      </c>
      <c r="B1906" s="12" t="inlineStr">
        <is>
          <t>A</t>
        </is>
      </c>
      <c r="C1906" s="12" t="inlineStr">
        <is>
          <t>Power block</t>
        </is>
      </c>
      <c r="D1906" s="12" t="inlineStr">
        <is>
          <t>Motor 4 of 4, 2 kW</t>
        </is>
      </c>
      <c r="E1906" s="12" t="inlineStr">
        <is>
          <t>R3</t>
        </is>
      </c>
      <c r="F1906" s="12" t="inlineStr">
        <is>
          <t>R3: ST auxiliary electrical e-house (40 x 65 ft)</t>
        </is>
      </c>
      <c r="G1906" s="12" t="inlineStr">
        <is>
          <t>STG</t>
        </is>
      </c>
      <c r="H1906" s="12" t="inlineStr">
        <is>
          <t>STG: steam-turbine generator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517</v>
      </c>
      <c r="U1906" s="16" t="n">
        <v>35</v>
      </c>
      <c r="V1906" s="16">
        <f>ROUNDUP((T1906+U1906+2*'Read Me'!$B$13)*(1+'Read Me'!$B$12),-1)</f>
        <v/>
      </c>
      <c r="W1906" s="16">
        <f>V1906*N1906*O1906</f>
        <v/>
      </c>
      <c r="X1906" s="12">
        <f>IF(LEFT(I1906,2)="MV",2*N1906*IF(L1906="1/C",O1906,1),0)</f>
        <v/>
      </c>
      <c r="Y1906" s="12">
        <f>IF(OR(LEFT(K1906,4)="LVAX",LEFT(K1906,6)="MV15AX",LEFT(K1906,4)="CTAX",LEFT(K1906,2)="W|"),2*N1906*O1906,0)</f>
        <v/>
      </c>
      <c r="Z1906" s="12" t="inlineStr">
        <is>
          <t>VD 0.8 %</t>
        </is>
      </c>
      <c r="AA1906" s="12">
        <f>N1906*O1906</f>
        <v/>
      </c>
    </row>
    <row r="1907">
      <c r="A1907" s="12" t="inlineStr">
        <is>
          <t>A-P-0487</t>
        </is>
      </c>
      <c r="B1907" s="12" t="inlineStr">
        <is>
          <t>A</t>
        </is>
      </c>
      <c r="C1907" s="12" t="inlineStr">
        <is>
          <t>Power block</t>
        </is>
      </c>
      <c r="D1907" s="12" t="inlineStr">
        <is>
          <t>LV power feeder</t>
        </is>
      </c>
      <c r="E1907" s="12" t="inlineStr">
        <is>
          <t>R3</t>
        </is>
      </c>
      <c r="F1907" s="12" t="inlineStr">
        <is>
          <t>R3: ST auxiliary electrical e-house (40 x 65 ft)</t>
        </is>
      </c>
      <c r="G1907" s="12" t="inlineStr">
        <is>
          <t>SWAS</t>
        </is>
      </c>
      <c r="H1907" s="12" t="inlineStr">
        <is>
          <t>SWAS: steam and water analysis</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15</v>
      </c>
      <c r="R1907" s="12" t="n">
        <v>21.2</v>
      </c>
      <c r="S1907" s="12" t="inlineStr">
        <is>
          <t>Duct bank</t>
        </is>
      </c>
      <c r="T1907" s="16" t="n">
        <v>258</v>
      </c>
      <c r="U1907" s="16" t="n">
        <v>32</v>
      </c>
      <c r="V1907" s="16">
        <f>ROUNDUP((T1907+U1907+2*'Read Me'!$B$13)*(1+'Read Me'!$B$12),-1)</f>
        <v/>
      </c>
      <c r="W1907" s="16">
        <f>V1907*N1907*O1907</f>
        <v/>
      </c>
      <c r="X1907" s="12">
        <f>IF(LEFT(I1907,2)="MV",2*N1907*IF(L1907="1/C",O1907,1),0)</f>
        <v/>
      </c>
      <c r="Y1907" s="12">
        <f>IF(OR(LEFT(K1907,4)="LVAX",LEFT(K1907,6)="MV15AX",LEFT(K1907,4)="CTAX",LEFT(K1907,2)="W|"),2*N1907*O1907,0)</f>
        <v/>
      </c>
      <c r="Z1907" s="12" t="inlineStr">
        <is>
          <t>VD 3.0 %</t>
        </is>
      </c>
      <c r="AA1907" s="12">
        <f>N1907*O1907</f>
        <v/>
      </c>
    </row>
    <row r="1908">
      <c r="A1908" s="12" t="inlineStr">
        <is>
          <t>A-P-0488</t>
        </is>
      </c>
      <c r="B1908" s="12" t="inlineStr">
        <is>
          <t>A</t>
        </is>
      </c>
      <c r="C1908" s="12" t="inlineStr">
        <is>
          <t>Power block</t>
        </is>
      </c>
      <c r="D1908" s="12" t="inlineStr">
        <is>
          <t>Motor 1 of 6, 2 kW</t>
        </is>
      </c>
      <c r="E1908" s="12" t="inlineStr">
        <is>
          <t>R2A</t>
        </is>
      </c>
      <c r="F1908" s="12" t="inlineStr">
        <is>
          <t>R2A: unit / HRSG electrical e-house (32 x 40 ft)</t>
        </is>
      </c>
      <c r="G1908" s="12" t="inlineStr"/>
      <c r="H1908" s="12" t="inlineStr">
        <is>
          <t>T-R2A: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86</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A-P-0489</t>
        </is>
      </c>
      <c r="B1909" s="12" t="inlineStr">
        <is>
          <t>A</t>
        </is>
      </c>
      <c r="C1909" s="12" t="inlineStr">
        <is>
          <t>Power block</t>
        </is>
      </c>
      <c r="D1909" s="12" t="inlineStr">
        <is>
          <t>Motor 2 of 6, 2 kW</t>
        </is>
      </c>
      <c r="E1909" s="12" t="inlineStr">
        <is>
          <t>R2A</t>
        </is>
      </c>
      <c r="F1909" s="12" t="inlineStr">
        <is>
          <t>R2A: unit / HRSG electrical e-house (32 x 40 ft)</t>
        </is>
      </c>
      <c r="G1909" s="12" t="inlineStr"/>
      <c r="H1909" s="12" t="inlineStr">
        <is>
          <t>T-R2A: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86</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A-P-0490</t>
        </is>
      </c>
      <c r="B1910" s="12" t="inlineStr">
        <is>
          <t>A</t>
        </is>
      </c>
      <c r="C1910" s="12" t="inlineStr">
        <is>
          <t>Power block</t>
        </is>
      </c>
      <c r="D1910" s="12" t="inlineStr">
        <is>
          <t>Motor 3 of 6, 2 kW</t>
        </is>
      </c>
      <c r="E1910" s="12" t="inlineStr">
        <is>
          <t>R2A</t>
        </is>
      </c>
      <c r="F1910" s="12" t="inlineStr">
        <is>
          <t>R2A: unit / HRSG electrical e-house (32 x 40 ft)</t>
        </is>
      </c>
      <c r="G1910" s="12" t="inlineStr"/>
      <c r="H1910" s="12" t="inlineStr">
        <is>
          <t>T-R2A: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86</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A-P-0491</t>
        </is>
      </c>
      <c r="B1911" s="12" t="inlineStr">
        <is>
          <t>A</t>
        </is>
      </c>
      <c r="C1911" s="12" t="inlineStr">
        <is>
          <t>Power block</t>
        </is>
      </c>
      <c r="D1911" s="12" t="inlineStr">
        <is>
          <t>Motor 4 of 6, 2 kW</t>
        </is>
      </c>
      <c r="E1911" s="12" t="inlineStr">
        <is>
          <t>R2A</t>
        </is>
      </c>
      <c r="F1911" s="12" t="inlineStr">
        <is>
          <t>R2A: unit / HRSG electrical e-house (32 x 40 ft)</t>
        </is>
      </c>
      <c r="G1911" s="12" t="inlineStr"/>
      <c r="H1911" s="12" t="inlineStr">
        <is>
          <t>T-R2A: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86</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A-P-0492</t>
        </is>
      </c>
      <c r="B1912" s="12" t="inlineStr">
        <is>
          <t>A</t>
        </is>
      </c>
      <c r="C1912" s="12" t="inlineStr">
        <is>
          <t>Power block</t>
        </is>
      </c>
      <c r="D1912" s="12" t="inlineStr">
        <is>
          <t>Motor 5 of 6, 2 kW</t>
        </is>
      </c>
      <c r="E1912" s="12" t="inlineStr">
        <is>
          <t>R2A</t>
        </is>
      </c>
      <c r="F1912" s="12" t="inlineStr">
        <is>
          <t>R2A: unit / HRSG electrical e-house (32 x 40 ft)</t>
        </is>
      </c>
      <c r="G1912" s="12" t="inlineStr"/>
      <c r="H1912" s="12" t="inlineStr">
        <is>
          <t>T-R2A: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86</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A-P-0493</t>
        </is>
      </c>
      <c r="B1913" s="12" t="inlineStr">
        <is>
          <t>A</t>
        </is>
      </c>
      <c r="C1913" s="12" t="inlineStr">
        <is>
          <t>Power block</t>
        </is>
      </c>
      <c r="D1913" s="12" t="inlineStr">
        <is>
          <t>Motor 6 of 6, 2 kW</t>
        </is>
      </c>
      <c r="E1913" s="12" t="inlineStr">
        <is>
          <t>R2A</t>
        </is>
      </c>
      <c r="F1913" s="12" t="inlineStr">
        <is>
          <t>R2A: unit / HRSG electrical e-house (32 x 40 ft)</t>
        </is>
      </c>
      <c r="G1913" s="12" t="inlineStr"/>
      <c r="H1913" s="12" t="inlineStr">
        <is>
          <t>T-R2A: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86</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A-P-0494</t>
        </is>
      </c>
      <c r="B1914" s="12" t="inlineStr">
        <is>
          <t>A</t>
        </is>
      </c>
      <c r="C1914" s="12" t="inlineStr">
        <is>
          <t>Power block</t>
        </is>
      </c>
      <c r="D1914" s="12" t="inlineStr">
        <is>
          <t>Motor 1 of 6, 2 kW</t>
        </is>
      </c>
      <c r="E1914" s="12" t="inlineStr">
        <is>
          <t>R2B</t>
        </is>
      </c>
      <c r="F1914" s="12" t="inlineStr">
        <is>
          <t>R2B: unit / HRSG electrical e-house (32 x 40 ft)</t>
        </is>
      </c>
      <c r="G1914" s="12" t="inlineStr"/>
      <c r="H1914" s="12" t="inlineStr">
        <is>
          <t>T-R2B: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Tray</t>
        </is>
      </c>
      <c r="T1914" s="16" t="n">
        <v>0</v>
      </c>
      <c r="U1914" s="16" t="n">
        <v>97</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A-P-0495</t>
        </is>
      </c>
      <c r="B1915" s="12" t="inlineStr">
        <is>
          <t>A</t>
        </is>
      </c>
      <c r="C1915" s="12" t="inlineStr">
        <is>
          <t>Power block</t>
        </is>
      </c>
      <c r="D1915" s="12" t="inlineStr">
        <is>
          <t>Motor 2 of 6, 2 kW</t>
        </is>
      </c>
      <c r="E1915" s="12" t="inlineStr">
        <is>
          <t>R2B</t>
        </is>
      </c>
      <c r="F1915" s="12" t="inlineStr">
        <is>
          <t>R2B: unit / HRSG electrical e-house (32 x 40 ft)</t>
        </is>
      </c>
      <c r="G1915" s="12" t="inlineStr"/>
      <c r="H1915" s="12" t="inlineStr">
        <is>
          <t>T-R2B: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Tray</t>
        </is>
      </c>
      <c r="T1915" s="16" t="n">
        <v>0</v>
      </c>
      <c r="U1915" s="16" t="n">
        <v>97</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A-P-0496</t>
        </is>
      </c>
      <c r="B1916" s="12" t="inlineStr">
        <is>
          <t>A</t>
        </is>
      </c>
      <c r="C1916" s="12" t="inlineStr">
        <is>
          <t>Power block</t>
        </is>
      </c>
      <c r="D1916" s="12" t="inlineStr">
        <is>
          <t>Motor 3 of 6, 2 kW</t>
        </is>
      </c>
      <c r="E1916" s="12" t="inlineStr">
        <is>
          <t>R2B</t>
        </is>
      </c>
      <c r="F1916" s="12" t="inlineStr">
        <is>
          <t>R2B: unit / HRSG electrical e-house (32 x 40 ft)</t>
        </is>
      </c>
      <c r="G1916" s="12" t="inlineStr"/>
      <c r="H1916" s="12" t="inlineStr">
        <is>
          <t>T-R2B: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Tray</t>
        </is>
      </c>
      <c r="T1916" s="16" t="n">
        <v>0</v>
      </c>
      <c r="U1916" s="16" t="n">
        <v>97</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A-P-0497</t>
        </is>
      </c>
      <c r="B1917" s="12" t="inlineStr">
        <is>
          <t>A</t>
        </is>
      </c>
      <c r="C1917" s="12" t="inlineStr">
        <is>
          <t>Power block</t>
        </is>
      </c>
      <c r="D1917" s="12" t="inlineStr">
        <is>
          <t>Motor 4 of 6, 2 kW</t>
        </is>
      </c>
      <c r="E1917" s="12" t="inlineStr">
        <is>
          <t>R2B</t>
        </is>
      </c>
      <c r="F1917" s="12" t="inlineStr">
        <is>
          <t>R2B: unit / HRSG electrical e-house (32 x 40 ft)</t>
        </is>
      </c>
      <c r="G1917" s="12" t="inlineStr"/>
      <c r="H1917" s="12" t="inlineStr">
        <is>
          <t>T-R2B: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0</v>
      </c>
      <c r="U1917" s="16" t="n">
        <v>97</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A-P-0498</t>
        </is>
      </c>
      <c r="B1918" s="12" t="inlineStr">
        <is>
          <t>A</t>
        </is>
      </c>
      <c r="C1918" s="12" t="inlineStr">
        <is>
          <t>Power block</t>
        </is>
      </c>
      <c r="D1918" s="12" t="inlineStr">
        <is>
          <t>Motor 5 of 6, 2 kW</t>
        </is>
      </c>
      <c r="E1918" s="12" t="inlineStr">
        <is>
          <t>R2B</t>
        </is>
      </c>
      <c r="F1918" s="12" t="inlineStr">
        <is>
          <t>R2B: unit / HRSG electrical e-house (32 x 40 ft)</t>
        </is>
      </c>
      <c r="G1918" s="12" t="inlineStr"/>
      <c r="H1918" s="12" t="inlineStr">
        <is>
          <t>T-R2B: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0</v>
      </c>
      <c r="U1918" s="16" t="n">
        <v>97</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A-P-0499</t>
        </is>
      </c>
      <c r="B1919" s="12" t="inlineStr">
        <is>
          <t>A</t>
        </is>
      </c>
      <c r="C1919" s="12" t="inlineStr">
        <is>
          <t>Power block</t>
        </is>
      </c>
      <c r="D1919" s="12" t="inlineStr">
        <is>
          <t>Motor 6 of 6, 2 kW</t>
        </is>
      </c>
      <c r="E1919" s="12" t="inlineStr">
        <is>
          <t>R2B</t>
        </is>
      </c>
      <c r="F1919" s="12" t="inlineStr">
        <is>
          <t>R2B: unit / HRSG electrical e-house (32 x 40 ft)</t>
        </is>
      </c>
      <c r="G1919" s="12" t="inlineStr"/>
      <c r="H1919" s="12" t="inlineStr">
        <is>
          <t>T-R2B: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0</v>
      </c>
      <c r="U1919" s="16" t="n">
        <v>97</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A-P-0500</t>
        </is>
      </c>
      <c r="B1920" s="12" t="inlineStr">
        <is>
          <t>A</t>
        </is>
      </c>
      <c r="C1920" s="12" t="inlineStr">
        <is>
          <t>Power block</t>
        </is>
      </c>
      <c r="D1920" s="12" t="inlineStr">
        <is>
          <t>Motor 1 of 6, 2 kW</t>
        </is>
      </c>
      <c r="E1920" s="12" t="inlineStr">
        <is>
          <t>R2C</t>
        </is>
      </c>
      <c r="F1920" s="12" t="inlineStr">
        <is>
          <t>R2C: unit / HRSG electrical e-house (32 x 40 ft)</t>
        </is>
      </c>
      <c r="G1920" s="12" t="inlineStr"/>
      <c r="H1920" s="12" t="inlineStr">
        <is>
          <t>T-R2C: 13.8/0.48 kV</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0</v>
      </c>
      <c r="U1920" s="16" t="n">
        <v>97</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A-P-0501</t>
        </is>
      </c>
      <c r="B1921" s="12" t="inlineStr">
        <is>
          <t>A</t>
        </is>
      </c>
      <c r="C1921" s="12" t="inlineStr">
        <is>
          <t>Power block</t>
        </is>
      </c>
      <c r="D1921" s="12" t="inlineStr">
        <is>
          <t>Motor 2 of 6, 2 kW</t>
        </is>
      </c>
      <c r="E1921" s="12" t="inlineStr">
        <is>
          <t>R2C</t>
        </is>
      </c>
      <c r="F1921" s="12" t="inlineStr">
        <is>
          <t>R2C: unit / HRSG electrical e-house (32 x 40 ft)</t>
        </is>
      </c>
      <c r="G1921" s="12" t="inlineStr"/>
      <c r="H1921" s="12" t="inlineStr">
        <is>
          <t>T-R2C: 13.8/0.48 kV</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0</v>
      </c>
      <c r="U1921" s="16" t="n">
        <v>97</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A-P-0502</t>
        </is>
      </c>
      <c r="B1922" s="12" t="inlineStr">
        <is>
          <t>A</t>
        </is>
      </c>
      <c r="C1922" s="12" t="inlineStr">
        <is>
          <t>Power block</t>
        </is>
      </c>
      <c r="D1922" s="12" t="inlineStr">
        <is>
          <t>Motor 3 of 6, 2 kW</t>
        </is>
      </c>
      <c r="E1922" s="12" t="inlineStr">
        <is>
          <t>R2C</t>
        </is>
      </c>
      <c r="F1922" s="12" t="inlineStr">
        <is>
          <t>R2C: unit / HRSG electrical e-house (32 x 40 ft)</t>
        </is>
      </c>
      <c r="G1922" s="12" t="inlineStr"/>
      <c r="H1922" s="12" t="inlineStr">
        <is>
          <t>T-R2C: 13.8/0.48 kV</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0</v>
      </c>
      <c r="U1922" s="16" t="n">
        <v>97</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A-P-0503</t>
        </is>
      </c>
      <c r="B1923" s="12" t="inlineStr">
        <is>
          <t>A</t>
        </is>
      </c>
      <c r="C1923" s="12" t="inlineStr">
        <is>
          <t>Power block</t>
        </is>
      </c>
      <c r="D1923" s="12" t="inlineStr">
        <is>
          <t>Motor 4 of 6, 2 kW</t>
        </is>
      </c>
      <c r="E1923" s="12" t="inlineStr">
        <is>
          <t>R2C</t>
        </is>
      </c>
      <c r="F1923" s="12" t="inlineStr">
        <is>
          <t>R2C: unit / HRSG electrical e-house (32 x 40 ft)</t>
        </is>
      </c>
      <c r="G1923" s="12" t="inlineStr"/>
      <c r="H1923" s="12" t="inlineStr">
        <is>
          <t>T-R2C: 13.8/0.48 kV</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Tray</t>
        </is>
      </c>
      <c r="T1923" s="16" t="n">
        <v>0</v>
      </c>
      <c r="U1923" s="16" t="n">
        <v>97</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A-P-0504</t>
        </is>
      </c>
      <c r="B1924" s="12" t="inlineStr">
        <is>
          <t>A</t>
        </is>
      </c>
      <c r="C1924" s="12" t="inlineStr">
        <is>
          <t>Power block</t>
        </is>
      </c>
      <c r="D1924" s="12" t="inlineStr">
        <is>
          <t>Motor 5 of 6, 2 kW</t>
        </is>
      </c>
      <c r="E1924" s="12" t="inlineStr">
        <is>
          <t>R2C</t>
        </is>
      </c>
      <c r="F1924" s="12" t="inlineStr">
        <is>
          <t>R2C: unit / HRSG electrical e-house (32 x 40 ft)</t>
        </is>
      </c>
      <c r="G1924" s="12" t="inlineStr"/>
      <c r="H1924" s="12" t="inlineStr">
        <is>
          <t>T-R2C: 13.8/0.48 kV</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Tray</t>
        </is>
      </c>
      <c r="T1924" s="16" t="n">
        <v>0</v>
      </c>
      <c r="U1924" s="16" t="n">
        <v>97</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A-P-0505</t>
        </is>
      </c>
      <c r="B1925" s="12" t="inlineStr">
        <is>
          <t>A</t>
        </is>
      </c>
      <c r="C1925" s="12" t="inlineStr">
        <is>
          <t>Power block</t>
        </is>
      </c>
      <c r="D1925" s="12" t="inlineStr">
        <is>
          <t>Motor 6 of 6, 2 kW</t>
        </is>
      </c>
      <c r="E1925" s="12" t="inlineStr">
        <is>
          <t>R2C</t>
        </is>
      </c>
      <c r="F1925" s="12" t="inlineStr">
        <is>
          <t>R2C: unit / HRSG electrical e-house (32 x 40 ft)</t>
        </is>
      </c>
      <c r="G1925" s="12" t="inlineStr"/>
      <c r="H1925" s="12" t="inlineStr">
        <is>
          <t>T-R2C: 13.8/0.48 kV</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Tray</t>
        </is>
      </c>
      <c r="T1925" s="16" t="n">
        <v>0</v>
      </c>
      <c r="U1925" s="16" t="n">
        <v>97</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A-P-0506</t>
        </is>
      </c>
      <c r="B1926" s="12" t="inlineStr">
        <is>
          <t>A</t>
        </is>
      </c>
      <c r="C1926" s="12" t="inlineStr">
        <is>
          <t>Power block</t>
        </is>
      </c>
      <c r="D1926" s="12" t="inlineStr">
        <is>
          <t>Motor 1 of 6, 2 kW</t>
        </is>
      </c>
      <c r="E1926" s="12" t="inlineStr">
        <is>
          <t>R3</t>
        </is>
      </c>
      <c r="F1926" s="12" t="inlineStr">
        <is>
          <t>R3: ST auxiliary electrical e-house (40 x 65 ft)</t>
        </is>
      </c>
      <c r="G1926" s="12" t="inlineStr"/>
      <c r="H1926" s="12" t="inlineStr">
        <is>
          <t>T-R3: 13.8/0.48 kV</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0</v>
      </c>
      <c r="U1926" s="16" t="n">
        <v>71</v>
      </c>
      <c r="V1926" s="16">
        <f>ROUNDUP((T1926+U1926+2*'Read Me'!$B$13)*(1+'Read Me'!$B$12),-1)</f>
        <v/>
      </c>
      <c r="W1926" s="16">
        <f>V1926*N1926*O1926</f>
        <v/>
      </c>
      <c r="X1926" s="12">
        <f>IF(LEFT(I1926,2)="MV",2*N1926*IF(L1926="1/C",O1926,1),0)</f>
        <v/>
      </c>
      <c r="Y1926" s="12">
        <f>IF(OR(LEFT(K1926,4)="LVAX",LEFT(K1926,6)="MV15AX",LEFT(K1926,4)="CTAX",LEFT(K1926,2)="W|"),2*N1926*O1926,0)</f>
        <v/>
      </c>
      <c r="Z1926" s="12" t="inlineStr">
        <is>
          <t>VD 0.1 %</t>
        </is>
      </c>
      <c r="AA1926" s="12">
        <f>N1926*O1926</f>
        <v/>
      </c>
    </row>
    <row r="1927">
      <c r="A1927" s="12" t="inlineStr">
        <is>
          <t>A-P-0507</t>
        </is>
      </c>
      <c r="B1927" s="12" t="inlineStr">
        <is>
          <t>A</t>
        </is>
      </c>
      <c r="C1927" s="12" t="inlineStr">
        <is>
          <t>Power block</t>
        </is>
      </c>
      <c r="D1927" s="12" t="inlineStr">
        <is>
          <t>Motor 2 of 6, 2 kW</t>
        </is>
      </c>
      <c r="E1927" s="12" t="inlineStr">
        <is>
          <t>R3</t>
        </is>
      </c>
      <c r="F1927" s="12" t="inlineStr">
        <is>
          <t>R3: ST auxiliary electrical e-house (40 x 65 ft)</t>
        </is>
      </c>
      <c r="G1927" s="12" t="inlineStr"/>
      <c r="H1927" s="12" t="inlineStr">
        <is>
          <t>T-R3: 13.8/0.48 kV</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0</v>
      </c>
      <c r="U1927" s="16" t="n">
        <v>71</v>
      </c>
      <c r="V1927" s="16">
        <f>ROUNDUP((T1927+U1927+2*'Read Me'!$B$13)*(1+'Read Me'!$B$12),-1)</f>
        <v/>
      </c>
      <c r="W1927" s="16">
        <f>V1927*N1927*O1927</f>
        <v/>
      </c>
      <c r="X1927" s="12">
        <f>IF(LEFT(I1927,2)="MV",2*N1927*IF(L1927="1/C",O1927,1),0)</f>
        <v/>
      </c>
      <c r="Y1927" s="12">
        <f>IF(OR(LEFT(K1927,4)="LVAX",LEFT(K1927,6)="MV15AX",LEFT(K1927,4)="CTAX",LEFT(K1927,2)="W|"),2*N1927*O1927,0)</f>
        <v/>
      </c>
      <c r="Z1927" s="12" t="inlineStr">
        <is>
          <t>VD 0.1 %</t>
        </is>
      </c>
      <c r="AA1927" s="12">
        <f>N1927*O1927</f>
        <v/>
      </c>
    </row>
    <row r="1928">
      <c r="A1928" s="12" t="inlineStr">
        <is>
          <t>A-P-0508</t>
        </is>
      </c>
      <c r="B1928" s="12" t="inlineStr">
        <is>
          <t>A</t>
        </is>
      </c>
      <c r="C1928" s="12" t="inlineStr">
        <is>
          <t>Power block</t>
        </is>
      </c>
      <c r="D1928" s="12" t="inlineStr">
        <is>
          <t>Motor 3 of 6, 2 kW</t>
        </is>
      </c>
      <c r="E1928" s="12" t="inlineStr">
        <is>
          <t>R3</t>
        </is>
      </c>
      <c r="F1928" s="12" t="inlineStr">
        <is>
          <t>R3: ST auxiliary electrical e-house (40 x 65 ft)</t>
        </is>
      </c>
      <c r="G1928" s="12" t="inlineStr"/>
      <c r="H1928" s="12" t="inlineStr">
        <is>
          <t>T-R3: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0</v>
      </c>
      <c r="U1928" s="16" t="n">
        <v>71</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A-P-0509</t>
        </is>
      </c>
      <c r="B1929" s="12" t="inlineStr">
        <is>
          <t>A</t>
        </is>
      </c>
      <c r="C1929" s="12" t="inlineStr">
        <is>
          <t>Power block</t>
        </is>
      </c>
      <c r="D1929" s="12" t="inlineStr">
        <is>
          <t>Motor 4 of 6, 2 kW</t>
        </is>
      </c>
      <c r="E1929" s="12" t="inlineStr">
        <is>
          <t>R3</t>
        </is>
      </c>
      <c r="F1929" s="12" t="inlineStr">
        <is>
          <t>R3: ST auxiliary electrical e-house (40 x 65 ft)</t>
        </is>
      </c>
      <c r="G1929" s="12" t="inlineStr"/>
      <c r="H1929" s="12" t="inlineStr">
        <is>
          <t>T-R3: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0</v>
      </c>
      <c r="U1929" s="16" t="n">
        <v>71</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A-P-0510</t>
        </is>
      </c>
      <c r="B1930" s="12" t="inlineStr">
        <is>
          <t>A</t>
        </is>
      </c>
      <c r="C1930" s="12" t="inlineStr">
        <is>
          <t>Power block</t>
        </is>
      </c>
      <c r="D1930" s="12" t="inlineStr">
        <is>
          <t>Motor 5 of 6, 2 kW</t>
        </is>
      </c>
      <c r="E1930" s="12" t="inlineStr">
        <is>
          <t>R3</t>
        </is>
      </c>
      <c r="F1930" s="12" t="inlineStr">
        <is>
          <t>R3: ST auxiliary electrical e-house (40 x 65 ft)</t>
        </is>
      </c>
      <c r="G1930" s="12" t="inlineStr"/>
      <c r="H1930" s="12" t="inlineStr">
        <is>
          <t>T-R3: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0</v>
      </c>
      <c r="U1930" s="16" t="n">
        <v>71</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A-P-0511</t>
        </is>
      </c>
      <c r="B1931" s="12" t="inlineStr">
        <is>
          <t>A</t>
        </is>
      </c>
      <c r="C1931" s="12" t="inlineStr">
        <is>
          <t>Power block</t>
        </is>
      </c>
      <c r="D1931" s="12" t="inlineStr">
        <is>
          <t>Motor 6 of 6, 2 kW</t>
        </is>
      </c>
      <c r="E1931" s="12" t="inlineStr">
        <is>
          <t>R3</t>
        </is>
      </c>
      <c r="F1931" s="12" t="inlineStr">
        <is>
          <t>R3: ST auxiliary electrical e-house (40 x 65 ft)</t>
        </is>
      </c>
      <c r="G1931" s="12" t="inlineStr"/>
      <c r="H1931" s="12" t="inlineStr">
        <is>
          <t>T-R3: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0</v>
      </c>
      <c r="U1931" s="16" t="n">
        <v>71</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A-P-0512</t>
        </is>
      </c>
      <c r="B1932" s="12" t="inlineStr">
        <is>
          <t>A</t>
        </is>
      </c>
      <c r="C1932" s="12" t="inlineStr">
        <is>
          <t>Power block</t>
        </is>
      </c>
      <c r="D1932" s="12" t="inlineStr">
        <is>
          <t>Motor 1 of 6, 2 kW</t>
        </is>
      </c>
      <c r="E1932" s="12" t="inlineStr">
        <is>
          <t>LC-480-B</t>
        </is>
      </c>
      <c r="F1932" s="12" t="inlineStr">
        <is>
          <t>R1 LC-480-B (480 V switchgear)</t>
        </is>
      </c>
      <c r="G1932" s="12" t="inlineStr">
        <is>
          <t>T4-A</t>
        </is>
      </c>
      <c r="H1932" s="12" t="inlineStr">
        <is>
          <t>T4-A: 13.8/4.16 kV station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63</v>
      </c>
      <c r="U1932" s="16" t="n">
        <v>41</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A-P-0513</t>
        </is>
      </c>
      <c r="B1933" s="12" t="inlineStr">
        <is>
          <t>A</t>
        </is>
      </c>
      <c r="C1933" s="12" t="inlineStr">
        <is>
          <t>Power block</t>
        </is>
      </c>
      <c r="D1933" s="12" t="inlineStr">
        <is>
          <t>Motor 2 of 6, 2 kW</t>
        </is>
      </c>
      <c r="E1933" s="12" t="inlineStr">
        <is>
          <t>LC-480-B</t>
        </is>
      </c>
      <c r="F1933" s="12" t="inlineStr">
        <is>
          <t>R1 LC-480-B (480 V switchgear)</t>
        </is>
      </c>
      <c r="G1933" s="12" t="inlineStr">
        <is>
          <t>T4-A</t>
        </is>
      </c>
      <c r="H1933" s="12" t="inlineStr">
        <is>
          <t>T4-A: 13.8/4.16 kV station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63</v>
      </c>
      <c r="U1933" s="16" t="n">
        <v>41</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A-P-0514</t>
        </is>
      </c>
      <c r="B1934" s="12" t="inlineStr">
        <is>
          <t>A</t>
        </is>
      </c>
      <c r="C1934" s="12" t="inlineStr">
        <is>
          <t>Power block</t>
        </is>
      </c>
      <c r="D1934" s="12" t="inlineStr">
        <is>
          <t>Motor 3 of 6, 2 kW</t>
        </is>
      </c>
      <c r="E1934" s="12" t="inlineStr">
        <is>
          <t>LC-480-B</t>
        </is>
      </c>
      <c r="F1934" s="12" t="inlineStr">
        <is>
          <t>R1 LC-480-B (480 V switchgear)</t>
        </is>
      </c>
      <c r="G1934" s="12" t="inlineStr">
        <is>
          <t>T4-A</t>
        </is>
      </c>
      <c r="H1934" s="12" t="inlineStr">
        <is>
          <t>T4-A: 13.8/4.16 kV station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63</v>
      </c>
      <c r="U1934" s="16" t="n">
        <v>41</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A-P-0515</t>
        </is>
      </c>
      <c r="B1935" s="12" t="inlineStr">
        <is>
          <t>A</t>
        </is>
      </c>
      <c r="C1935" s="12" t="inlineStr">
        <is>
          <t>Power block</t>
        </is>
      </c>
      <c r="D1935" s="12" t="inlineStr">
        <is>
          <t>Motor 4 of 6, 2 kW</t>
        </is>
      </c>
      <c r="E1935" s="12" t="inlineStr">
        <is>
          <t>LC-480-B</t>
        </is>
      </c>
      <c r="F1935" s="12" t="inlineStr">
        <is>
          <t>R1 LC-480-B (480 V switchgear)</t>
        </is>
      </c>
      <c r="G1935" s="12" t="inlineStr">
        <is>
          <t>T4-A</t>
        </is>
      </c>
      <c r="H1935" s="12" t="inlineStr">
        <is>
          <t>T4-A: 13.8/4.16 kV station transformer</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Duct bank</t>
        </is>
      </c>
      <c r="T1935" s="16" t="n">
        <v>63</v>
      </c>
      <c r="U1935" s="16" t="n">
        <v>41</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A-P-0516</t>
        </is>
      </c>
      <c r="B1936" s="12" t="inlineStr">
        <is>
          <t>A</t>
        </is>
      </c>
      <c r="C1936" s="12" t="inlineStr">
        <is>
          <t>Power block</t>
        </is>
      </c>
      <c r="D1936" s="12" t="inlineStr">
        <is>
          <t>Motor 5 of 6, 2 kW</t>
        </is>
      </c>
      <c r="E1936" s="12" t="inlineStr">
        <is>
          <t>LC-480-B</t>
        </is>
      </c>
      <c r="F1936" s="12" t="inlineStr">
        <is>
          <t>R1 LC-480-B (480 V switchgear)</t>
        </is>
      </c>
      <c r="G1936" s="12" t="inlineStr">
        <is>
          <t>T4-A</t>
        </is>
      </c>
      <c r="H1936" s="12" t="inlineStr">
        <is>
          <t>T4-A: 13.8/4.16 kV station transformer</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Duct bank</t>
        </is>
      </c>
      <c r="T1936" s="16" t="n">
        <v>63</v>
      </c>
      <c r="U1936" s="16" t="n">
        <v>41</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A-P-0517</t>
        </is>
      </c>
      <c r="B1937" s="12" t="inlineStr">
        <is>
          <t>A</t>
        </is>
      </c>
      <c r="C1937" s="12" t="inlineStr">
        <is>
          <t>Power block</t>
        </is>
      </c>
      <c r="D1937" s="12" t="inlineStr">
        <is>
          <t>Motor 6 of 6, 2 kW</t>
        </is>
      </c>
      <c r="E1937" s="12" t="inlineStr">
        <is>
          <t>LC-480-B</t>
        </is>
      </c>
      <c r="F1937" s="12" t="inlineStr">
        <is>
          <t>R1 LC-480-B (480 V switchgear)</t>
        </is>
      </c>
      <c r="G1937" s="12" t="inlineStr">
        <is>
          <t>T4-A</t>
        </is>
      </c>
      <c r="H1937" s="12" t="inlineStr">
        <is>
          <t>T4-A: 13.8/4.16 kV station transformer</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Duct bank</t>
        </is>
      </c>
      <c r="T1937" s="16" t="n">
        <v>63</v>
      </c>
      <c r="U1937" s="16" t="n">
        <v>41</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A-P-0518</t>
        </is>
      </c>
      <c r="B1938" s="12" t="inlineStr">
        <is>
          <t>A</t>
        </is>
      </c>
      <c r="C1938" s="12" t="inlineStr">
        <is>
          <t>Power block</t>
        </is>
      </c>
      <c r="D1938" s="12" t="inlineStr">
        <is>
          <t>Motor 1 of 6, 2 kW</t>
        </is>
      </c>
      <c r="E1938" s="12" t="inlineStr">
        <is>
          <t>LC-480-B</t>
        </is>
      </c>
      <c r="F1938" s="12" t="inlineStr">
        <is>
          <t>R1 LC-480-B (480 V switchgear)</t>
        </is>
      </c>
      <c r="G1938" s="12" t="inlineStr">
        <is>
          <t>T4-B</t>
        </is>
      </c>
      <c r="H1938" s="12" t="inlineStr">
        <is>
          <t>T4-B: 13.8/4.16 kV station transformer</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Duct bank</t>
        </is>
      </c>
      <c r="T1938" s="16" t="n">
        <v>85</v>
      </c>
      <c r="U1938" s="16" t="n">
        <v>41</v>
      </c>
      <c r="V1938" s="16">
        <f>ROUNDUP((T1938+U1938+2*'Read Me'!$B$13)*(1+'Read Me'!$B$12),-1)</f>
        <v/>
      </c>
      <c r="W1938" s="16">
        <f>V1938*N1938*O1938</f>
        <v/>
      </c>
      <c r="X1938" s="12">
        <f>IF(LEFT(I1938,2)="MV",2*N1938*IF(L1938="1/C",O1938,1),0)</f>
        <v/>
      </c>
      <c r="Y1938" s="12">
        <f>IF(OR(LEFT(K1938,4)="LVAX",LEFT(K1938,6)="MV15AX",LEFT(K1938,4)="CTAX",LEFT(K1938,2)="W|"),2*N1938*O1938,0)</f>
        <v/>
      </c>
      <c r="Z1938" s="12" t="inlineStr">
        <is>
          <t>VD 0.2 %</t>
        </is>
      </c>
      <c r="AA1938" s="12">
        <f>N1938*O1938</f>
        <v/>
      </c>
    </row>
    <row r="1939">
      <c r="A1939" s="12" t="inlineStr">
        <is>
          <t>A-P-0519</t>
        </is>
      </c>
      <c r="B1939" s="12" t="inlineStr">
        <is>
          <t>A</t>
        </is>
      </c>
      <c r="C1939" s="12" t="inlineStr">
        <is>
          <t>Power block</t>
        </is>
      </c>
      <c r="D1939" s="12" t="inlineStr">
        <is>
          <t>Motor 2 of 6, 2 kW</t>
        </is>
      </c>
      <c r="E1939" s="12" t="inlineStr">
        <is>
          <t>LC-480-B</t>
        </is>
      </c>
      <c r="F1939" s="12" t="inlineStr">
        <is>
          <t>R1 LC-480-B (480 V switchgear)</t>
        </is>
      </c>
      <c r="G1939" s="12" t="inlineStr">
        <is>
          <t>T4-B</t>
        </is>
      </c>
      <c r="H1939" s="12" t="inlineStr">
        <is>
          <t>T4-B: 13.8/4.16 kV station transformer</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Duct bank</t>
        </is>
      </c>
      <c r="T1939" s="16" t="n">
        <v>85</v>
      </c>
      <c r="U1939" s="16" t="n">
        <v>41</v>
      </c>
      <c r="V1939" s="16">
        <f>ROUNDUP((T1939+U1939+2*'Read Me'!$B$13)*(1+'Read Me'!$B$12),-1)</f>
        <v/>
      </c>
      <c r="W1939" s="16">
        <f>V1939*N1939*O1939</f>
        <v/>
      </c>
      <c r="X1939" s="12">
        <f>IF(LEFT(I1939,2)="MV",2*N1939*IF(L1939="1/C",O1939,1),0)</f>
        <v/>
      </c>
      <c r="Y1939" s="12">
        <f>IF(OR(LEFT(K1939,4)="LVAX",LEFT(K1939,6)="MV15AX",LEFT(K1939,4)="CTAX",LEFT(K1939,2)="W|"),2*N1939*O1939,0)</f>
        <v/>
      </c>
      <c r="Z1939" s="12" t="inlineStr">
        <is>
          <t>VD 0.2 %</t>
        </is>
      </c>
      <c r="AA1939" s="12">
        <f>N1939*O1939</f>
        <v/>
      </c>
    </row>
    <row r="1940">
      <c r="A1940" s="12" t="inlineStr">
        <is>
          <t>A-P-0520</t>
        </is>
      </c>
      <c r="B1940" s="12" t="inlineStr">
        <is>
          <t>A</t>
        </is>
      </c>
      <c r="C1940" s="12" t="inlineStr">
        <is>
          <t>Power block</t>
        </is>
      </c>
      <c r="D1940" s="12" t="inlineStr">
        <is>
          <t>Motor 3 of 6, 2 kW</t>
        </is>
      </c>
      <c r="E1940" s="12" t="inlineStr">
        <is>
          <t>LC-480-B</t>
        </is>
      </c>
      <c r="F1940" s="12" t="inlineStr">
        <is>
          <t>R1 LC-480-B (480 V switchgear)</t>
        </is>
      </c>
      <c r="G1940" s="12" t="inlineStr">
        <is>
          <t>T4-B</t>
        </is>
      </c>
      <c r="H1940" s="12" t="inlineStr">
        <is>
          <t>T4-B: 13.8/4.16 kV station transformer</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Duct bank</t>
        </is>
      </c>
      <c r="T1940" s="16" t="n">
        <v>85</v>
      </c>
      <c r="U1940" s="16" t="n">
        <v>41</v>
      </c>
      <c r="V1940" s="16">
        <f>ROUNDUP((T1940+U1940+2*'Read Me'!$B$13)*(1+'Read Me'!$B$12),-1)</f>
        <v/>
      </c>
      <c r="W1940" s="16">
        <f>V1940*N1940*O1940</f>
        <v/>
      </c>
      <c r="X1940" s="12">
        <f>IF(LEFT(I1940,2)="MV",2*N1940*IF(L1940="1/C",O1940,1),0)</f>
        <v/>
      </c>
      <c r="Y1940" s="12">
        <f>IF(OR(LEFT(K1940,4)="LVAX",LEFT(K1940,6)="MV15AX",LEFT(K1940,4)="CTAX",LEFT(K1940,2)="W|"),2*N1940*O1940,0)</f>
        <v/>
      </c>
      <c r="Z1940" s="12" t="inlineStr">
        <is>
          <t>VD 0.2 %</t>
        </is>
      </c>
      <c r="AA1940" s="12">
        <f>N1940*O1940</f>
        <v/>
      </c>
    </row>
    <row r="1941">
      <c r="A1941" s="12" t="inlineStr">
        <is>
          <t>A-P-0521</t>
        </is>
      </c>
      <c r="B1941" s="12" t="inlineStr">
        <is>
          <t>A</t>
        </is>
      </c>
      <c r="C1941" s="12" t="inlineStr">
        <is>
          <t>Power block</t>
        </is>
      </c>
      <c r="D1941" s="12" t="inlineStr">
        <is>
          <t>Motor 4 of 6, 2 kW</t>
        </is>
      </c>
      <c r="E1941" s="12" t="inlineStr">
        <is>
          <t>LC-480-B</t>
        </is>
      </c>
      <c r="F1941" s="12" t="inlineStr">
        <is>
          <t>R1 LC-480-B (480 V switchgear)</t>
        </is>
      </c>
      <c r="G1941" s="12" t="inlineStr">
        <is>
          <t>T4-B</t>
        </is>
      </c>
      <c r="H1941" s="12" t="inlineStr">
        <is>
          <t>T4-B: 13.8/4.16 kV station transformer</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Duct bank</t>
        </is>
      </c>
      <c r="T1941" s="16" t="n">
        <v>85</v>
      </c>
      <c r="U1941" s="16" t="n">
        <v>41</v>
      </c>
      <c r="V1941" s="16">
        <f>ROUNDUP((T1941+U1941+2*'Read Me'!$B$13)*(1+'Read Me'!$B$12),-1)</f>
        <v/>
      </c>
      <c r="W1941" s="16">
        <f>V1941*N1941*O1941</f>
        <v/>
      </c>
      <c r="X1941" s="12">
        <f>IF(LEFT(I1941,2)="MV",2*N1941*IF(L1941="1/C",O1941,1),0)</f>
        <v/>
      </c>
      <c r="Y1941" s="12">
        <f>IF(OR(LEFT(K1941,4)="LVAX",LEFT(K1941,6)="MV15AX",LEFT(K1941,4)="CTAX",LEFT(K1941,2)="W|"),2*N1941*O1941,0)</f>
        <v/>
      </c>
      <c r="Z1941" s="12" t="inlineStr">
        <is>
          <t>VD 0.2 %</t>
        </is>
      </c>
      <c r="AA1941" s="12">
        <f>N1941*O1941</f>
        <v/>
      </c>
    </row>
    <row r="1942">
      <c r="A1942" s="12" t="inlineStr">
        <is>
          <t>A-P-0522</t>
        </is>
      </c>
      <c r="B1942" s="12" t="inlineStr">
        <is>
          <t>A</t>
        </is>
      </c>
      <c r="C1942" s="12" t="inlineStr">
        <is>
          <t>Power block</t>
        </is>
      </c>
      <c r="D1942" s="12" t="inlineStr">
        <is>
          <t>Motor 5 of 6, 2 kW</t>
        </is>
      </c>
      <c r="E1942" s="12" t="inlineStr">
        <is>
          <t>LC-480-B</t>
        </is>
      </c>
      <c r="F1942" s="12" t="inlineStr">
        <is>
          <t>R1 LC-480-B (480 V switchgear)</t>
        </is>
      </c>
      <c r="G1942" s="12" t="inlineStr">
        <is>
          <t>T4-B</t>
        </is>
      </c>
      <c r="H1942" s="12" t="inlineStr">
        <is>
          <t>T4-B: 13.8/4.16 kV station transformer</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Duct bank</t>
        </is>
      </c>
      <c r="T1942" s="16" t="n">
        <v>85</v>
      </c>
      <c r="U1942" s="16" t="n">
        <v>41</v>
      </c>
      <c r="V1942" s="16">
        <f>ROUNDUP((T1942+U1942+2*'Read Me'!$B$13)*(1+'Read Me'!$B$12),-1)</f>
        <v/>
      </c>
      <c r="W1942" s="16">
        <f>V1942*N1942*O1942</f>
        <v/>
      </c>
      <c r="X1942" s="12">
        <f>IF(LEFT(I1942,2)="MV",2*N1942*IF(L1942="1/C",O1942,1),0)</f>
        <v/>
      </c>
      <c r="Y1942" s="12">
        <f>IF(OR(LEFT(K1942,4)="LVAX",LEFT(K1942,6)="MV15AX",LEFT(K1942,4)="CTAX",LEFT(K1942,2)="W|"),2*N1942*O1942,0)</f>
        <v/>
      </c>
      <c r="Z1942" s="12" t="inlineStr">
        <is>
          <t>VD 0.2 %</t>
        </is>
      </c>
      <c r="AA1942" s="12">
        <f>N1942*O1942</f>
        <v/>
      </c>
    </row>
    <row r="1943">
      <c r="A1943" s="12" t="inlineStr">
        <is>
          <t>A-P-0523</t>
        </is>
      </c>
      <c r="B1943" s="12" t="inlineStr">
        <is>
          <t>A</t>
        </is>
      </c>
      <c r="C1943" s="12" t="inlineStr">
        <is>
          <t>Power block</t>
        </is>
      </c>
      <c r="D1943" s="12" t="inlineStr">
        <is>
          <t>Motor 6 of 6, 2 kW</t>
        </is>
      </c>
      <c r="E1943" s="12" t="inlineStr">
        <is>
          <t>LC-480-B</t>
        </is>
      </c>
      <c r="F1943" s="12" t="inlineStr">
        <is>
          <t>R1 LC-480-B (480 V switchgear)</t>
        </is>
      </c>
      <c r="G1943" s="12" t="inlineStr">
        <is>
          <t>T4-B</t>
        </is>
      </c>
      <c r="H1943" s="12" t="inlineStr">
        <is>
          <t>T4-B: 13.8/4.16 kV station transformer</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Duct bank</t>
        </is>
      </c>
      <c r="T1943" s="16" t="n">
        <v>85</v>
      </c>
      <c r="U1943" s="16" t="n">
        <v>41</v>
      </c>
      <c r="V1943" s="16">
        <f>ROUNDUP((T1943+U1943+2*'Read Me'!$B$13)*(1+'Read Me'!$B$12),-1)</f>
        <v/>
      </c>
      <c r="W1943" s="16">
        <f>V1943*N1943*O1943</f>
        <v/>
      </c>
      <c r="X1943" s="12">
        <f>IF(LEFT(I1943,2)="MV",2*N1943*IF(L1943="1/C",O1943,1),0)</f>
        <v/>
      </c>
      <c r="Y1943" s="12">
        <f>IF(OR(LEFT(K1943,4)="LVAX",LEFT(K1943,6)="MV15AX",LEFT(K1943,4)="CTAX",LEFT(K1943,2)="W|"),2*N1943*O1943,0)</f>
        <v/>
      </c>
      <c r="Z1943" s="12" t="inlineStr">
        <is>
          <t>VD 0.2 %</t>
        </is>
      </c>
      <c r="AA1943" s="12">
        <f>N1943*O1943</f>
        <v/>
      </c>
    </row>
    <row r="1944">
      <c r="A1944" s="12" t="inlineStr">
        <is>
          <t>A-P-0524</t>
        </is>
      </c>
      <c r="B1944" s="12" t="inlineStr">
        <is>
          <t>A</t>
        </is>
      </c>
      <c r="C1944" s="12" t="inlineStr">
        <is>
          <t>Power block</t>
        </is>
      </c>
      <c r="D1944" s="12" t="inlineStr">
        <is>
          <t>TCP-1 120 V AC UPS feeds (redundant A / B)</t>
        </is>
      </c>
      <c r="E1944" s="12" t="inlineStr">
        <is>
          <t>R2A</t>
        </is>
      </c>
      <c r="F1944" s="12" t="inlineStr">
        <is>
          <t>R2A: unit / HRSG electrical e-house (32 x 40 ft)</t>
        </is>
      </c>
      <c r="G1944" s="12" t="inlineStr">
        <is>
          <t>TCP-1</t>
        </is>
      </c>
      <c r="H1944" s="12" t="inlineStr">
        <is>
          <t>TCP-1: GT1 turbine control and protection cabinets</t>
        </is>
      </c>
      <c r="I1944" s="12" t="inlineStr">
        <is>
          <t>LV 600 V</t>
        </is>
      </c>
      <c r="J1944" s="12" t="inlineStr">
        <is>
          <t>XHHW-2 600 V 1/C Cu (feeder sets in tray / duct)</t>
        </is>
      </c>
      <c r="K1944" s="12" t="inlineStr">
        <is>
          <t>LV1C|1/C|6</t>
        </is>
      </c>
      <c r="L1944" s="12" t="inlineStr">
        <is>
          <t>1/C</t>
        </is>
      </c>
      <c r="M1944" s="12" t="inlineStr">
        <is>
          <t>6</t>
        </is>
      </c>
      <c r="N1944" s="12" t="n">
        <v>2</v>
      </c>
      <c r="O1944" s="12" t="n">
        <v>2</v>
      </c>
      <c r="P1944" s="12" t="n">
        <v>120</v>
      </c>
      <c r="Q1944" s="12" t="n">
        <v>5</v>
      </c>
      <c r="R1944" s="12" t="n"/>
      <c r="S1944" s="12" t="inlineStr">
        <is>
          <t>Tray</t>
        </is>
      </c>
      <c r="T1944" s="16" t="n">
        <v>178</v>
      </c>
      <c r="U1944" s="16" t="n">
        <v>94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A-P-0525</t>
        </is>
      </c>
      <c r="B1945" s="12" t="inlineStr">
        <is>
          <t>A</t>
        </is>
      </c>
      <c r="C1945" s="12" t="inlineStr">
        <is>
          <t>Power block</t>
        </is>
      </c>
      <c r="D1945" s="12" t="inlineStr">
        <is>
          <t>LV power feeder</t>
        </is>
      </c>
      <c r="E1945" s="12" t="inlineStr">
        <is>
          <t>MCC-GT1</t>
        </is>
      </c>
      <c r="F1945" s="12" t="inlineStr">
        <is>
          <t>R1 MCC-GT1</t>
        </is>
      </c>
      <c r="G1945" s="12" t="inlineStr">
        <is>
          <t>TCP-1</t>
        </is>
      </c>
      <c r="H1945" s="12" t="inlineStr">
        <is>
          <t>TCP-1: GT1 turbine control and protection cabinets</t>
        </is>
      </c>
      <c r="I1945" s="12" t="inlineStr">
        <is>
          <t>LV 600 V</t>
        </is>
      </c>
      <c r="J1945" s="12" t="inlineStr">
        <is>
          <t>Type TC-ER 600 V 3/C Cu XHHW-2 + ground, PVC jacket</t>
        </is>
      </c>
      <c r="K1945" s="12" t="inlineStr">
        <is>
          <t>LV|3/C+G|8</t>
        </is>
      </c>
      <c r="L1945" s="12" t="inlineStr">
        <is>
          <t>3/C+G</t>
        </is>
      </c>
      <c r="M1945" s="12" t="inlineStr">
        <is>
          <t>8</t>
        </is>
      </c>
      <c r="N1945" s="12" t="n">
        <v>1</v>
      </c>
      <c r="O1945" s="12" t="n">
        <v>1</v>
      </c>
      <c r="P1945" s="12" t="n">
        <v>480</v>
      </c>
      <c r="Q1945" s="12" t="n">
        <v>15</v>
      </c>
      <c r="R1945" s="12" t="n">
        <v>21.2</v>
      </c>
      <c r="S1945" s="12" t="inlineStr">
        <is>
          <t>Tray</t>
        </is>
      </c>
      <c r="T1945" s="16" t="n">
        <v>256</v>
      </c>
      <c r="U1945" s="16" t="n">
        <v>145</v>
      </c>
      <c r="V1945" s="16">
        <f>ROUNDUP((T1945+U1945+2*'Read Me'!$B$13)*(1+'Read Me'!$B$12),-1)</f>
        <v/>
      </c>
      <c r="W1945" s="16">
        <f>V1945*N1945*O1945</f>
        <v/>
      </c>
      <c r="X1945" s="12">
        <f>IF(LEFT(I1945,2)="MV",2*N1945*IF(L1945="1/C",O1945,1),0)</f>
        <v/>
      </c>
      <c r="Y1945" s="12">
        <f>IF(OR(LEFT(K1945,4)="LVAX",LEFT(K1945,6)="MV15AX",LEFT(K1945,4)="CTAX",LEFT(K1945,2)="W|"),2*N1945*O1945,0)</f>
        <v/>
      </c>
      <c r="Z1945" s="12" t="inlineStr">
        <is>
          <t>VD 2.6 %</t>
        </is>
      </c>
      <c r="AA1945" s="12">
        <f>N1945*O1945</f>
        <v/>
      </c>
    </row>
    <row r="1946">
      <c r="A1946" s="12" t="inlineStr">
        <is>
          <t>A-P-0526</t>
        </is>
      </c>
      <c r="B1946" s="12" t="inlineStr">
        <is>
          <t>A</t>
        </is>
      </c>
      <c r="C1946" s="12" t="inlineStr">
        <is>
          <t>Power block</t>
        </is>
      </c>
      <c r="D1946" s="12" t="inlineStr">
        <is>
          <t>TCP-2 120 V AC UPS feeds (redundant A / B)</t>
        </is>
      </c>
      <c r="E1946" s="12" t="inlineStr">
        <is>
          <t>R2B</t>
        </is>
      </c>
      <c r="F1946" s="12" t="inlineStr">
        <is>
          <t>R2B: unit / HRSG electrical e-house (32 x 40 ft)</t>
        </is>
      </c>
      <c r="G1946" s="12" t="inlineStr">
        <is>
          <t>TCP-2</t>
        </is>
      </c>
      <c r="H1946" s="12" t="inlineStr">
        <is>
          <t>TCP-2: GT2 turbine control and protection cabinets</t>
        </is>
      </c>
      <c r="I1946" s="12" t="inlineStr">
        <is>
          <t>LV 600 V</t>
        </is>
      </c>
      <c r="J1946" s="12" t="inlineStr">
        <is>
          <t>XHHW-2 600 V 1/C Cu (feeder sets in tray / duct)</t>
        </is>
      </c>
      <c r="K1946" s="12" t="inlineStr">
        <is>
          <t>LV1C|1/C|6</t>
        </is>
      </c>
      <c r="L1946" s="12" t="inlineStr">
        <is>
          <t>1/C</t>
        </is>
      </c>
      <c r="M1946" s="12" t="inlineStr">
        <is>
          <t>6</t>
        </is>
      </c>
      <c r="N1946" s="12" t="n">
        <v>2</v>
      </c>
      <c r="O1946" s="12" t="n">
        <v>2</v>
      </c>
      <c r="P1946" s="12" t="n">
        <v>120</v>
      </c>
      <c r="Q1946" s="12" t="n">
        <v>5</v>
      </c>
      <c r="R1946" s="12" t="n"/>
      <c r="S1946" s="12" t="inlineStr">
        <is>
          <t>Tray</t>
        </is>
      </c>
      <c r="T1946" s="16" t="n">
        <v>1069</v>
      </c>
      <c r="U1946" s="16" t="n">
        <v>184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A-P-0527</t>
        </is>
      </c>
      <c r="B1947" s="12" t="inlineStr">
        <is>
          <t>A</t>
        </is>
      </c>
      <c r="C1947" s="12" t="inlineStr">
        <is>
          <t>Power block</t>
        </is>
      </c>
      <c r="D1947" s="12" t="inlineStr">
        <is>
          <t>LV power feeder</t>
        </is>
      </c>
      <c r="E1947" s="12" t="inlineStr">
        <is>
          <t>MCC-GT2</t>
        </is>
      </c>
      <c r="F1947" s="12" t="inlineStr">
        <is>
          <t>R1 MCC-GT2</t>
        </is>
      </c>
      <c r="G1947" s="12" t="inlineStr">
        <is>
          <t>TCP-2</t>
        </is>
      </c>
      <c r="H1947" s="12" t="inlineStr">
        <is>
          <t>TCP-2: GT2 turbine control and protection cabinets</t>
        </is>
      </c>
      <c r="I1947" s="12" t="inlineStr">
        <is>
          <t>LV 600 V</t>
        </is>
      </c>
      <c r="J1947" s="12" t="inlineStr">
        <is>
          <t>Type TC-ER 600 V 3/C Cu XHHW-2 + ground, PVC jacket</t>
        </is>
      </c>
      <c r="K1947" s="12" t="inlineStr">
        <is>
          <t>LV|3/C+G|6</t>
        </is>
      </c>
      <c r="L1947" s="12" t="inlineStr">
        <is>
          <t>3/C+G</t>
        </is>
      </c>
      <c r="M1947" s="12" t="inlineStr">
        <is>
          <t>6</t>
        </is>
      </c>
      <c r="N1947" s="12" t="n">
        <v>1</v>
      </c>
      <c r="O1947" s="12" t="n">
        <v>1</v>
      </c>
      <c r="P1947" s="12" t="n">
        <v>480</v>
      </c>
      <c r="Q1947" s="12" t="n">
        <v>15</v>
      </c>
      <c r="R1947" s="12" t="n">
        <v>21.2</v>
      </c>
      <c r="S1947" s="12" t="inlineStr">
        <is>
          <t>Tray</t>
        </is>
      </c>
      <c r="T1947" s="16" t="n">
        <v>436</v>
      </c>
      <c r="U1947" s="16" t="n">
        <v>125</v>
      </c>
      <c r="V1947" s="16">
        <f>ROUNDUP((T1947+U1947+2*'Read Me'!$B$13)*(1+'Read Me'!$B$12),-1)</f>
        <v/>
      </c>
      <c r="W1947" s="16">
        <f>V1947*N1947*O1947</f>
        <v/>
      </c>
      <c r="X1947" s="12">
        <f>IF(LEFT(I1947,2)="MV",2*N1947*IF(L1947="1/C",O1947,1),0)</f>
        <v/>
      </c>
      <c r="Y1947" s="12">
        <f>IF(OR(LEFT(K1947,4)="LVAX",LEFT(K1947,6)="MV15AX",LEFT(K1947,4)="CTAX",LEFT(K1947,2)="W|"),2*N1947*O1947,0)</f>
        <v/>
      </c>
      <c r="Z1947" s="12" t="inlineStr">
        <is>
          <t>VD 2.3 %</t>
        </is>
      </c>
      <c r="AA1947" s="12">
        <f>N1947*O1947</f>
        <v/>
      </c>
    </row>
    <row r="1948">
      <c r="A1948" s="12" t="inlineStr">
        <is>
          <t>A-P-0528</t>
        </is>
      </c>
      <c r="B1948" s="12" t="inlineStr">
        <is>
          <t>A</t>
        </is>
      </c>
      <c r="C1948" s="12" t="inlineStr">
        <is>
          <t>Power block</t>
        </is>
      </c>
      <c r="D1948" s="12" t="inlineStr">
        <is>
          <t>TCP-3 120 V AC UPS feeds (redundant A / B)</t>
        </is>
      </c>
      <c r="E1948" s="12" t="inlineStr">
        <is>
          <t>R2C</t>
        </is>
      </c>
      <c r="F1948" s="12" t="inlineStr">
        <is>
          <t>R2C: unit / HRSG electrical e-house (32 x 40 ft)</t>
        </is>
      </c>
      <c r="G1948" s="12" t="inlineStr">
        <is>
          <t>TCP-3</t>
        </is>
      </c>
      <c r="H1948" s="12" t="inlineStr">
        <is>
          <t>TCP-3: GT3 turbine control and protection cabinets</t>
        </is>
      </c>
      <c r="I1948" s="12" t="inlineStr">
        <is>
          <t>LV 600 V</t>
        </is>
      </c>
      <c r="J1948" s="12" t="inlineStr">
        <is>
          <t>XHHW-2 600 V 1/C Cu (feeder sets in tray / duct)</t>
        </is>
      </c>
      <c r="K1948" s="12" t="inlineStr">
        <is>
          <t>LV1C|1/C|6</t>
        </is>
      </c>
      <c r="L1948" s="12" t="inlineStr">
        <is>
          <t>1/C</t>
        </is>
      </c>
      <c r="M1948" s="12" t="inlineStr">
        <is>
          <t>6</t>
        </is>
      </c>
      <c r="N1948" s="12" t="n">
        <v>2</v>
      </c>
      <c r="O1948" s="12" t="n">
        <v>2</v>
      </c>
      <c r="P1948" s="12" t="n">
        <v>120</v>
      </c>
      <c r="Q1948" s="12" t="n">
        <v>5</v>
      </c>
      <c r="R1948" s="12" t="n"/>
      <c r="S1948" s="12" t="inlineStr">
        <is>
          <t>Tray</t>
        </is>
      </c>
      <c r="T1948" s="16" t="n">
        <v>1024</v>
      </c>
      <c r="U1948" s="16" t="n">
        <v>240</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A-P-0529</t>
        </is>
      </c>
      <c r="B1949" s="12" t="inlineStr">
        <is>
          <t>A</t>
        </is>
      </c>
      <c r="C1949" s="12" t="inlineStr">
        <is>
          <t>Power block</t>
        </is>
      </c>
      <c r="D1949" s="12" t="inlineStr">
        <is>
          <t>LV power feeder</t>
        </is>
      </c>
      <c r="E1949" s="12" t="inlineStr">
        <is>
          <t>MCC-GT3</t>
        </is>
      </c>
      <c r="F1949" s="12" t="inlineStr">
        <is>
          <t>R1 MCC-GT3</t>
        </is>
      </c>
      <c r="G1949" s="12" t="inlineStr">
        <is>
          <t>TCP-3</t>
        </is>
      </c>
      <c r="H1949" s="12" t="inlineStr">
        <is>
          <t>TCP-3: GT3 turbine control and protection cabinets</t>
        </is>
      </c>
      <c r="I1949" s="12" t="inlineStr">
        <is>
          <t>LV 600 V</t>
        </is>
      </c>
      <c r="J1949" s="12" t="inlineStr">
        <is>
          <t>Type TC-ER 600 V 3/C Cu XHHW-2 + ground, PVC jacket</t>
        </is>
      </c>
      <c r="K1949" s="12" t="inlineStr">
        <is>
          <t>LV|3/C+G|4</t>
        </is>
      </c>
      <c r="L1949" s="12" t="inlineStr">
        <is>
          <t>3/C+G</t>
        </is>
      </c>
      <c r="M1949" s="12" t="inlineStr">
        <is>
          <t>4</t>
        </is>
      </c>
      <c r="N1949" s="12" t="n">
        <v>1</v>
      </c>
      <c r="O1949" s="12" t="n">
        <v>1</v>
      </c>
      <c r="P1949" s="12" t="n">
        <v>480</v>
      </c>
      <c r="Q1949" s="12" t="n">
        <v>15</v>
      </c>
      <c r="R1949" s="12" t="n">
        <v>21.2</v>
      </c>
      <c r="S1949" s="12" t="inlineStr">
        <is>
          <t>Tray</t>
        </is>
      </c>
      <c r="T1949" s="16" t="n">
        <v>604</v>
      </c>
      <c r="U1949" s="16" t="n">
        <v>133</v>
      </c>
      <c r="V1949" s="16">
        <f>ROUNDUP((T1949+U1949+2*'Read Me'!$B$13)*(1+'Read Me'!$B$12),-1)</f>
        <v/>
      </c>
      <c r="W1949" s="16">
        <f>V1949*N1949*O1949</f>
        <v/>
      </c>
      <c r="X1949" s="12">
        <f>IF(LEFT(I1949,2)="MV",2*N1949*IF(L1949="1/C",O1949,1),0)</f>
        <v/>
      </c>
      <c r="Y1949" s="12">
        <f>IF(OR(LEFT(K1949,4)="LVAX",LEFT(K1949,6)="MV15AX",LEFT(K1949,4)="CTAX",LEFT(K1949,2)="W|"),2*N1949*O1949,0)</f>
        <v/>
      </c>
      <c r="Z1949" s="12" t="inlineStr">
        <is>
          <t>VD 1.9 %</t>
        </is>
      </c>
      <c r="AA1949" s="12">
        <f>N1949*O1949</f>
        <v/>
      </c>
    </row>
    <row r="1950">
      <c r="A1950" s="12" t="inlineStr">
        <is>
          <t>A-P-0530</t>
        </is>
      </c>
      <c r="B1950" s="12" t="inlineStr">
        <is>
          <t>A</t>
        </is>
      </c>
      <c r="C1950" s="12" t="inlineStr">
        <is>
          <t>Power block</t>
        </is>
      </c>
      <c r="D1950" s="12" t="inlineStr">
        <is>
          <t>LV power feeder</t>
        </is>
      </c>
      <c r="E1950" s="12" t="inlineStr">
        <is>
          <t>R3</t>
        </is>
      </c>
      <c r="F1950" s="12" t="inlineStr">
        <is>
          <t>R3: ST auxiliary electrical e-house (40 x 65 ft)</t>
        </is>
      </c>
      <c r="G1950" s="12" t="inlineStr">
        <is>
          <t>TCP-ST</t>
        </is>
      </c>
      <c r="H1950" s="12" t="inlineStr">
        <is>
          <t>TCP-ST: ST turbine control and protection cabinets</t>
        </is>
      </c>
      <c r="I1950" s="12" t="inlineStr">
        <is>
          <t>LV 600 V</t>
        </is>
      </c>
      <c r="J1950" s="12" t="inlineStr">
        <is>
          <t>Type TC-ER 600 V 3/C Cu XHHW-2 + ground, PVC jacket</t>
        </is>
      </c>
      <c r="K1950" s="12" t="inlineStr">
        <is>
          <t>LV|3/C+G|6</t>
        </is>
      </c>
      <c r="L1950" s="12" t="inlineStr">
        <is>
          <t>3/C+G</t>
        </is>
      </c>
      <c r="M1950" s="12" t="inlineStr">
        <is>
          <t>6</t>
        </is>
      </c>
      <c r="N1950" s="12" t="n">
        <v>1</v>
      </c>
      <c r="O1950" s="12" t="n">
        <v>1</v>
      </c>
      <c r="P1950" s="12" t="n">
        <v>480</v>
      </c>
      <c r="Q1950" s="12" t="n">
        <v>15</v>
      </c>
      <c r="R1950" s="12" t="n">
        <v>21.2</v>
      </c>
      <c r="S1950" s="12" t="inlineStr">
        <is>
          <t>Tray</t>
        </is>
      </c>
      <c r="T1950" s="16" t="n">
        <v>408</v>
      </c>
      <c r="U1950" s="16" t="n">
        <v>183</v>
      </c>
      <c r="V1950" s="16">
        <f>ROUNDUP((T1950+U1950+2*'Read Me'!$B$13)*(1+'Read Me'!$B$12),-1)</f>
        <v/>
      </c>
      <c r="W1950" s="16">
        <f>V1950*N1950*O1950</f>
        <v/>
      </c>
      <c r="X1950" s="12">
        <f>IF(LEFT(I1950,2)="MV",2*N1950*IF(L1950="1/C",O1950,1),0)</f>
        <v/>
      </c>
      <c r="Y1950" s="12">
        <f>IF(OR(LEFT(K1950,4)="LVAX",LEFT(K1950,6)="MV15AX",LEFT(K1950,4)="CTAX",LEFT(K1950,2)="W|"),2*N1950*O1950,0)</f>
        <v/>
      </c>
      <c r="Z1950" s="12" t="inlineStr">
        <is>
          <t>VD 2.4 %</t>
        </is>
      </c>
      <c r="AA1950" s="12">
        <f>N1950*O1950</f>
        <v/>
      </c>
    </row>
    <row r="1951">
      <c r="A1951" s="12" t="inlineStr">
        <is>
          <t>A-P-0531</t>
        </is>
      </c>
      <c r="B1951" s="12" t="inlineStr">
        <is>
          <t>A</t>
        </is>
      </c>
      <c r="C1951" s="12" t="inlineStr">
        <is>
          <t>Power block</t>
        </is>
      </c>
      <c r="D1951" s="12" t="inlineStr">
        <is>
          <t>Turbine hall roof exhausters / louvres / exterior lighting panel</t>
        </is>
      </c>
      <c r="E1951" s="12" t="inlineStr">
        <is>
          <t>LC-480-A</t>
        </is>
      </c>
      <c r="F1951" s="12" t="inlineStr">
        <is>
          <t>R1 LC-480-A (480 V switchgear)</t>
        </is>
      </c>
      <c r="G1951" s="12" t="inlineStr"/>
      <c r="H1951" s="12" t="inlineStr">
        <is>
          <t>Turbine hall exterior electrical: MC-cable risers, roof exhausters, wa</t>
        </is>
      </c>
      <c r="I1951" s="12" t="inlineStr">
        <is>
          <t>LV 600 V</t>
        </is>
      </c>
      <c r="J1951" s="12" t="inlineStr">
        <is>
          <t>Type TC-ER 600 V 3/C Cu XHHW-2 + ground, PVC jacket</t>
        </is>
      </c>
      <c r="K1951" s="12" t="inlineStr">
        <is>
          <t>LV|3/C+G|3/0</t>
        </is>
      </c>
      <c r="L1951" s="12" t="inlineStr">
        <is>
          <t>3/C+G</t>
        </is>
      </c>
      <c r="M1951" s="12" t="inlineStr">
        <is>
          <t>3/0</t>
        </is>
      </c>
      <c r="N1951" s="12" t="n">
        <v>1</v>
      </c>
      <c r="O1951" s="12" t="n">
        <v>1</v>
      </c>
      <c r="P1951" s="12" t="n">
        <v>480</v>
      </c>
      <c r="Q1951" s="12" t="n">
        <v>120</v>
      </c>
      <c r="R1951" s="12" t="n">
        <v>151.9</v>
      </c>
      <c r="S1951" s="12" t="inlineStr">
        <is>
          <t>Tray</t>
        </is>
      </c>
      <c r="T1951" s="16" t="n">
        <v>506</v>
      </c>
      <c r="U1951" s="16" t="n">
        <v>136</v>
      </c>
      <c r="V1951" s="16">
        <f>ROUNDUP((T1951+U1951+2*'Read Me'!$B$13)*(1+'Read Me'!$B$12),-1)</f>
        <v/>
      </c>
      <c r="W1951" s="16">
        <f>V1951*N1951*O1951</f>
        <v/>
      </c>
      <c r="X1951" s="12">
        <f>IF(LEFT(I1951,2)="MV",2*N1951*IF(L1951="1/C",O1951,1),0)</f>
        <v/>
      </c>
      <c r="Y1951" s="12">
        <f>IF(OR(LEFT(K1951,4)="LVAX",LEFT(K1951,6)="MV15AX",LEFT(K1951,4)="CTAX",LEFT(K1951,2)="W|"),2*N1951*O1951,0)</f>
        <v/>
      </c>
      <c r="Z1951" s="12" t="inlineStr">
        <is>
          <t>VD 3.0 %</t>
        </is>
      </c>
      <c r="AA1951" s="12">
        <f>N1951*O1951</f>
        <v/>
      </c>
    </row>
    <row r="1952">
      <c r="A1952" s="12" t="inlineStr">
        <is>
          <t>A-P-0532</t>
        </is>
      </c>
      <c r="B1952" s="12" t="inlineStr">
        <is>
          <t>A</t>
        </is>
      </c>
      <c r="C1952" s="12" t="inlineStr">
        <is>
          <t>Power block</t>
        </is>
      </c>
      <c r="D1952" s="12" t="inlineStr">
        <is>
          <t>LV power feeder</t>
        </is>
      </c>
      <c r="E1952" s="12" t="inlineStr">
        <is>
          <t>R2B</t>
        </is>
      </c>
      <c r="F1952" s="12" t="inlineStr">
        <is>
          <t>R2B: unit / HRSG electrical e-house (32 x 40 ft)</t>
        </is>
      </c>
      <c r="G1952" s="12" t="inlineStr"/>
      <c r="H1952" s="12" t="inlineStr">
        <is>
          <t>Turbine hall interior electrical: lighting, receptacles, fire alarm, c</t>
        </is>
      </c>
      <c r="I1952" s="12" t="inlineStr">
        <is>
          <t>LV 600 V</t>
        </is>
      </c>
      <c r="J1952" s="12" t="inlineStr">
        <is>
          <t>Type TC-ER 600 V 3/C Cu XHHW-2 + ground, PVC jacket</t>
        </is>
      </c>
      <c r="K1952" s="12" t="inlineStr">
        <is>
          <t>LV|3/C+G|2</t>
        </is>
      </c>
      <c r="L1952" s="12" t="inlineStr">
        <is>
          <t>3/C+G</t>
        </is>
      </c>
      <c r="M1952" s="12" t="inlineStr">
        <is>
          <t>2</t>
        </is>
      </c>
      <c r="N1952" s="12" t="n">
        <v>1</v>
      </c>
      <c r="O1952" s="12" t="n">
        <v>1</v>
      </c>
      <c r="P1952" s="12" t="n">
        <v>480</v>
      </c>
      <c r="Q1952" s="12" t="n">
        <v>15</v>
      </c>
      <c r="R1952" s="12" t="n">
        <v>21.2</v>
      </c>
      <c r="S1952" s="12" t="inlineStr">
        <is>
          <t>Tray</t>
        </is>
      </c>
      <c r="T1952" s="16" t="n">
        <v>1069</v>
      </c>
      <c r="U1952" s="16" t="n">
        <v>184</v>
      </c>
      <c r="V1952" s="16">
        <f>ROUNDUP((T1952+U1952+2*'Read Me'!$B$13)*(1+'Read Me'!$B$12),-1)</f>
        <v/>
      </c>
      <c r="W1952" s="16">
        <f>V1952*N1952*O1952</f>
        <v/>
      </c>
      <c r="X1952" s="12">
        <f>IF(LEFT(I1952,2)="MV",2*N1952*IF(L1952="1/C",O1952,1),0)</f>
        <v/>
      </c>
      <c r="Y1952" s="12">
        <f>IF(OR(LEFT(K1952,4)="LVAX",LEFT(K1952,6)="MV15AX",LEFT(K1952,4)="CTAX",LEFT(K1952,2)="W|"),2*N1952*O1952,0)</f>
        <v/>
      </c>
      <c r="Z1952" s="12" t="inlineStr">
        <is>
          <t>VD 2.0 %</t>
        </is>
      </c>
      <c r="AA1952" s="12">
        <f>N1952*O1952</f>
        <v/>
      </c>
    </row>
    <row r="1953">
      <c r="A1953" s="12" t="inlineStr">
        <is>
          <t>A-P-0533</t>
        </is>
      </c>
      <c r="B1953" s="12" t="inlineStr">
        <is>
          <t>A</t>
        </is>
      </c>
      <c r="C1953" s="12" t="inlineStr">
        <is>
          <t>Power block</t>
        </is>
      </c>
      <c r="D1953" s="12" t="inlineStr">
        <is>
          <t>Motor 1 of 6, 2 kW</t>
        </is>
      </c>
      <c r="E1953" s="12" t="inlineStr">
        <is>
          <t>R2A</t>
        </is>
      </c>
      <c r="F1953" s="12" t="inlineStr">
        <is>
          <t>R2A: unit / HRSG electrical e-house (32 x 40 ft)</t>
        </is>
      </c>
      <c r="G1953" s="12" t="inlineStr">
        <is>
          <t>UAT-1</t>
        </is>
      </c>
      <c r="H1953" s="12" t="inlineStr">
        <is>
          <t>UAT-1: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Tray</t>
        </is>
      </c>
      <c r="T1953" s="16" t="n">
        <v>566</v>
      </c>
      <c r="U1953" s="16" t="n">
        <v>158</v>
      </c>
      <c r="V1953" s="16">
        <f>ROUNDUP((T1953+U1953+2*'Read Me'!$B$13)*(1+'Read Me'!$B$12),-1)</f>
        <v/>
      </c>
      <c r="W1953" s="16">
        <f>V1953*N1953*O1953</f>
        <v/>
      </c>
      <c r="X1953" s="12">
        <f>IF(LEFT(I1953,2)="MV",2*N1953*IF(L1953="1/C",O1953,1),0)</f>
        <v/>
      </c>
      <c r="Y1953" s="12">
        <f>IF(OR(LEFT(K1953,4)="LVAX",LEFT(K1953,6)="MV15AX",LEFT(K1953,4)="CTAX",LEFT(K1953,2)="W|"),2*N1953*O1953,0)</f>
        <v/>
      </c>
      <c r="Z1953" s="12" t="inlineStr">
        <is>
          <t>VD 1.0 %</t>
        </is>
      </c>
      <c r="AA1953" s="12">
        <f>N1953*O1953</f>
        <v/>
      </c>
    </row>
    <row r="1954">
      <c r="A1954" s="12" t="inlineStr">
        <is>
          <t>A-P-0534</t>
        </is>
      </c>
      <c r="B1954" s="12" t="inlineStr">
        <is>
          <t>A</t>
        </is>
      </c>
      <c r="C1954" s="12" t="inlineStr">
        <is>
          <t>Power block</t>
        </is>
      </c>
      <c r="D1954" s="12" t="inlineStr">
        <is>
          <t>Motor 2 of 6, 2 kW</t>
        </is>
      </c>
      <c r="E1954" s="12" t="inlineStr">
        <is>
          <t>R2A</t>
        </is>
      </c>
      <c r="F1954" s="12" t="inlineStr">
        <is>
          <t>R2A: unit / HRSG electrical e-house (32 x 40 ft)</t>
        </is>
      </c>
      <c r="G1954" s="12" t="inlineStr">
        <is>
          <t>UAT-1</t>
        </is>
      </c>
      <c r="H1954" s="12" t="inlineStr">
        <is>
          <t>UAT-1: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Tray</t>
        </is>
      </c>
      <c r="T1954" s="16" t="n">
        <v>566</v>
      </c>
      <c r="U1954" s="16" t="n">
        <v>158</v>
      </c>
      <c r="V1954" s="16">
        <f>ROUNDUP((T1954+U1954+2*'Read Me'!$B$13)*(1+'Read Me'!$B$12),-1)</f>
        <v/>
      </c>
      <c r="W1954" s="16">
        <f>V1954*N1954*O1954</f>
        <v/>
      </c>
      <c r="X1954" s="12">
        <f>IF(LEFT(I1954,2)="MV",2*N1954*IF(L1954="1/C",O1954,1),0)</f>
        <v/>
      </c>
      <c r="Y1954" s="12">
        <f>IF(OR(LEFT(K1954,4)="LVAX",LEFT(K1954,6)="MV15AX",LEFT(K1954,4)="CTAX",LEFT(K1954,2)="W|"),2*N1954*O1954,0)</f>
        <v/>
      </c>
      <c r="Z1954" s="12" t="inlineStr">
        <is>
          <t>VD 1.0 %</t>
        </is>
      </c>
      <c r="AA1954" s="12">
        <f>N1954*O1954</f>
        <v/>
      </c>
    </row>
    <row r="1955">
      <c r="A1955" s="12" t="inlineStr">
        <is>
          <t>A-P-0535</t>
        </is>
      </c>
      <c r="B1955" s="12" t="inlineStr">
        <is>
          <t>A</t>
        </is>
      </c>
      <c r="C1955" s="12" t="inlineStr">
        <is>
          <t>Power block</t>
        </is>
      </c>
      <c r="D1955" s="12" t="inlineStr">
        <is>
          <t>Motor 3 of 6, 2 kW</t>
        </is>
      </c>
      <c r="E1955" s="12" t="inlineStr">
        <is>
          <t>R2A</t>
        </is>
      </c>
      <c r="F1955" s="12" t="inlineStr">
        <is>
          <t>R2A: unit / HRSG electrical e-house (32 x 40 ft)</t>
        </is>
      </c>
      <c r="G1955" s="12" t="inlineStr">
        <is>
          <t>UAT-1</t>
        </is>
      </c>
      <c r="H1955" s="12" t="inlineStr">
        <is>
          <t>UAT-1: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Tray</t>
        </is>
      </c>
      <c r="T1955" s="16" t="n">
        <v>566</v>
      </c>
      <c r="U1955" s="16" t="n">
        <v>158</v>
      </c>
      <c r="V1955" s="16">
        <f>ROUNDUP((T1955+U1955+2*'Read Me'!$B$13)*(1+'Read Me'!$B$12),-1)</f>
        <v/>
      </c>
      <c r="W1955" s="16">
        <f>V1955*N1955*O1955</f>
        <v/>
      </c>
      <c r="X1955" s="12">
        <f>IF(LEFT(I1955,2)="MV",2*N1955*IF(L1955="1/C",O1955,1),0)</f>
        <v/>
      </c>
      <c r="Y1955" s="12">
        <f>IF(OR(LEFT(K1955,4)="LVAX",LEFT(K1955,6)="MV15AX",LEFT(K1955,4)="CTAX",LEFT(K1955,2)="W|"),2*N1955*O1955,0)</f>
        <v/>
      </c>
      <c r="Z1955" s="12" t="inlineStr">
        <is>
          <t>VD 1.0 %</t>
        </is>
      </c>
      <c r="AA1955" s="12">
        <f>N1955*O1955</f>
        <v/>
      </c>
    </row>
    <row r="1956">
      <c r="A1956" s="12" t="inlineStr">
        <is>
          <t>A-P-0536</t>
        </is>
      </c>
      <c r="B1956" s="12" t="inlineStr">
        <is>
          <t>A</t>
        </is>
      </c>
      <c r="C1956" s="12" t="inlineStr">
        <is>
          <t>Power block</t>
        </is>
      </c>
      <c r="D1956" s="12" t="inlineStr">
        <is>
          <t>Motor 4 of 6, 2 kW</t>
        </is>
      </c>
      <c r="E1956" s="12" t="inlineStr">
        <is>
          <t>R2A</t>
        </is>
      </c>
      <c r="F1956" s="12" t="inlineStr">
        <is>
          <t>R2A: unit / HRSG electrical e-house (32 x 40 ft)</t>
        </is>
      </c>
      <c r="G1956" s="12" t="inlineStr">
        <is>
          <t>UAT-1</t>
        </is>
      </c>
      <c r="H1956" s="12" t="inlineStr">
        <is>
          <t>UAT-1: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Tray</t>
        </is>
      </c>
      <c r="T1956" s="16" t="n">
        <v>566</v>
      </c>
      <c r="U1956" s="16" t="n">
        <v>158</v>
      </c>
      <c r="V1956" s="16">
        <f>ROUNDUP((T1956+U1956+2*'Read Me'!$B$13)*(1+'Read Me'!$B$12),-1)</f>
        <v/>
      </c>
      <c r="W1956" s="16">
        <f>V1956*N1956*O1956</f>
        <v/>
      </c>
      <c r="X1956" s="12">
        <f>IF(LEFT(I1956,2)="MV",2*N1956*IF(L1956="1/C",O1956,1),0)</f>
        <v/>
      </c>
      <c r="Y1956" s="12">
        <f>IF(OR(LEFT(K1956,4)="LVAX",LEFT(K1956,6)="MV15AX",LEFT(K1956,4)="CTAX",LEFT(K1956,2)="W|"),2*N1956*O1956,0)</f>
        <v/>
      </c>
      <c r="Z1956" s="12" t="inlineStr">
        <is>
          <t>VD 1.0 %</t>
        </is>
      </c>
      <c r="AA1956" s="12">
        <f>N1956*O1956</f>
        <v/>
      </c>
    </row>
    <row r="1957">
      <c r="A1957" s="12" t="inlineStr">
        <is>
          <t>A-P-0537</t>
        </is>
      </c>
      <c r="B1957" s="12" t="inlineStr">
        <is>
          <t>A</t>
        </is>
      </c>
      <c r="C1957" s="12" t="inlineStr">
        <is>
          <t>Power block</t>
        </is>
      </c>
      <c r="D1957" s="12" t="inlineStr">
        <is>
          <t>Motor 5 of 6, 2 kW</t>
        </is>
      </c>
      <c r="E1957" s="12" t="inlineStr">
        <is>
          <t>R2A</t>
        </is>
      </c>
      <c r="F1957" s="12" t="inlineStr">
        <is>
          <t>R2A: unit / HRSG electrical e-house (32 x 40 ft)</t>
        </is>
      </c>
      <c r="G1957" s="12" t="inlineStr">
        <is>
          <t>UAT-1</t>
        </is>
      </c>
      <c r="H1957" s="12" t="inlineStr">
        <is>
          <t>UAT-1: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Tray</t>
        </is>
      </c>
      <c r="T1957" s="16" t="n">
        <v>566</v>
      </c>
      <c r="U1957" s="16" t="n">
        <v>158</v>
      </c>
      <c r="V1957" s="16">
        <f>ROUNDUP((T1957+U1957+2*'Read Me'!$B$13)*(1+'Read Me'!$B$12),-1)</f>
        <v/>
      </c>
      <c r="W1957" s="16">
        <f>V1957*N1957*O1957</f>
        <v/>
      </c>
      <c r="X1957" s="12">
        <f>IF(LEFT(I1957,2)="MV",2*N1957*IF(L1957="1/C",O1957,1),0)</f>
        <v/>
      </c>
      <c r="Y1957" s="12">
        <f>IF(OR(LEFT(K1957,4)="LVAX",LEFT(K1957,6)="MV15AX",LEFT(K1957,4)="CTAX",LEFT(K1957,2)="W|"),2*N1957*O1957,0)</f>
        <v/>
      </c>
      <c r="Z1957" s="12" t="inlineStr">
        <is>
          <t>VD 1.0 %</t>
        </is>
      </c>
      <c r="AA1957" s="12">
        <f>N1957*O1957</f>
        <v/>
      </c>
    </row>
    <row r="1958">
      <c r="A1958" s="12" t="inlineStr">
        <is>
          <t>A-P-0538</t>
        </is>
      </c>
      <c r="B1958" s="12" t="inlineStr">
        <is>
          <t>A</t>
        </is>
      </c>
      <c r="C1958" s="12" t="inlineStr">
        <is>
          <t>Power block</t>
        </is>
      </c>
      <c r="D1958" s="12" t="inlineStr">
        <is>
          <t>Motor 6 of 6, 2 kW</t>
        </is>
      </c>
      <c r="E1958" s="12" t="inlineStr">
        <is>
          <t>R2A</t>
        </is>
      </c>
      <c r="F1958" s="12" t="inlineStr">
        <is>
          <t>R2A: unit / HRSG electrical e-house (32 x 40 ft)</t>
        </is>
      </c>
      <c r="G1958" s="12" t="inlineStr">
        <is>
          <t>UAT-1</t>
        </is>
      </c>
      <c r="H1958" s="12" t="inlineStr">
        <is>
          <t>UAT-1: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Tray</t>
        </is>
      </c>
      <c r="T1958" s="16" t="n">
        <v>566</v>
      </c>
      <c r="U1958" s="16" t="n">
        <v>158</v>
      </c>
      <c r="V1958" s="16">
        <f>ROUNDUP((T1958+U1958+2*'Read Me'!$B$13)*(1+'Read Me'!$B$12),-1)</f>
        <v/>
      </c>
      <c r="W1958" s="16">
        <f>V1958*N1958*O1958</f>
        <v/>
      </c>
      <c r="X1958" s="12">
        <f>IF(LEFT(I1958,2)="MV",2*N1958*IF(L1958="1/C",O1958,1),0)</f>
        <v/>
      </c>
      <c r="Y1958" s="12">
        <f>IF(OR(LEFT(K1958,4)="LVAX",LEFT(K1958,6)="MV15AX",LEFT(K1958,4)="CTAX",LEFT(K1958,2)="W|"),2*N1958*O1958,0)</f>
        <v/>
      </c>
      <c r="Z1958" s="12" t="inlineStr">
        <is>
          <t>VD 1.0 %</t>
        </is>
      </c>
      <c r="AA1958" s="12">
        <f>N1958*O1958</f>
        <v/>
      </c>
    </row>
    <row r="1959">
      <c r="A1959" s="12" t="inlineStr">
        <is>
          <t>A-P-0539</t>
        </is>
      </c>
      <c r="B1959" s="12" t="inlineStr">
        <is>
          <t>A</t>
        </is>
      </c>
      <c r="C1959" s="12" t="inlineStr">
        <is>
          <t>Power block</t>
        </is>
      </c>
      <c r="D1959" s="12" t="inlineStr">
        <is>
          <t>Motor 1 of 6, 2 kW</t>
        </is>
      </c>
      <c r="E1959" s="12" t="inlineStr">
        <is>
          <t>R2B</t>
        </is>
      </c>
      <c r="F1959" s="12" t="inlineStr">
        <is>
          <t>R2B: unit / HRSG electrical e-house (32 x 40 ft)</t>
        </is>
      </c>
      <c r="G1959" s="12" t="inlineStr">
        <is>
          <t>UAT-2</t>
        </is>
      </c>
      <c r="H1959" s="12" t="inlineStr">
        <is>
          <t>UAT-2: 21/13.8 kV unit auxiliary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1423</v>
      </c>
      <c r="U1959" s="16" t="n">
        <v>96</v>
      </c>
      <c r="V1959" s="16">
        <f>ROUNDUP((T1959+U1959+2*'Read Me'!$B$13)*(1+'Read Me'!$B$12),-1)</f>
        <v/>
      </c>
      <c r="W1959" s="16">
        <f>V1959*N1959*O1959</f>
        <v/>
      </c>
      <c r="X1959" s="12">
        <f>IF(LEFT(I1959,2)="MV",2*N1959*IF(L1959="1/C",O1959,1),0)</f>
        <v/>
      </c>
      <c r="Y1959" s="12">
        <f>IF(OR(LEFT(K1959,4)="LVAX",LEFT(K1959,6)="MV15AX",LEFT(K1959,4)="CTAX",LEFT(K1959,2)="W|"),2*N1959*O1959,0)</f>
        <v/>
      </c>
      <c r="Z1959" s="12" t="inlineStr">
        <is>
          <t>VD 2.1 %</t>
        </is>
      </c>
      <c r="AA1959" s="12">
        <f>N1959*O1959</f>
        <v/>
      </c>
    </row>
    <row r="1960">
      <c r="A1960" s="12" t="inlineStr">
        <is>
          <t>A-P-0540</t>
        </is>
      </c>
      <c r="B1960" s="12" t="inlineStr">
        <is>
          <t>A</t>
        </is>
      </c>
      <c r="C1960" s="12" t="inlineStr">
        <is>
          <t>Power block</t>
        </is>
      </c>
      <c r="D1960" s="12" t="inlineStr">
        <is>
          <t>Motor 2 of 6, 2 kW</t>
        </is>
      </c>
      <c r="E1960" s="12" t="inlineStr">
        <is>
          <t>R2B</t>
        </is>
      </c>
      <c r="F1960" s="12" t="inlineStr">
        <is>
          <t>R2B: unit / HRSG electrical e-house (32 x 40 ft)</t>
        </is>
      </c>
      <c r="G1960" s="12" t="inlineStr">
        <is>
          <t>UAT-2</t>
        </is>
      </c>
      <c r="H1960" s="12" t="inlineStr">
        <is>
          <t>UAT-2: 21/13.8 kV unit auxiliary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1423</v>
      </c>
      <c r="U1960" s="16" t="n">
        <v>96</v>
      </c>
      <c r="V1960" s="16">
        <f>ROUNDUP((T1960+U1960+2*'Read Me'!$B$13)*(1+'Read Me'!$B$12),-1)</f>
        <v/>
      </c>
      <c r="W1960" s="16">
        <f>V1960*N1960*O1960</f>
        <v/>
      </c>
      <c r="X1960" s="12">
        <f>IF(LEFT(I1960,2)="MV",2*N1960*IF(L1960="1/C",O1960,1),0)</f>
        <v/>
      </c>
      <c r="Y1960" s="12">
        <f>IF(OR(LEFT(K1960,4)="LVAX",LEFT(K1960,6)="MV15AX",LEFT(K1960,4)="CTAX",LEFT(K1960,2)="W|"),2*N1960*O1960,0)</f>
        <v/>
      </c>
      <c r="Z1960" s="12" t="inlineStr">
        <is>
          <t>VD 2.1 %</t>
        </is>
      </c>
      <c r="AA1960" s="12">
        <f>N1960*O1960</f>
        <v/>
      </c>
    </row>
    <row r="1961">
      <c r="A1961" s="12" t="inlineStr">
        <is>
          <t>A-P-0541</t>
        </is>
      </c>
      <c r="B1961" s="12" t="inlineStr">
        <is>
          <t>A</t>
        </is>
      </c>
      <c r="C1961" s="12" t="inlineStr">
        <is>
          <t>Power block</t>
        </is>
      </c>
      <c r="D1961" s="12" t="inlineStr">
        <is>
          <t>Motor 3 of 6, 2 kW</t>
        </is>
      </c>
      <c r="E1961" s="12" t="inlineStr">
        <is>
          <t>R2B</t>
        </is>
      </c>
      <c r="F1961" s="12" t="inlineStr">
        <is>
          <t>R2B: unit / HRSG electrical e-house (32 x 40 ft)</t>
        </is>
      </c>
      <c r="G1961" s="12" t="inlineStr">
        <is>
          <t>UAT-2</t>
        </is>
      </c>
      <c r="H1961" s="12" t="inlineStr">
        <is>
          <t>UAT-2: 21/13.8 kV unit auxiliary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1423</v>
      </c>
      <c r="U1961" s="16" t="n">
        <v>96</v>
      </c>
      <c r="V1961" s="16">
        <f>ROUNDUP((T1961+U1961+2*'Read Me'!$B$13)*(1+'Read Me'!$B$12),-1)</f>
        <v/>
      </c>
      <c r="W1961" s="16">
        <f>V1961*N1961*O1961</f>
        <v/>
      </c>
      <c r="X1961" s="12">
        <f>IF(LEFT(I1961,2)="MV",2*N1961*IF(L1961="1/C",O1961,1),0)</f>
        <v/>
      </c>
      <c r="Y1961" s="12">
        <f>IF(OR(LEFT(K1961,4)="LVAX",LEFT(K1961,6)="MV15AX",LEFT(K1961,4)="CTAX",LEFT(K1961,2)="W|"),2*N1961*O1961,0)</f>
        <v/>
      </c>
      <c r="Z1961" s="12" t="inlineStr">
        <is>
          <t>VD 2.1 %</t>
        </is>
      </c>
      <c r="AA1961" s="12">
        <f>N1961*O1961</f>
        <v/>
      </c>
    </row>
    <row r="1962">
      <c r="A1962" s="12" t="inlineStr">
        <is>
          <t>A-P-0542</t>
        </is>
      </c>
      <c r="B1962" s="12" t="inlineStr">
        <is>
          <t>A</t>
        </is>
      </c>
      <c r="C1962" s="12" t="inlineStr">
        <is>
          <t>Power block</t>
        </is>
      </c>
      <c r="D1962" s="12" t="inlineStr">
        <is>
          <t>Motor 4 of 6, 2 kW</t>
        </is>
      </c>
      <c r="E1962" s="12" t="inlineStr">
        <is>
          <t>R2B</t>
        </is>
      </c>
      <c r="F1962" s="12" t="inlineStr">
        <is>
          <t>R2B: unit / HRSG electrical e-house (32 x 40 ft)</t>
        </is>
      </c>
      <c r="G1962" s="12" t="inlineStr">
        <is>
          <t>UAT-2</t>
        </is>
      </c>
      <c r="H1962" s="12" t="inlineStr">
        <is>
          <t>UAT-2: 21/13.8 kV unit auxiliary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1423</v>
      </c>
      <c r="U1962" s="16" t="n">
        <v>96</v>
      </c>
      <c r="V1962" s="16">
        <f>ROUNDUP((T1962+U1962+2*'Read Me'!$B$13)*(1+'Read Me'!$B$12),-1)</f>
        <v/>
      </c>
      <c r="W1962" s="16">
        <f>V1962*N1962*O1962</f>
        <v/>
      </c>
      <c r="X1962" s="12">
        <f>IF(LEFT(I1962,2)="MV",2*N1962*IF(L1962="1/C",O1962,1),0)</f>
        <v/>
      </c>
      <c r="Y1962" s="12">
        <f>IF(OR(LEFT(K1962,4)="LVAX",LEFT(K1962,6)="MV15AX",LEFT(K1962,4)="CTAX",LEFT(K1962,2)="W|"),2*N1962*O1962,0)</f>
        <v/>
      </c>
      <c r="Z1962" s="12" t="inlineStr">
        <is>
          <t>VD 2.1 %</t>
        </is>
      </c>
      <c r="AA1962" s="12">
        <f>N1962*O1962</f>
        <v/>
      </c>
    </row>
    <row r="1963">
      <c r="A1963" s="12" t="inlineStr">
        <is>
          <t>A-P-0543</t>
        </is>
      </c>
      <c r="B1963" s="12" t="inlineStr">
        <is>
          <t>A</t>
        </is>
      </c>
      <c r="C1963" s="12" t="inlineStr">
        <is>
          <t>Power block</t>
        </is>
      </c>
      <c r="D1963" s="12" t="inlineStr">
        <is>
          <t>Motor 5 of 6, 2 kW</t>
        </is>
      </c>
      <c r="E1963" s="12" t="inlineStr">
        <is>
          <t>R2B</t>
        </is>
      </c>
      <c r="F1963" s="12" t="inlineStr">
        <is>
          <t>R2B: unit / HRSG electrical e-house (32 x 40 ft)</t>
        </is>
      </c>
      <c r="G1963" s="12" t="inlineStr">
        <is>
          <t>UAT-2</t>
        </is>
      </c>
      <c r="H1963" s="12" t="inlineStr">
        <is>
          <t>UAT-2: 21/13.8 kV unit auxiliary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1423</v>
      </c>
      <c r="U1963" s="16" t="n">
        <v>96</v>
      </c>
      <c r="V1963" s="16">
        <f>ROUNDUP((T1963+U1963+2*'Read Me'!$B$13)*(1+'Read Me'!$B$12),-1)</f>
        <v/>
      </c>
      <c r="W1963" s="16">
        <f>V1963*N1963*O1963</f>
        <v/>
      </c>
      <c r="X1963" s="12">
        <f>IF(LEFT(I1963,2)="MV",2*N1963*IF(L1963="1/C",O1963,1),0)</f>
        <v/>
      </c>
      <c r="Y1963" s="12">
        <f>IF(OR(LEFT(K1963,4)="LVAX",LEFT(K1963,6)="MV15AX",LEFT(K1963,4)="CTAX",LEFT(K1963,2)="W|"),2*N1963*O1963,0)</f>
        <v/>
      </c>
      <c r="Z1963" s="12" t="inlineStr">
        <is>
          <t>VD 2.1 %</t>
        </is>
      </c>
      <c r="AA1963" s="12">
        <f>N1963*O1963</f>
        <v/>
      </c>
    </row>
    <row r="1964">
      <c r="A1964" s="12" t="inlineStr">
        <is>
          <t>A-P-0544</t>
        </is>
      </c>
      <c r="B1964" s="12" t="inlineStr">
        <is>
          <t>A</t>
        </is>
      </c>
      <c r="C1964" s="12" t="inlineStr">
        <is>
          <t>Power block</t>
        </is>
      </c>
      <c r="D1964" s="12" t="inlineStr">
        <is>
          <t>Motor 6 of 6, 2 kW</t>
        </is>
      </c>
      <c r="E1964" s="12" t="inlineStr">
        <is>
          <t>R2B</t>
        </is>
      </c>
      <c r="F1964" s="12" t="inlineStr">
        <is>
          <t>R2B: unit / HRSG electrical e-house (32 x 40 ft)</t>
        </is>
      </c>
      <c r="G1964" s="12" t="inlineStr">
        <is>
          <t>UAT-2</t>
        </is>
      </c>
      <c r="H1964" s="12" t="inlineStr">
        <is>
          <t>UAT-2: 21/13.8 kV unit auxiliary transformer</t>
        </is>
      </c>
      <c r="I1964" s="12" t="inlineStr">
        <is>
          <t>LV 600 V</t>
        </is>
      </c>
      <c r="J1964" s="12" t="inlineStr">
        <is>
          <t>Type TC-ER 600 V 3/C Cu XHHW-2 + ground, PVC jacket</t>
        </is>
      </c>
      <c r="K1964" s="12" t="inlineStr">
        <is>
          <t>LV|3/C+G|10</t>
        </is>
      </c>
      <c r="L1964" s="12" t="inlineStr">
        <is>
          <t>3/C+G</t>
        </is>
      </c>
      <c r="M1964" s="12" t="inlineStr">
        <is>
          <t>10</t>
        </is>
      </c>
      <c r="N1964" s="12" t="n">
        <v>1</v>
      </c>
      <c r="O1964" s="12" t="n">
        <v>1</v>
      </c>
      <c r="P1964" s="12" t="n">
        <v>480</v>
      </c>
      <c r="Q1964" s="12" t="n">
        <v>2</v>
      </c>
      <c r="R1964" s="12" t="n">
        <v>2.8</v>
      </c>
      <c r="S1964" s="12" t="inlineStr">
        <is>
          <t>Duct bank</t>
        </is>
      </c>
      <c r="T1964" s="16" t="n">
        <v>1423</v>
      </c>
      <c r="U1964" s="16" t="n">
        <v>96</v>
      </c>
      <c r="V1964" s="16">
        <f>ROUNDUP((T1964+U1964+2*'Read Me'!$B$13)*(1+'Read Me'!$B$12),-1)</f>
        <v/>
      </c>
      <c r="W1964" s="16">
        <f>V1964*N1964*O1964</f>
        <v/>
      </c>
      <c r="X1964" s="12">
        <f>IF(LEFT(I1964,2)="MV",2*N1964*IF(L1964="1/C",O1964,1),0)</f>
        <v/>
      </c>
      <c r="Y1964" s="12">
        <f>IF(OR(LEFT(K1964,4)="LVAX",LEFT(K1964,6)="MV15AX",LEFT(K1964,4)="CTAX",LEFT(K1964,2)="W|"),2*N1964*O1964,0)</f>
        <v/>
      </c>
      <c r="Z1964" s="12" t="inlineStr">
        <is>
          <t>VD 2.1 %</t>
        </is>
      </c>
      <c r="AA1964" s="12">
        <f>N1964*O1964</f>
        <v/>
      </c>
    </row>
    <row r="1965">
      <c r="A1965" s="12" t="inlineStr">
        <is>
          <t>A-P-0545</t>
        </is>
      </c>
      <c r="B1965" s="12" t="inlineStr">
        <is>
          <t>A</t>
        </is>
      </c>
      <c r="C1965" s="12" t="inlineStr">
        <is>
          <t>Power block</t>
        </is>
      </c>
      <c r="D1965" s="12" t="inlineStr">
        <is>
          <t>Motor 1 of 6, 2 kW</t>
        </is>
      </c>
      <c r="E1965" s="12" t="inlineStr">
        <is>
          <t>R2C</t>
        </is>
      </c>
      <c r="F1965" s="12" t="inlineStr">
        <is>
          <t>R2C: unit / HRSG electrical e-house (32 x 40 ft)</t>
        </is>
      </c>
      <c r="G1965" s="12" t="inlineStr">
        <is>
          <t>UAT-3</t>
        </is>
      </c>
      <c r="H1965" s="12" t="inlineStr">
        <is>
          <t>UAT-3: 21/13.8 kV unit auxiliary transformer</t>
        </is>
      </c>
      <c r="I1965" s="12" t="inlineStr">
        <is>
          <t>LV 600 V</t>
        </is>
      </c>
      <c r="J1965" s="12" t="inlineStr">
        <is>
          <t>Type TC-ER 600 V 3/C Cu XHHW-2 + ground, PVC jacket</t>
        </is>
      </c>
      <c r="K1965" s="12" t="inlineStr">
        <is>
          <t>LV|3/C+G|10</t>
        </is>
      </c>
      <c r="L1965" s="12" t="inlineStr">
        <is>
          <t>3/C+G</t>
        </is>
      </c>
      <c r="M1965" s="12" t="inlineStr">
        <is>
          <t>10</t>
        </is>
      </c>
      <c r="N1965" s="12" t="n">
        <v>1</v>
      </c>
      <c r="O1965" s="12" t="n">
        <v>1</v>
      </c>
      <c r="P1965" s="12" t="n">
        <v>480</v>
      </c>
      <c r="Q1965" s="12" t="n">
        <v>2</v>
      </c>
      <c r="R1965" s="12" t="n">
        <v>2.8</v>
      </c>
      <c r="S1965" s="12" t="inlineStr">
        <is>
          <t>Duct bank</t>
        </is>
      </c>
      <c r="T1965" s="16" t="n">
        <v>1103</v>
      </c>
      <c r="U1965" s="16" t="n">
        <v>96</v>
      </c>
      <c r="V1965" s="16">
        <f>ROUNDUP((T1965+U1965+2*'Read Me'!$B$13)*(1+'Read Me'!$B$12),-1)</f>
        <v/>
      </c>
      <c r="W1965" s="16">
        <f>V1965*N1965*O1965</f>
        <v/>
      </c>
      <c r="X1965" s="12">
        <f>IF(LEFT(I1965,2)="MV",2*N1965*IF(L1965="1/C",O1965,1),0)</f>
        <v/>
      </c>
      <c r="Y1965" s="12">
        <f>IF(OR(LEFT(K1965,4)="LVAX",LEFT(K1965,6)="MV15AX",LEFT(K1965,4)="CTAX",LEFT(K1965,2)="W|"),2*N1965*O1965,0)</f>
        <v/>
      </c>
      <c r="Z1965" s="12" t="inlineStr">
        <is>
          <t>VD 1.6 %</t>
        </is>
      </c>
      <c r="AA1965" s="12">
        <f>N1965*O1965</f>
        <v/>
      </c>
    </row>
    <row r="1966">
      <c r="A1966" s="12" t="inlineStr">
        <is>
          <t>A-P-0546</t>
        </is>
      </c>
      <c r="B1966" s="12" t="inlineStr">
        <is>
          <t>A</t>
        </is>
      </c>
      <c r="C1966" s="12" t="inlineStr">
        <is>
          <t>Power block</t>
        </is>
      </c>
      <c r="D1966" s="12" t="inlineStr">
        <is>
          <t>Motor 2 of 6, 2 kW</t>
        </is>
      </c>
      <c r="E1966" s="12" t="inlineStr">
        <is>
          <t>R2C</t>
        </is>
      </c>
      <c r="F1966" s="12" t="inlineStr">
        <is>
          <t>R2C: unit / HRSG electrical e-house (32 x 40 ft)</t>
        </is>
      </c>
      <c r="G1966" s="12" t="inlineStr">
        <is>
          <t>UAT-3</t>
        </is>
      </c>
      <c r="H1966" s="12" t="inlineStr">
        <is>
          <t>UAT-3: 21/13.8 kV unit auxiliary transformer</t>
        </is>
      </c>
      <c r="I1966" s="12" t="inlineStr">
        <is>
          <t>LV 600 V</t>
        </is>
      </c>
      <c r="J1966" s="12" t="inlineStr">
        <is>
          <t>Type TC-ER 600 V 3/C Cu XHHW-2 + ground, PVC jacket</t>
        </is>
      </c>
      <c r="K1966" s="12" t="inlineStr">
        <is>
          <t>LV|3/C+G|10</t>
        </is>
      </c>
      <c r="L1966" s="12" t="inlineStr">
        <is>
          <t>3/C+G</t>
        </is>
      </c>
      <c r="M1966" s="12" t="inlineStr">
        <is>
          <t>10</t>
        </is>
      </c>
      <c r="N1966" s="12" t="n">
        <v>1</v>
      </c>
      <c r="O1966" s="12" t="n">
        <v>1</v>
      </c>
      <c r="P1966" s="12" t="n">
        <v>480</v>
      </c>
      <c r="Q1966" s="12" t="n">
        <v>2</v>
      </c>
      <c r="R1966" s="12" t="n">
        <v>2.8</v>
      </c>
      <c r="S1966" s="12" t="inlineStr">
        <is>
          <t>Duct bank</t>
        </is>
      </c>
      <c r="T1966" s="16" t="n">
        <v>1103</v>
      </c>
      <c r="U1966" s="16" t="n">
        <v>96</v>
      </c>
      <c r="V1966" s="16">
        <f>ROUNDUP((T1966+U1966+2*'Read Me'!$B$13)*(1+'Read Me'!$B$12),-1)</f>
        <v/>
      </c>
      <c r="W1966" s="16">
        <f>V1966*N1966*O1966</f>
        <v/>
      </c>
      <c r="X1966" s="12">
        <f>IF(LEFT(I1966,2)="MV",2*N1966*IF(L1966="1/C",O1966,1),0)</f>
        <v/>
      </c>
      <c r="Y1966" s="12">
        <f>IF(OR(LEFT(K1966,4)="LVAX",LEFT(K1966,6)="MV15AX",LEFT(K1966,4)="CTAX",LEFT(K1966,2)="W|"),2*N1966*O1966,0)</f>
        <v/>
      </c>
      <c r="Z1966" s="12" t="inlineStr">
        <is>
          <t>VD 1.6 %</t>
        </is>
      </c>
      <c r="AA1966" s="12">
        <f>N1966*O1966</f>
        <v/>
      </c>
    </row>
    <row r="1967">
      <c r="A1967" s="12" t="inlineStr">
        <is>
          <t>A-P-0547</t>
        </is>
      </c>
      <c r="B1967" s="12" t="inlineStr">
        <is>
          <t>A</t>
        </is>
      </c>
      <c r="C1967" s="12" t="inlineStr">
        <is>
          <t>Power block</t>
        </is>
      </c>
      <c r="D1967" s="12" t="inlineStr">
        <is>
          <t>Motor 3 of 6, 2 kW</t>
        </is>
      </c>
      <c r="E1967" s="12" t="inlineStr">
        <is>
          <t>R2C</t>
        </is>
      </c>
      <c r="F1967" s="12" t="inlineStr">
        <is>
          <t>R2C: unit / HRSG electrical e-house (32 x 40 ft)</t>
        </is>
      </c>
      <c r="G1967" s="12" t="inlineStr">
        <is>
          <t>UAT-3</t>
        </is>
      </c>
      <c r="H1967" s="12" t="inlineStr">
        <is>
          <t>UAT-3: 21/13.8 kV unit auxiliary transformer</t>
        </is>
      </c>
      <c r="I1967" s="12" t="inlineStr">
        <is>
          <t>LV 600 V</t>
        </is>
      </c>
      <c r="J1967" s="12" t="inlineStr">
        <is>
          <t>Type TC-ER 600 V 3/C Cu XHHW-2 + ground, PVC jacket</t>
        </is>
      </c>
      <c r="K1967" s="12" t="inlineStr">
        <is>
          <t>LV|3/C+G|10</t>
        </is>
      </c>
      <c r="L1967" s="12" t="inlineStr">
        <is>
          <t>3/C+G</t>
        </is>
      </c>
      <c r="M1967" s="12" t="inlineStr">
        <is>
          <t>10</t>
        </is>
      </c>
      <c r="N1967" s="12" t="n">
        <v>1</v>
      </c>
      <c r="O1967" s="12" t="n">
        <v>1</v>
      </c>
      <c r="P1967" s="12" t="n">
        <v>480</v>
      </c>
      <c r="Q1967" s="12" t="n">
        <v>2</v>
      </c>
      <c r="R1967" s="12" t="n">
        <v>2.8</v>
      </c>
      <c r="S1967" s="12" t="inlineStr">
        <is>
          <t>Duct bank</t>
        </is>
      </c>
      <c r="T1967" s="16" t="n">
        <v>1103</v>
      </c>
      <c r="U1967" s="16" t="n">
        <v>96</v>
      </c>
      <c r="V1967" s="16">
        <f>ROUNDUP((T1967+U1967+2*'Read Me'!$B$13)*(1+'Read Me'!$B$12),-1)</f>
        <v/>
      </c>
      <c r="W1967" s="16">
        <f>V1967*N1967*O1967</f>
        <v/>
      </c>
      <c r="X1967" s="12">
        <f>IF(LEFT(I1967,2)="MV",2*N1967*IF(L1967="1/C",O1967,1),0)</f>
        <v/>
      </c>
      <c r="Y1967" s="12">
        <f>IF(OR(LEFT(K1967,4)="LVAX",LEFT(K1967,6)="MV15AX",LEFT(K1967,4)="CTAX",LEFT(K1967,2)="W|"),2*N1967*O1967,0)</f>
        <v/>
      </c>
      <c r="Z1967" s="12" t="inlineStr">
        <is>
          <t>VD 1.6 %</t>
        </is>
      </c>
      <c r="AA1967" s="12">
        <f>N1967*O1967</f>
        <v/>
      </c>
    </row>
    <row r="1968">
      <c r="A1968" s="12" t="inlineStr">
        <is>
          <t>A-P-0548</t>
        </is>
      </c>
      <c r="B1968" s="12" t="inlineStr">
        <is>
          <t>A</t>
        </is>
      </c>
      <c r="C1968" s="12" t="inlineStr">
        <is>
          <t>Power block</t>
        </is>
      </c>
      <c r="D1968" s="12" t="inlineStr">
        <is>
          <t>Motor 4 of 6, 2 kW</t>
        </is>
      </c>
      <c r="E1968" s="12" t="inlineStr">
        <is>
          <t>R2C</t>
        </is>
      </c>
      <c r="F1968" s="12" t="inlineStr">
        <is>
          <t>R2C: unit / HRSG electrical e-house (32 x 40 ft)</t>
        </is>
      </c>
      <c r="G1968" s="12" t="inlineStr">
        <is>
          <t>UAT-3</t>
        </is>
      </c>
      <c r="H1968" s="12" t="inlineStr">
        <is>
          <t>UAT-3: 21/13.8 kV unit auxiliary transformer</t>
        </is>
      </c>
      <c r="I1968" s="12" t="inlineStr">
        <is>
          <t>LV 600 V</t>
        </is>
      </c>
      <c r="J1968" s="12" t="inlineStr">
        <is>
          <t>Type TC-ER 600 V 3/C Cu XHHW-2 + ground, PVC jacket</t>
        </is>
      </c>
      <c r="K1968" s="12" t="inlineStr">
        <is>
          <t>LV|3/C+G|10</t>
        </is>
      </c>
      <c r="L1968" s="12" t="inlineStr">
        <is>
          <t>3/C+G</t>
        </is>
      </c>
      <c r="M1968" s="12" t="inlineStr">
        <is>
          <t>10</t>
        </is>
      </c>
      <c r="N1968" s="12" t="n">
        <v>1</v>
      </c>
      <c r="O1968" s="12" t="n">
        <v>1</v>
      </c>
      <c r="P1968" s="12" t="n">
        <v>480</v>
      </c>
      <c r="Q1968" s="12" t="n">
        <v>2</v>
      </c>
      <c r="R1968" s="12" t="n">
        <v>2.8</v>
      </c>
      <c r="S1968" s="12" t="inlineStr">
        <is>
          <t>Duct bank</t>
        </is>
      </c>
      <c r="T1968" s="16" t="n">
        <v>1103</v>
      </c>
      <c r="U1968" s="16" t="n">
        <v>96</v>
      </c>
      <c r="V1968" s="16">
        <f>ROUNDUP((T1968+U1968+2*'Read Me'!$B$13)*(1+'Read Me'!$B$12),-1)</f>
        <v/>
      </c>
      <c r="W1968" s="16">
        <f>V1968*N1968*O1968</f>
        <v/>
      </c>
      <c r="X1968" s="12">
        <f>IF(LEFT(I1968,2)="MV",2*N1968*IF(L1968="1/C",O1968,1),0)</f>
        <v/>
      </c>
      <c r="Y1968" s="12">
        <f>IF(OR(LEFT(K1968,4)="LVAX",LEFT(K1968,6)="MV15AX",LEFT(K1968,4)="CTAX",LEFT(K1968,2)="W|"),2*N1968*O1968,0)</f>
        <v/>
      </c>
      <c r="Z1968" s="12" t="inlineStr">
        <is>
          <t>VD 1.6 %</t>
        </is>
      </c>
      <c r="AA1968" s="12">
        <f>N1968*O1968</f>
        <v/>
      </c>
    </row>
    <row r="1969">
      <c r="A1969" s="12" t="inlineStr">
        <is>
          <t>A-P-0549</t>
        </is>
      </c>
      <c r="B1969" s="12" t="inlineStr">
        <is>
          <t>A</t>
        </is>
      </c>
      <c r="C1969" s="12" t="inlineStr">
        <is>
          <t>Power block</t>
        </is>
      </c>
      <c r="D1969" s="12" t="inlineStr">
        <is>
          <t>Motor 5 of 6, 2 kW</t>
        </is>
      </c>
      <c r="E1969" s="12" t="inlineStr">
        <is>
          <t>R2C</t>
        </is>
      </c>
      <c r="F1969" s="12" t="inlineStr">
        <is>
          <t>R2C: unit / HRSG electrical e-house (32 x 40 ft)</t>
        </is>
      </c>
      <c r="G1969" s="12" t="inlineStr">
        <is>
          <t>UAT-3</t>
        </is>
      </c>
      <c r="H1969" s="12" t="inlineStr">
        <is>
          <t>UAT-3: 21/13.8 kV unit auxiliary transformer</t>
        </is>
      </c>
      <c r="I1969" s="12" t="inlineStr">
        <is>
          <t>LV 600 V</t>
        </is>
      </c>
      <c r="J1969" s="12" t="inlineStr">
        <is>
          <t>Type TC-ER 600 V 3/C Cu XHHW-2 + ground, PVC jacket</t>
        </is>
      </c>
      <c r="K1969" s="12" t="inlineStr">
        <is>
          <t>LV|3/C+G|10</t>
        </is>
      </c>
      <c r="L1969" s="12" t="inlineStr">
        <is>
          <t>3/C+G</t>
        </is>
      </c>
      <c r="M1969" s="12" t="inlineStr">
        <is>
          <t>10</t>
        </is>
      </c>
      <c r="N1969" s="12" t="n">
        <v>1</v>
      </c>
      <c r="O1969" s="12" t="n">
        <v>1</v>
      </c>
      <c r="P1969" s="12" t="n">
        <v>480</v>
      </c>
      <c r="Q1969" s="12" t="n">
        <v>2</v>
      </c>
      <c r="R1969" s="12" t="n">
        <v>2.8</v>
      </c>
      <c r="S1969" s="12" t="inlineStr">
        <is>
          <t>Duct bank</t>
        </is>
      </c>
      <c r="T1969" s="16" t="n">
        <v>1103</v>
      </c>
      <c r="U1969" s="16" t="n">
        <v>96</v>
      </c>
      <c r="V1969" s="16">
        <f>ROUNDUP((T1969+U1969+2*'Read Me'!$B$13)*(1+'Read Me'!$B$12),-1)</f>
        <v/>
      </c>
      <c r="W1969" s="16">
        <f>V1969*N1969*O1969</f>
        <v/>
      </c>
      <c r="X1969" s="12">
        <f>IF(LEFT(I1969,2)="MV",2*N1969*IF(L1969="1/C",O1969,1),0)</f>
        <v/>
      </c>
      <c r="Y1969" s="12">
        <f>IF(OR(LEFT(K1969,4)="LVAX",LEFT(K1969,6)="MV15AX",LEFT(K1969,4)="CTAX",LEFT(K1969,2)="W|"),2*N1969*O1969,0)</f>
        <v/>
      </c>
      <c r="Z1969" s="12" t="inlineStr">
        <is>
          <t>VD 1.6 %</t>
        </is>
      </c>
      <c r="AA1969" s="12">
        <f>N1969*O1969</f>
        <v/>
      </c>
    </row>
    <row r="1970">
      <c r="A1970" s="12" t="inlineStr">
        <is>
          <t>A-P-0550</t>
        </is>
      </c>
      <c r="B1970" s="12" t="inlineStr">
        <is>
          <t>A</t>
        </is>
      </c>
      <c r="C1970" s="12" t="inlineStr">
        <is>
          <t>Power block</t>
        </is>
      </c>
      <c r="D1970" s="12" t="inlineStr">
        <is>
          <t>Motor 6 of 6, 2 kW</t>
        </is>
      </c>
      <c r="E1970" s="12" t="inlineStr">
        <is>
          <t>R2C</t>
        </is>
      </c>
      <c r="F1970" s="12" t="inlineStr">
        <is>
          <t>R2C: unit / HRSG electrical e-house (32 x 40 ft)</t>
        </is>
      </c>
      <c r="G1970" s="12" t="inlineStr">
        <is>
          <t>UAT-3</t>
        </is>
      </c>
      <c r="H1970" s="12" t="inlineStr">
        <is>
          <t>UAT-3: 21/13.8 kV unit auxiliary transformer</t>
        </is>
      </c>
      <c r="I1970" s="12" t="inlineStr">
        <is>
          <t>LV 600 V</t>
        </is>
      </c>
      <c r="J1970" s="12" t="inlineStr">
        <is>
          <t>Type TC-ER 600 V 3/C Cu XHHW-2 + ground, PVC jacket</t>
        </is>
      </c>
      <c r="K1970" s="12" t="inlineStr">
        <is>
          <t>LV|3/C+G|10</t>
        </is>
      </c>
      <c r="L1970" s="12" t="inlineStr">
        <is>
          <t>3/C+G</t>
        </is>
      </c>
      <c r="M1970" s="12" t="inlineStr">
        <is>
          <t>10</t>
        </is>
      </c>
      <c r="N1970" s="12" t="n">
        <v>1</v>
      </c>
      <c r="O1970" s="12" t="n">
        <v>1</v>
      </c>
      <c r="P1970" s="12" t="n">
        <v>480</v>
      </c>
      <c r="Q1970" s="12" t="n">
        <v>2</v>
      </c>
      <c r="R1970" s="12" t="n">
        <v>2.8</v>
      </c>
      <c r="S1970" s="12" t="inlineStr">
        <is>
          <t>Duct bank</t>
        </is>
      </c>
      <c r="T1970" s="16" t="n">
        <v>1103</v>
      </c>
      <c r="U1970" s="16" t="n">
        <v>96</v>
      </c>
      <c r="V1970" s="16">
        <f>ROUNDUP((T1970+U1970+2*'Read Me'!$B$13)*(1+'Read Me'!$B$12),-1)</f>
        <v/>
      </c>
      <c r="W1970" s="16">
        <f>V1970*N1970*O1970</f>
        <v/>
      </c>
      <c r="X1970" s="12">
        <f>IF(LEFT(I1970,2)="MV",2*N1970*IF(L1970="1/C",O1970,1),0)</f>
        <v/>
      </c>
      <c r="Y1970" s="12">
        <f>IF(OR(LEFT(K1970,4)="LVAX",LEFT(K1970,6)="MV15AX",LEFT(K1970,4)="CTAX",LEFT(K1970,2)="W|"),2*N1970*O1970,0)</f>
        <v/>
      </c>
      <c r="Z1970" s="12" t="inlineStr">
        <is>
          <t>VD 1.6 %</t>
        </is>
      </c>
      <c r="AA1970" s="12">
        <f>N1970*O1970</f>
        <v/>
      </c>
    </row>
    <row r="1971">
      <c r="A1971" s="12" t="inlineStr">
        <is>
          <t>A-P-0551</t>
        </is>
      </c>
      <c r="B1971" s="12" t="inlineStr">
        <is>
          <t>A</t>
        </is>
      </c>
      <c r="C1971" s="12" t="inlineStr">
        <is>
          <t>Power block</t>
        </is>
      </c>
      <c r="D1971" s="12" t="inlineStr">
        <is>
          <t>Motor 1 of 2, 22 kW</t>
        </is>
      </c>
      <c r="E1971" s="12" t="inlineStr">
        <is>
          <t>MCC-GT1</t>
        </is>
      </c>
      <c r="F1971" s="12" t="inlineStr">
        <is>
          <t>R1 MCC-GT1</t>
        </is>
      </c>
      <c r="G1971" s="12" t="inlineStr">
        <is>
          <t>WASH-GT1</t>
        </is>
      </c>
      <c r="H1971" s="12" t="inlineStr">
        <is>
          <t>WASH-GT1: compressor water-wash skid</t>
        </is>
      </c>
      <c r="I1971" s="12" t="inlineStr">
        <is>
          <t>LV 600 V</t>
        </is>
      </c>
      <c r="J1971" s="12" t="inlineStr">
        <is>
          <t>ARMOR-X MC-HL 600 V 3/C Cu XHHW-2 + ground, CWA, black PVC (Class I Div 2)</t>
        </is>
      </c>
      <c r="K1971" s="12" t="inlineStr">
        <is>
          <t>LVAX|3/C+G|6</t>
        </is>
      </c>
      <c r="L1971" s="12" t="inlineStr">
        <is>
          <t>3/C+G</t>
        </is>
      </c>
      <c r="M1971" s="12" t="inlineStr">
        <is>
          <t>6</t>
        </is>
      </c>
      <c r="N1971" s="12" t="n">
        <v>1</v>
      </c>
      <c r="O1971" s="12" t="n">
        <v>1</v>
      </c>
      <c r="P1971" s="12" t="n">
        <v>480</v>
      </c>
      <c r="Q1971" s="12" t="n">
        <v>22</v>
      </c>
      <c r="R1971" s="12" t="n">
        <v>31.1</v>
      </c>
      <c r="S1971" s="12" t="inlineStr">
        <is>
          <t>Tray</t>
        </is>
      </c>
      <c r="T1971" s="16" t="n">
        <v>261</v>
      </c>
      <c r="U1971" s="16" t="n">
        <v>145</v>
      </c>
      <c r="V1971" s="16">
        <f>ROUNDUP((T1971+U1971+2*'Read Me'!$B$13)*(1+'Read Me'!$B$12),-1)</f>
        <v/>
      </c>
      <c r="W1971" s="16">
        <f>V1971*N1971*O1971</f>
        <v/>
      </c>
      <c r="X1971" s="12">
        <f>IF(LEFT(I1971,2)="MV",2*N1971*IF(L1971="1/C",O1971,1),0)</f>
        <v/>
      </c>
      <c r="Y1971" s="12">
        <f>IF(OR(LEFT(K1971,4)="LVAX",LEFT(K1971,6)="MV15AX",LEFT(K1971,4)="CTAX",LEFT(K1971,2)="W|"),2*N1971*O1971,0)</f>
        <v/>
      </c>
      <c r="Z1971" s="12" t="inlineStr">
        <is>
          <t>VD 2.5 %</t>
        </is>
      </c>
      <c r="AA1971" s="12">
        <f>N1971*O1971</f>
        <v/>
      </c>
    </row>
    <row r="1972">
      <c r="A1972" s="12" t="inlineStr">
        <is>
          <t>A-P-0552</t>
        </is>
      </c>
      <c r="B1972" s="12" t="inlineStr">
        <is>
          <t>A</t>
        </is>
      </c>
      <c r="C1972" s="12" t="inlineStr">
        <is>
          <t>Power block</t>
        </is>
      </c>
      <c r="D1972" s="12" t="inlineStr">
        <is>
          <t>Motor 2 of 2, 22 kW</t>
        </is>
      </c>
      <c r="E1972" s="12" t="inlineStr">
        <is>
          <t>MCC-GT1</t>
        </is>
      </c>
      <c r="F1972" s="12" t="inlineStr">
        <is>
          <t>R1 MCC-GT1</t>
        </is>
      </c>
      <c r="G1972" s="12" t="inlineStr">
        <is>
          <t>WASH-GT1</t>
        </is>
      </c>
      <c r="H1972" s="12" t="inlineStr">
        <is>
          <t>WASH-GT1: compressor water-wash skid</t>
        </is>
      </c>
      <c r="I1972" s="12" t="inlineStr">
        <is>
          <t>LV 600 V</t>
        </is>
      </c>
      <c r="J1972" s="12" t="inlineStr">
        <is>
          <t>ARMOR-X MC-HL 600 V 3/C Cu XHHW-2 + ground, CWA, black PVC (Class I Div 2)</t>
        </is>
      </c>
      <c r="K1972" s="12" t="inlineStr">
        <is>
          <t>LVAX|3/C+G|6</t>
        </is>
      </c>
      <c r="L1972" s="12" t="inlineStr">
        <is>
          <t>3/C+G</t>
        </is>
      </c>
      <c r="M1972" s="12" t="inlineStr">
        <is>
          <t>6</t>
        </is>
      </c>
      <c r="N1972" s="12" t="n">
        <v>1</v>
      </c>
      <c r="O1972" s="12" t="n">
        <v>1</v>
      </c>
      <c r="P1972" s="12" t="n">
        <v>480</v>
      </c>
      <c r="Q1972" s="12" t="n">
        <v>22</v>
      </c>
      <c r="R1972" s="12" t="n">
        <v>31.1</v>
      </c>
      <c r="S1972" s="12" t="inlineStr">
        <is>
          <t>Tray</t>
        </is>
      </c>
      <c r="T1972" s="16" t="n">
        <v>261</v>
      </c>
      <c r="U1972" s="16" t="n">
        <v>145</v>
      </c>
      <c r="V1972" s="16">
        <f>ROUNDUP((T1972+U1972+2*'Read Me'!$B$13)*(1+'Read Me'!$B$12),-1)</f>
        <v/>
      </c>
      <c r="W1972" s="16">
        <f>V1972*N1972*O1972</f>
        <v/>
      </c>
      <c r="X1972" s="12">
        <f>IF(LEFT(I1972,2)="MV",2*N1972*IF(L1972="1/C",O1972,1),0)</f>
        <v/>
      </c>
      <c r="Y1972" s="12">
        <f>IF(OR(LEFT(K1972,4)="LVAX",LEFT(K1972,6)="MV15AX",LEFT(K1972,4)="CTAX",LEFT(K1972,2)="W|"),2*N1972*O1972,0)</f>
        <v/>
      </c>
      <c r="Z1972" s="12" t="inlineStr">
        <is>
          <t>VD 2.5 %</t>
        </is>
      </c>
      <c r="AA1972" s="12">
        <f>N1972*O1972</f>
        <v/>
      </c>
    </row>
    <row r="1973">
      <c r="A1973" s="12" t="inlineStr">
        <is>
          <t>A-P-0553</t>
        </is>
      </c>
      <c r="B1973" s="12" t="inlineStr">
        <is>
          <t>A</t>
        </is>
      </c>
      <c r="C1973" s="12" t="inlineStr">
        <is>
          <t>Power block</t>
        </is>
      </c>
      <c r="D1973" s="12" t="inlineStr">
        <is>
          <t>Motor 1 of 2, 22 kW</t>
        </is>
      </c>
      <c r="E1973" s="12" t="inlineStr">
        <is>
          <t>MCC-GT2</t>
        </is>
      </c>
      <c r="F1973" s="12" t="inlineStr">
        <is>
          <t>R1 MCC-GT2</t>
        </is>
      </c>
      <c r="G1973" s="12" t="inlineStr">
        <is>
          <t>WASH-GT2</t>
        </is>
      </c>
      <c r="H1973" s="12" t="inlineStr">
        <is>
          <t>WASH-GT2: compressor water-wash skid</t>
        </is>
      </c>
      <c r="I1973" s="12" t="inlineStr">
        <is>
          <t>LV 600 V</t>
        </is>
      </c>
      <c r="J1973" s="12" t="inlineStr">
        <is>
          <t>ARMOR-X MC-HL 600 V 3/C Cu XHHW-2 + ground, CWA, black PVC (Class I Div 2)</t>
        </is>
      </c>
      <c r="K1973" s="12" t="inlineStr">
        <is>
          <t>LVAX|3/C+G|4</t>
        </is>
      </c>
      <c r="L1973" s="12" t="inlineStr">
        <is>
          <t>3/C+G</t>
        </is>
      </c>
      <c r="M1973" s="12" t="inlineStr">
        <is>
          <t>4</t>
        </is>
      </c>
      <c r="N1973" s="12" t="n">
        <v>1</v>
      </c>
      <c r="O1973" s="12" t="n">
        <v>1</v>
      </c>
      <c r="P1973" s="12" t="n">
        <v>480</v>
      </c>
      <c r="Q1973" s="12" t="n">
        <v>22</v>
      </c>
      <c r="R1973" s="12" t="n">
        <v>31.1</v>
      </c>
      <c r="S1973" s="12" t="inlineStr">
        <is>
          <t>Tray</t>
        </is>
      </c>
      <c r="T1973" s="16" t="n">
        <v>441</v>
      </c>
      <c r="U1973" s="16" t="n">
        <v>125</v>
      </c>
      <c r="V1973" s="16">
        <f>ROUNDUP((T1973+U1973+2*'Read Me'!$B$13)*(1+'Read Me'!$B$12),-1)</f>
        <v/>
      </c>
      <c r="W1973" s="16">
        <f>V1973*N1973*O1973</f>
        <v/>
      </c>
      <c r="X1973" s="12">
        <f>IF(LEFT(I1973,2)="MV",2*N1973*IF(L1973="1/C",O1973,1),0)</f>
        <v/>
      </c>
      <c r="Y1973" s="12">
        <f>IF(OR(LEFT(K1973,4)="LVAX",LEFT(K1973,6)="MV15AX",LEFT(K1973,4)="CTAX",LEFT(K1973,2)="W|"),2*N1973*O1973,0)</f>
        <v/>
      </c>
      <c r="Z1973" s="12" t="inlineStr">
        <is>
          <t>VD 2.2 %</t>
        </is>
      </c>
      <c r="AA1973" s="12">
        <f>N1973*O1973</f>
        <v/>
      </c>
    </row>
    <row r="1974">
      <c r="A1974" s="12" t="inlineStr">
        <is>
          <t>A-P-0554</t>
        </is>
      </c>
      <c r="B1974" s="12" t="inlineStr">
        <is>
          <t>A</t>
        </is>
      </c>
      <c r="C1974" s="12" t="inlineStr">
        <is>
          <t>Power block</t>
        </is>
      </c>
      <c r="D1974" s="12" t="inlineStr">
        <is>
          <t>Motor 2 of 2, 22 kW</t>
        </is>
      </c>
      <c r="E1974" s="12" t="inlineStr">
        <is>
          <t>MCC-GT2</t>
        </is>
      </c>
      <c r="F1974" s="12" t="inlineStr">
        <is>
          <t>R1 MCC-GT2</t>
        </is>
      </c>
      <c r="G1974" s="12" t="inlineStr">
        <is>
          <t>WASH-GT2</t>
        </is>
      </c>
      <c r="H1974" s="12" t="inlineStr">
        <is>
          <t>WASH-GT2: compressor water-wash skid</t>
        </is>
      </c>
      <c r="I1974" s="12" t="inlineStr">
        <is>
          <t>LV 600 V</t>
        </is>
      </c>
      <c r="J1974" s="12" t="inlineStr">
        <is>
          <t>ARMOR-X MC-HL 600 V 3/C Cu XHHW-2 + ground, CWA, black PVC (Class I Div 2)</t>
        </is>
      </c>
      <c r="K1974" s="12" t="inlineStr">
        <is>
          <t>LVAX|3/C+G|4</t>
        </is>
      </c>
      <c r="L1974" s="12" t="inlineStr">
        <is>
          <t>3/C+G</t>
        </is>
      </c>
      <c r="M1974" s="12" t="inlineStr">
        <is>
          <t>4</t>
        </is>
      </c>
      <c r="N1974" s="12" t="n">
        <v>1</v>
      </c>
      <c r="O1974" s="12" t="n">
        <v>1</v>
      </c>
      <c r="P1974" s="12" t="n">
        <v>480</v>
      </c>
      <c r="Q1974" s="12" t="n">
        <v>22</v>
      </c>
      <c r="R1974" s="12" t="n">
        <v>31.1</v>
      </c>
      <c r="S1974" s="12" t="inlineStr">
        <is>
          <t>Tray</t>
        </is>
      </c>
      <c r="T1974" s="16" t="n">
        <v>441</v>
      </c>
      <c r="U1974" s="16" t="n">
        <v>125</v>
      </c>
      <c r="V1974" s="16">
        <f>ROUNDUP((T1974+U1974+2*'Read Me'!$B$13)*(1+'Read Me'!$B$12),-1)</f>
        <v/>
      </c>
      <c r="W1974" s="16">
        <f>V1974*N1974*O1974</f>
        <v/>
      </c>
      <c r="X1974" s="12">
        <f>IF(LEFT(I1974,2)="MV",2*N1974*IF(L1974="1/C",O1974,1),0)</f>
        <v/>
      </c>
      <c r="Y1974" s="12">
        <f>IF(OR(LEFT(K1974,4)="LVAX",LEFT(K1974,6)="MV15AX",LEFT(K1974,4)="CTAX",LEFT(K1974,2)="W|"),2*N1974*O1974,0)</f>
        <v/>
      </c>
      <c r="Z1974" s="12" t="inlineStr">
        <is>
          <t>VD 2.2 %</t>
        </is>
      </c>
      <c r="AA1974" s="12">
        <f>N1974*O1974</f>
        <v/>
      </c>
    </row>
    <row r="1975">
      <c r="A1975" s="12" t="inlineStr">
        <is>
          <t>A-P-0555</t>
        </is>
      </c>
      <c r="B1975" s="12" t="inlineStr">
        <is>
          <t>A</t>
        </is>
      </c>
      <c r="C1975" s="12" t="inlineStr">
        <is>
          <t>Power block</t>
        </is>
      </c>
      <c r="D1975" s="12" t="inlineStr">
        <is>
          <t>Motor 1 of 2, 22 kW</t>
        </is>
      </c>
      <c r="E1975" s="12" t="inlineStr">
        <is>
          <t>MCC-GT3</t>
        </is>
      </c>
      <c r="F1975" s="12" t="inlineStr">
        <is>
          <t>R1 MCC-GT3</t>
        </is>
      </c>
      <c r="G1975" s="12" t="inlineStr">
        <is>
          <t>WASH-GT3</t>
        </is>
      </c>
      <c r="H1975" s="12" t="inlineStr">
        <is>
          <t>WASH-GT3: compressor water-wash skid</t>
        </is>
      </c>
      <c r="I1975" s="12" t="inlineStr">
        <is>
          <t>LV 600 V</t>
        </is>
      </c>
      <c r="J1975" s="12" t="inlineStr">
        <is>
          <t>ARMOR-X MC-HL 600 V 3/C Cu XHHW-2 + ground, CWA, black PVC (Class I Div 2)</t>
        </is>
      </c>
      <c r="K1975" s="12" t="inlineStr">
        <is>
          <t>LVAX|3/C+G|4</t>
        </is>
      </c>
      <c r="L1975" s="12" t="inlineStr">
        <is>
          <t>3/C+G</t>
        </is>
      </c>
      <c r="M1975" s="12" t="inlineStr">
        <is>
          <t>4</t>
        </is>
      </c>
      <c r="N1975" s="12" t="n">
        <v>1</v>
      </c>
      <c r="O1975" s="12" t="n">
        <v>1</v>
      </c>
      <c r="P1975" s="12" t="n">
        <v>480</v>
      </c>
      <c r="Q1975" s="12" t="n">
        <v>22</v>
      </c>
      <c r="R1975" s="12" t="n">
        <v>31.1</v>
      </c>
      <c r="S1975" s="12" t="inlineStr">
        <is>
          <t>Tray</t>
        </is>
      </c>
      <c r="T1975" s="16" t="n">
        <v>609</v>
      </c>
      <c r="U1975" s="16" t="n">
        <v>133</v>
      </c>
      <c r="V1975" s="16">
        <f>ROUNDUP((T1975+U1975+2*'Read Me'!$B$13)*(1+'Read Me'!$B$12),-1)</f>
        <v/>
      </c>
      <c r="W1975" s="16">
        <f>V1975*N1975*O1975</f>
        <v/>
      </c>
      <c r="X1975" s="12">
        <f>IF(LEFT(I1975,2)="MV",2*N1975*IF(L1975="1/C",O1975,1),0)</f>
        <v/>
      </c>
      <c r="Y1975" s="12">
        <f>IF(OR(LEFT(K1975,4)="LVAX",LEFT(K1975,6)="MV15AX",LEFT(K1975,4)="CTAX",LEFT(K1975,2)="W|"),2*N1975*O1975,0)</f>
        <v/>
      </c>
      <c r="Z1975" s="12" t="inlineStr">
        <is>
          <t>VD 2.8 %</t>
        </is>
      </c>
      <c r="AA1975" s="12">
        <f>N1975*O1975</f>
        <v/>
      </c>
    </row>
    <row r="1976">
      <c r="A1976" s="12" t="inlineStr">
        <is>
          <t>A-P-0556</t>
        </is>
      </c>
      <c r="B1976" s="12" t="inlineStr">
        <is>
          <t>A</t>
        </is>
      </c>
      <c r="C1976" s="12" t="inlineStr">
        <is>
          <t>Power block</t>
        </is>
      </c>
      <c r="D1976" s="12" t="inlineStr">
        <is>
          <t>Motor 2 of 2, 22 kW</t>
        </is>
      </c>
      <c r="E1976" s="12" t="inlineStr">
        <is>
          <t>MCC-GT3</t>
        </is>
      </c>
      <c r="F1976" s="12" t="inlineStr">
        <is>
          <t>R1 MCC-GT3</t>
        </is>
      </c>
      <c r="G1976" s="12" t="inlineStr">
        <is>
          <t>WASH-GT3</t>
        </is>
      </c>
      <c r="H1976" s="12" t="inlineStr">
        <is>
          <t>WASH-GT3: compressor water-wash skid</t>
        </is>
      </c>
      <c r="I1976" s="12" t="inlineStr">
        <is>
          <t>LV 600 V</t>
        </is>
      </c>
      <c r="J1976" s="12" t="inlineStr">
        <is>
          <t>ARMOR-X MC-HL 600 V 3/C Cu XHHW-2 + ground, CWA, black PVC (Class I Div 2)</t>
        </is>
      </c>
      <c r="K1976" s="12" t="inlineStr">
        <is>
          <t>LVAX|3/C+G|4</t>
        </is>
      </c>
      <c r="L1976" s="12" t="inlineStr">
        <is>
          <t>3/C+G</t>
        </is>
      </c>
      <c r="M1976" s="12" t="inlineStr">
        <is>
          <t>4</t>
        </is>
      </c>
      <c r="N1976" s="12" t="n">
        <v>1</v>
      </c>
      <c r="O1976" s="12" t="n">
        <v>1</v>
      </c>
      <c r="P1976" s="12" t="n">
        <v>480</v>
      </c>
      <c r="Q1976" s="12" t="n">
        <v>22</v>
      </c>
      <c r="R1976" s="12" t="n">
        <v>31.1</v>
      </c>
      <c r="S1976" s="12" t="inlineStr">
        <is>
          <t>Tray</t>
        </is>
      </c>
      <c r="T1976" s="16" t="n">
        <v>609</v>
      </c>
      <c r="U1976" s="16" t="n">
        <v>133</v>
      </c>
      <c r="V1976" s="16">
        <f>ROUNDUP((T1976+U1976+2*'Read Me'!$B$13)*(1+'Read Me'!$B$12),-1)</f>
        <v/>
      </c>
      <c r="W1976" s="16">
        <f>V1976*N1976*O1976</f>
        <v/>
      </c>
      <c r="X1976" s="12">
        <f>IF(LEFT(I1976,2)="MV",2*N1976*IF(L1976="1/C",O1976,1),0)</f>
        <v/>
      </c>
      <c r="Y1976" s="12">
        <f>IF(OR(LEFT(K1976,4)="LVAX",LEFT(K1976,6)="MV15AX",LEFT(K1976,4)="CTAX",LEFT(K1976,2)="W|"),2*N1976*O1976,0)</f>
        <v/>
      </c>
      <c r="Z1976" s="12" t="inlineStr">
        <is>
          <t>VD 2.8 %</t>
        </is>
      </c>
      <c r="AA1976" s="12">
        <f>N1976*O1976</f>
        <v/>
      </c>
    </row>
    <row r="1977">
      <c r="A1977" s="12" t="inlineStr">
        <is>
          <t>A-MV-0001</t>
        </is>
      </c>
      <c r="B1977" s="12" t="inlineStr">
        <is>
          <t>A</t>
        </is>
      </c>
      <c r="C1977" s="12" t="inlineStr">
        <is>
          <t>Power block</t>
        </is>
      </c>
      <c r="D1977" s="12" t="inlineStr">
        <is>
          <t>Boiler feed pump BFP-1A / 1B</t>
        </is>
      </c>
      <c r="E1977" s="12" t="inlineStr">
        <is>
          <t>SWGR-13.8-1</t>
        </is>
      </c>
      <c r="F1977" s="12" t="inlineStr">
        <is>
          <t>R1 SWGR-13.8-1 (11 x 36 in cubicles, 15 kV metal-clad)</t>
        </is>
      </c>
      <c r="G1977" s="12" t="inlineStr">
        <is>
          <t>BFP-1</t>
        </is>
      </c>
      <c r="H1977" s="12" t="inlineStr">
        <is>
          <t>BFP-1A/B: boiler feed pumps (13.8 kV DOL)</t>
        </is>
      </c>
      <c r="I1977" s="12" t="inlineStr">
        <is>
          <t>MV 15 kV</t>
        </is>
      </c>
      <c r="J1977" s="12" t="inlineStr">
        <is>
          <t>MV-105 15 kV 1/C Cu, EPR 133%, Cu tape shield, PVC jacket (triplexed)</t>
        </is>
      </c>
      <c r="K1977" s="12" t="inlineStr">
        <is>
          <t>MV15|1/C|250</t>
        </is>
      </c>
      <c r="L1977" s="12" t="inlineStr">
        <is>
          <t>1/C</t>
        </is>
      </c>
      <c r="M1977" s="12" t="inlineStr">
        <is>
          <t>250 kcmil</t>
        </is>
      </c>
      <c r="N1977" s="12" t="n">
        <v>1</v>
      </c>
      <c r="O1977" s="12" t="n">
        <v>3</v>
      </c>
      <c r="P1977" s="12" t="n">
        <v>13800</v>
      </c>
      <c r="Q1977" s="12" t="n">
        <v>5000</v>
      </c>
      <c r="R1977" s="12" t="n">
        <v>232</v>
      </c>
      <c r="S1977" s="12" t="inlineStr">
        <is>
          <t>Tray</t>
        </is>
      </c>
      <c r="T1977" s="16" t="n">
        <v>1041</v>
      </c>
      <c r="U1977" s="16" t="n">
        <v>206</v>
      </c>
      <c r="V1977" s="16">
        <f>ROUNDUP((T1977+U1977+2*'Read Me'!$B$13)*(1+'Read Me'!$B$12),-1)</f>
        <v/>
      </c>
      <c r="W1977" s="16">
        <f>V1977*N1977*O1977</f>
        <v/>
      </c>
      <c r="X1977" s="12">
        <f>IF(LEFT(I1977,2)="MV",2*N1977*IF(L1977="1/C",O1977,1),0)</f>
        <v/>
      </c>
      <c r="Y1977" s="12">
        <f>IF(OR(LEFT(K1977,4)="LVAX",LEFT(K1977,6)="MV15AX",LEFT(K1977,4)="CTAX",LEFT(K1977,2)="W|"),2*N1977*O1977,0)</f>
        <v/>
      </c>
      <c r="Z1977" s="12" t="inlineStr">
        <is>
          <t>2 x 100 %, ~5 MW each (typ.)</t>
        </is>
      </c>
      <c r="AA1977" s="12">
        <f>N1977*O1977</f>
        <v/>
      </c>
    </row>
    <row r="1978">
      <c r="A1978" s="12" t="inlineStr">
        <is>
          <t>A-MV-0002</t>
        </is>
      </c>
      <c r="B1978" s="12" t="inlineStr">
        <is>
          <t>A</t>
        </is>
      </c>
      <c r="C1978" s="12" t="inlineStr">
        <is>
          <t>Power block</t>
        </is>
      </c>
      <c r="D1978" s="12" t="inlineStr">
        <is>
          <t>Boiler feed pump BFP-1A / 1B</t>
        </is>
      </c>
      <c r="E1978" s="12" t="inlineStr">
        <is>
          <t>SWGR-13.8-1</t>
        </is>
      </c>
      <c r="F1978" s="12" t="inlineStr">
        <is>
          <t>R1 SWGR-13.8-1 (11 x 36 in cubicles, 15 kV metal-clad)</t>
        </is>
      </c>
      <c r="G1978" s="12" t="inlineStr">
        <is>
          <t>BFP-1</t>
        </is>
      </c>
      <c r="H1978" s="12" t="inlineStr">
        <is>
          <t>BFP-1A/B: boiler feed pumps (13.8 kV DOL)</t>
        </is>
      </c>
      <c r="I1978" s="12" t="inlineStr">
        <is>
          <t>MV 15 kV</t>
        </is>
      </c>
      <c r="J1978" s="12" t="inlineStr">
        <is>
          <t>MV-105 15 kV 1/C Cu, EPR 133%, Cu tape shield, PVC jacket (triplexed)</t>
        </is>
      </c>
      <c r="K1978" s="12" t="inlineStr">
        <is>
          <t>MV15|1/C|250</t>
        </is>
      </c>
      <c r="L1978" s="12" t="inlineStr">
        <is>
          <t>1/C</t>
        </is>
      </c>
      <c r="M1978" s="12" t="inlineStr">
        <is>
          <t>250 kcmil</t>
        </is>
      </c>
      <c r="N1978" s="12" t="n">
        <v>1</v>
      </c>
      <c r="O1978" s="12" t="n">
        <v>3</v>
      </c>
      <c r="P1978" s="12" t="n">
        <v>13800</v>
      </c>
      <c r="Q1978" s="12" t="n">
        <v>5000</v>
      </c>
      <c r="R1978" s="12" t="n">
        <v>232</v>
      </c>
      <c r="S1978" s="12" t="inlineStr">
        <is>
          <t>Tray</t>
        </is>
      </c>
      <c r="T1978" s="16" t="n">
        <v>1041</v>
      </c>
      <c r="U1978" s="16" t="n">
        <v>206</v>
      </c>
      <c r="V1978" s="16">
        <f>ROUNDUP((T1978+U1978+2*'Read Me'!$B$13)*(1+'Read Me'!$B$12),-1)</f>
        <v/>
      </c>
      <c r="W1978" s="16">
        <f>V1978*N1978*O1978</f>
        <v/>
      </c>
      <c r="X1978" s="12">
        <f>IF(LEFT(I1978,2)="MV",2*N1978*IF(L1978="1/C",O1978,1),0)</f>
        <v/>
      </c>
      <c r="Y1978" s="12">
        <f>IF(OR(LEFT(K1978,4)="LVAX",LEFT(K1978,6)="MV15AX",LEFT(K1978,4)="CTAX",LEFT(K1978,2)="W|"),2*N1978*O1978,0)</f>
        <v/>
      </c>
      <c r="Z1978" s="12" t="inlineStr">
        <is>
          <t>2 x 100 %, ~5 MW each (typ.)</t>
        </is>
      </c>
      <c r="AA1978" s="12">
        <f>N1978*O1978</f>
        <v/>
      </c>
    </row>
    <row r="1979">
      <c r="A1979" s="12" t="inlineStr">
        <is>
          <t>A-MV-0003</t>
        </is>
      </c>
      <c r="B1979" s="12" t="inlineStr">
        <is>
          <t>A</t>
        </is>
      </c>
      <c r="C1979" s="12" t="inlineStr">
        <is>
          <t>Power block</t>
        </is>
      </c>
      <c r="D1979" s="12" t="inlineStr">
        <is>
          <t>Boiler feed pump BFP-2A / 2B</t>
        </is>
      </c>
      <c r="E1979" s="12" t="inlineStr">
        <is>
          <t>SWGR-13.8-2</t>
        </is>
      </c>
      <c r="F1979" s="12" t="inlineStr">
        <is>
          <t>R1 SWGR-13.8-2 (11 x 36 in cubicles, 15 kV metal-clad)</t>
        </is>
      </c>
      <c r="G1979" s="12" t="inlineStr">
        <is>
          <t>BFP-2</t>
        </is>
      </c>
      <c r="H1979" s="12" t="inlineStr">
        <is>
          <t>BFP-2A/B: boiler feed pumps (13.8 kV DOL)</t>
        </is>
      </c>
      <c r="I1979" s="12" t="inlineStr">
        <is>
          <t>MV 15 kV</t>
        </is>
      </c>
      <c r="J1979" s="12" t="inlineStr">
        <is>
          <t>MV-105 15 kV 1/C Cu, EPR 133%, Cu tape shield, PVC jacket (triplexed)</t>
        </is>
      </c>
      <c r="K1979" s="12" t="inlineStr">
        <is>
          <t>MV15|1/C|250</t>
        </is>
      </c>
      <c r="L1979" s="12" t="inlineStr">
        <is>
          <t>1/C</t>
        </is>
      </c>
      <c r="M1979" s="12" t="inlineStr">
        <is>
          <t>250 kcmil</t>
        </is>
      </c>
      <c r="N1979" s="12" t="n">
        <v>1</v>
      </c>
      <c r="O1979" s="12" t="n">
        <v>3</v>
      </c>
      <c r="P1979" s="12" t="n">
        <v>13800</v>
      </c>
      <c r="Q1979" s="12" t="n">
        <v>5000</v>
      </c>
      <c r="R1979" s="12" t="n">
        <v>232</v>
      </c>
      <c r="S1979" s="12" t="inlineStr">
        <is>
          <t>Tray</t>
        </is>
      </c>
      <c r="T1979" s="16" t="n">
        <v>673</v>
      </c>
      <c r="U1979" s="16" t="n">
        <v>130</v>
      </c>
      <c r="V1979" s="16">
        <f>ROUNDUP((T1979+U1979+2*'Read Me'!$B$13)*(1+'Read Me'!$B$12),-1)</f>
        <v/>
      </c>
      <c r="W1979" s="16">
        <f>V1979*N1979*O1979</f>
        <v/>
      </c>
      <c r="X1979" s="12">
        <f>IF(LEFT(I1979,2)="MV",2*N1979*IF(L1979="1/C",O1979,1),0)</f>
        <v/>
      </c>
      <c r="Y1979" s="12">
        <f>IF(OR(LEFT(K1979,4)="LVAX",LEFT(K1979,6)="MV15AX",LEFT(K1979,4)="CTAX",LEFT(K1979,2)="W|"),2*N1979*O1979,0)</f>
        <v/>
      </c>
      <c r="Z1979" s="12" t="inlineStr">
        <is>
          <t>2 x 100 %, ~5 MW each (typ.)</t>
        </is>
      </c>
      <c r="AA1979" s="12">
        <f>N1979*O1979</f>
        <v/>
      </c>
    </row>
    <row r="1980">
      <c r="A1980" s="12" t="inlineStr">
        <is>
          <t>A-MV-0004</t>
        </is>
      </c>
      <c r="B1980" s="12" t="inlineStr">
        <is>
          <t>A</t>
        </is>
      </c>
      <c r="C1980" s="12" t="inlineStr">
        <is>
          <t>Power block</t>
        </is>
      </c>
      <c r="D1980" s="12" t="inlineStr">
        <is>
          <t>Boiler feed pump BFP-2A / 2B</t>
        </is>
      </c>
      <c r="E1980" s="12" t="inlineStr">
        <is>
          <t>SWGR-13.8-2</t>
        </is>
      </c>
      <c r="F1980" s="12" t="inlineStr">
        <is>
          <t>R1 SWGR-13.8-2 (11 x 36 in cubicles, 15 kV metal-clad)</t>
        </is>
      </c>
      <c r="G1980" s="12" t="inlineStr">
        <is>
          <t>BFP-2</t>
        </is>
      </c>
      <c r="H1980" s="12" t="inlineStr">
        <is>
          <t>BFP-2A/B: boiler feed pumps (13.8 kV DOL)</t>
        </is>
      </c>
      <c r="I1980" s="12" t="inlineStr">
        <is>
          <t>MV 15 kV</t>
        </is>
      </c>
      <c r="J1980" s="12" t="inlineStr">
        <is>
          <t>MV-105 15 kV 1/C Cu, EPR 133%, Cu tape shield, PVC jacket (triplexed)</t>
        </is>
      </c>
      <c r="K1980" s="12" t="inlineStr">
        <is>
          <t>MV15|1/C|250</t>
        </is>
      </c>
      <c r="L1980" s="12" t="inlineStr">
        <is>
          <t>1/C</t>
        </is>
      </c>
      <c r="M1980" s="12" t="inlineStr">
        <is>
          <t>250 kcmil</t>
        </is>
      </c>
      <c r="N1980" s="12" t="n">
        <v>1</v>
      </c>
      <c r="O1980" s="12" t="n">
        <v>3</v>
      </c>
      <c r="P1980" s="12" t="n">
        <v>13800</v>
      </c>
      <c r="Q1980" s="12" t="n">
        <v>5000</v>
      </c>
      <c r="R1980" s="12" t="n">
        <v>232</v>
      </c>
      <c r="S1980" s="12" t="inlineStr">
        <is>
          <t>Tray</t>
        </is>
      </c>
      <c r="T1980" s="16" t="n">
        <v>673</v>
      </c>
      <c r="U1980" s="16" t="n">
        <v>130</v>
      </c>
      <c r="V1980" s="16">
        <f>ROUNDUP((T1980+U1980+2*'Read Me'!$B$13)*(1+'Read Me'!$B$12),-1)</f>
        <v/>
      </c>
      <c r="W1980" s="16">
        <f>V1980*N1980*O1980</f>
        <v/>
      </c>
      <c r="X1980" s="12">
        <f>IF(LEFT(I1980,2)="MV",2*N1980*IF(L1980="1/C",O1980,1),0)</f>
        <v/>
      </c>
      <c r="Y1980" s="12">
        <f>IF(OR(LEFT(K1980,4)="LVAX",LEFT(K1980,6)="MV15AX",LEFT(K1980,4)="CTAX",LEFT(K1980,2)="W|"),2*N1980*O1980,0)</f>
        <v/>
      </c>
      <c r="Z1980" s="12" t="inlineStr">
        <is>
          <t>2 x 100 %, ~5 MW each (typ.)</t>
        </is>
      </c>
      <c r="AA1980" s="12">
        <f>N1980*O1980</f>
        <v/>
      </c>
    </row>
    <row r="1981">
      <c r="A1981" s="12" t="inlineStr">
        <is>
          <t>A-MV-0005</t>
        </is>
      </c>
      <c r="B1981" s="12" t="inlineStr">
        <is>
          <t>A</t>
        </is>
      </c>
      <c r="C1981" s="12" t="inlineStr">
        <is>
          <t>Power block</t>
        </is>
      </c>
      <c r="D1981" s="12" t="inlineStr">
        <is>
          <t>Boiler feed pump BFP-3A / 3B</t>
        </is>
      </c>
      <c r="E1981" s="12" t="inlineStr">
        <is>
          <t>SWGR-13.8-3</t>
        </is>
      </c>
      <c r="F1981" s="12" t="inlineStr">
        <is>
          <t>R1 SWGR-13.8-3 (11 x 36 in cubicles, 15 kV metal-clad)</t>
        </is>
      </c>
      <c r="G1981" s="12" t="inlineStr">
        <is>
          <t>BFP-3</t>
        </is>
      </c>
      <c r="H1981" s="12" t="inlineStr">
        <is>
          <t>BFP-3A/B: boiler feed pumps (13.8 kV DOL)</t>
        </is>
      </c>
      <c r="I1981" s="12" t="inlineStr">
        <is>
          <t>MV 15 kV</t>
        </is>
      </c>
      <c r="J1981" s="12" t="inlineStr">
        <is>
          <t>MV-105 15 kV 1/C Cu, EPR 133%, Cu tape shield, PVC jacket (triplexed)</t>
        </is>
      </c>
      <c r="K1981" s="12" t="inlineStr">
        <is>
          <t>MV15|1/C|250</t>
        </is>
      </c>
      <c r="L1981" s="12" t="inlineStr">
        <is>
          <t>1/C</t>
        </is>
      </c>
      <c r="M1981" s="12" t="inlineStr">
        <is>
          <t>250 kcmil</t>
        </is>
      </c>
      <c r="N1981" s="12" t="n">
        <v>1</v>
      </c>
      <c r="O1981" s="12" t="n">
        <v>3</v>
      </c>
      <c r="P1981" s="12" t="n">
        <v>13800</v>
      </c>
      <c r="Q1981" s="12" t="n">
        <v>5000</v>
      </c>
      <c r="R1981" s="12" t="n">
        <v>232</v>
      </c>
      <c r="S1981" s="12" t="inlineStr">
        <is>
          <t>Tray</t>
        </is>
      </c>
      <c r="T1981" s="16" t="n">
        <v>823</v>
      </c>
      <c r="U1981" s="16" t="n">
        <v>112</v>
      </c>
      <c r="V1981" s="16">
        <f>ROUNDUP((T1981+U1981+2*'Read Me'!$B$13)*(1+'Read Me'!$B$12),-1)</f>
        <v/>
      </c>
      <c r="W1981" s="16">
        <f>V1981*N1981*O1981</f>
        <v/>
      </c>
      <c r="X1981" s="12">
        <f>IF(LEFT(I1981,2)="MV",2*N1981*IF(L1981="1/C",O1981,1),0)</f>
        <v/>
      </c>
      <c r="Y1981" s="12">
        <f>IF(OR(LEFT(K1981,4)="LVAX",LEFT(K1981,6)="MV15AX",LEFT(K1981,4)="CTAX",LEFT(K1981,2)="W|"),2*N1981*O1981,0)</f>
        <v/>
      </c>
      <c r="Z1981" s="12" t="inlineStr">
        <is>
          <t>2 x 100 %, ~5 MW each (typ.)</t>
        </is>
      </c>
      <c r="AA1981" s="12">
        <f>N1981*O1981</f>
        <v/>
      </c>
    </row>
    <row r="1982">
      <c r="A1982" s="12" t="inlineStr">
        <is>
          <t>A-MV-0006</t>
        </is>
      </c>
      <c r="B1982" s="12" t="inlineStr">
        <is>
          <t>A</t>
        </is>
      </c>
      <c r="C1982" s="12" t="inlineStr">
        <is>
          <t>Power block</t>
        </is>
      </c>
      <c r="D1982" s="12" t="inlineStr">
        <is>
          <t>Boiler feed pump BFP-3A / 3B</t>
        </is>
      </c>
      <c r="E1982" s="12" t="inlineStr">
        <is>
          <t>SWGR-13.8-3</t>
        </is>
      </c>
      <c r="F1982" s="12" t="inlineStr">
        <is>
          <t>R1 SWGR-13.8-3 (11 x 36 in cubicles, 15 kV metal-clad)</t>
        </is>
      </c>
      <c r="G1982" s="12" t="inlineStr">
        <is>
          <t>BFP-3</t>
        </is>
      </c>
      <c r="H1982" s="12" t="inlineStr">
        <is>
          <t>BFP-3A/B: boiler feed pumps (13.8 kV DOL)</t>
        </is>
      </c>
      <c r="I1982" s="12" t="inlineStr">
        <is>
          <t>MV 15 kV</t>
        </is>
      </c>
      <c r="J1982" s="12" t="inlineStr">
        <is>
          <t>MV-105 15 kV 1/C Cu, EPR 133%, Cu tape shield, PVC jacket (triplexed)</t>
        </is>
      </c>
      <c r="K1982" s="12" t="inlineStr">
        <is>
          <t>MV15|1/C|250</t>
        </is>
      </c>
      <c r="L1982" s="12" t="inlineStr">
        <is>
          <t>1/C</t>
        </is>
      </c>
      <c r="M1982" s="12" t="inlineStr">
        <is>
          <t>250 kcmil</t>
        </is>
      </c>
      <c r="N1982" s="12" t="n">
        <v>1</v>
      </c>
      <c r="O1982" s="12" t="n">
        <v>3</v>
      </c>
      <c r="P1982" s="12" t="n">
        <v>13800</v>
      </c>
      <c r="Q1982" s="12" t="n">
        <v>5000</v>
      </c>
      <c r="R1982" s="12" t="n">
        <v>232</v>
      </c>
      <c r="S1982" s="12" t="inlineStr">
        <is>
          <t>Tray</t>
        </is>
      </c>
      <c r="T1982" s="16" t="n">
        <v>823</v>
      </c>
      <c r="U1982" s="16" t="n">
        <v>112</v>
      </c>
      <c r="V1982" s="16">
        <f>ROUNDUP((T1982+U1982+2*'Read Me'!$B$13)*(1+'Read Me'!$B$12),-1)</f>
        <v/>
      </c>
      <c r="W1982" s="16">
        <f>V1982*N1982*O1982</f>
        <v/>
      </c>
      <c r="X1982" s="12">
        <f>IF(LEFT(I1982,2)="MV",2*N1982*IF(L1982="1/C",O1982,1),0)</f>
        <v/>
      </c>
      <c r="Y1982" s="12">
        <f>IF(OR(LEFT(K1982,4)="LVAX",LEFT(K1982,6)="MV15AX",LEFT(K1982,4)="CTAX",LEFT(K1982,2)="W|"),2*N1982*O1982,0)</f>
        <v/>
      </c>
      <c r="Z1982" s="12" t="inlineStr">
        <is>
          <t>2 x 100 %, ~5 MW each (typ.)</t>
        </is>
      </c>
      <c r="AA1982" s="12">
        <f>N1982*O1982</f>
        <v/>
      </c>
    </row>
    <row r="1983">
      <c r="A1983" s="12" t="inlineStr">
        <is>
          <t>A-MV-0007</t>
        </is>
      </c>
      <c r="B1983" s="12" t="inlineStr">
        <is>
          <t>A</t>
        </is>
      </c>
      <c r="C1983" s="12" t="inlineStr">
        <is>
          <t>Power block</t>
        </is>
      </c>
      <c r="D1983" s="12" t="inlineStr">
        <is>
          <t>LCT-A unit / load-centre transformer primary</t>
        </is>
      </c>
      <c r="E1983" s="12" t="inlineStr">
        <is>
          <t>SWGR-13.8-1</t>
        </is>
      </c>
      <c r="F1983" s="12" t="inlineStr">
        <is>
          <t>R1 SWGR-13.8-1 (11 x 36 in cubicles, 15 kV metal-clad)</t>
        </is>
      </c>
      <c r="G1983" s="12" t="inlineStr">
        <is>
          <t>LCT-A</t>
        </is>
      </c>
      <c r="H1983" s="12" t="inlineStr">
        <is>
          <t>LCT-A: 13.8/0.48 kV load-centre transformer</t>
        </is>
      </c>
      <c r="I1983" s="12" t="inlineStr">
        <is>
          <t>MV 15 kV</t>
        </is>
      </c>
      <c r="J1983" s="12" t="inlineStr">
        <is>
          <t>MV-105 15 kV 1/C Cu, EPR 133%, Cu tape shield, PVC jacket (triplexed)</t>
        </is>
      </c>
      <c r="K1983" s="12" t="inlineStr">
        <is>
          <t>MV15|1/C|1/0</t>
        </is>
      </c>
      <c r="L1983" s="12" t="inlineStr">
        <is>
          <t>1/C</t>
        </is>
      </c>
      <c r="M1983" s="12" t="inlineStr">
        <is>
          <t>1/0</t>
        </is>
      </c>
      <c r="N1983" s="12" t="n">
        <v>1</v>
      </c>
      <c r="O1983" s="12" t="n">
        <v>3</v>
      </c>
      <c r="P1983" s="12" t="n">
        <v>13800</v>
      </c>
      <c r="Q1983" s="12" t="n">
        <v>3000</v>
      </c>
      <c r="R1983" s="12" t="n">
        <v>126</v>
      </c>
      <c r="S1983" s="12" t="inlineStr">
        <is>
          <t>Tray</t>
        </is>
      </c>
      <c r="T1983" s="16" t="n">
        <v>620</v>
      </c>
      <c r="U1983" s="16" t="n">
        <v>130</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A-MV-0008</t>
        </is>
      </c>
      <c r="B1984" s="12" t="inlineStr">
        <is>
          <t>A</t>
        </is>
      </c>
      <c r="C1984" s="12" t="inlineStr">
        <is>
          <t>Power block</t>
        </is>
      </c>
      <c r="D1984" s="12" t="inlineStr">
        <is>
          <t>LCT-B unit / load-centre transformer primary</t>
        </is>
      </c>
      <c r="E1984" s="12" t="inlineStr">
        <is>
          <t>SWGR-13.8-3</t>
        </is>
      </c>
      <c r="F1984" s="12" t="inlineStr">
        <is>
          <t>R1 SWGR-13.8-3 (11 x 36 in cubicles, 15 kV metal-clad)</t>
        </is>
      </c>
      <c r="G1984" s="12" t="inlineStr">
        <is>
          <t>LCT-B</t>
        </is>
      </c>
      <c r="H1984" s="12" t="inlineStr">
        <is>
          <t>LCT-B: 13.8/0.48 kV load-centre transformer</t>
        </is>
      </c>
      <c r="I1984" s="12" t="inlineStr">
        <is>
          <t>MV 15 kV</t>
        </is>
      </c>
      <c r="J1984" s="12" t="inlineStr">
        <is>
          <t>MV-105 15 kV 1/C Cu, EPR 133%, Cu tape shield, PVC jacket (triplexed)</t>
        </is>
      </c>
      <c r="K1984" s="12" t="inlineStr">
        <is>
          <t>MV15|1/C|1/0</t>
        </is>
      </c>
      <c r="L1984" s="12" t="inlineStr">
        <is>
          <t>1/C</t>
        </is>
      </c>
      <c r="M1984" s="12" t="inlineStr">
        <is>
          <t>1/0</t>
        </is>
      </c>
      <c r="N1984" s="12" t="n">
        <v>1</v>
      </c>
      <c r="O1984" s="12" t="n">
        <v>3</v>
      </c>
      <c r="P1984" s="12" t="n">
        <v>13800</v>
      </c>
      <c r="Q1984" s="12" t="n">
        <v>3000</v>
      </c>
      <c r="R1984" s="12" t="n">
        <v>126</v>
      </c>
      <c r="S1984" s="12" t="inlineStr">
        <is>
          <t>Duct bank</t>
        </is>
      </c>
      <c r="T1984" s="16" t="n">
        <v>67</v>
      </c>
      <c r="U1984" s="16" t="n">
        <v>58</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A-MV-0009</t>
        </is>
      </c>
      <c r="B1985" s="12" t="inlineStr">
        <is>
          <t>A</t>
        </is>
      </c>
      <c r="C1985" s="12" t="inlineStr">
        <is>
          <t>Power block</t>
        </is>
      </c>
      <c r="D1985" s="12" t="inlineStr">
        <is>
          <t>UAT-1 secondary to SWGR-13.8-1 incomer</t>
        </is>
      </c>
      <c r="E1985" s="12" t="inlineStr">
        <is>
          <t>UAT-1</t>
        </is>
      </c>
      <c r="F1985" s="12" t="inlineStr">
        <is>
          <t>UAT-1: 21/13.8 kV unit auxiliary transformer</t>
        </is>
      </c>
      <c r="G1985" s="12" t="inlineStr">
        <is>
          <t>SWGR-13.8-1</t>
        </is>
      </c>
      <c r="H1985" s="12" t="inlineStr">
        <is>
          <t>R1 SWGR-13.8-1 (11 x 36 in cubicles, 15 kV metal-clad)</t>
        </is>
      </c>
      <c r="I1985" s="12" t="inlineStr">
        <is>
          <t>MV 15 kV</t>
        </is>
      </c>
      <c r="J1985" s="12" t="inlineStr">
        <is>
          <t>MV-105 15 kV 1/C Cu, EPR 133%, Cu tape shield, PVC jacket (triplexed)</t>
        </is>
      </c>
      <c r="K1985" s="12" t="inlineStr">
        <is>
          <t>MV15|1/C|750</t>
        </is>
      </c>
      <c r="L1985" s="12" t="inlineStr">
        <is>
          <t>1/C</t>
        </is>
      </c>
      <c r="M1985" s="12" t="inlineStr">
        <is>
          <t>750 kcmil</t>
        </is>
      </c>
      <c r="N1985" s="12" t="n">
        <v>4</v>
      </c>
      <c r="O1985" s="12" t="n">
        <v>3</v>
      </c>
      <c r="P1985" s="12" t="n">
        <v>13800</v>
      </c>
      <c r="Q1985" s="12" t="n">
        <v>40000</v>
      </c>
      <c r="R1985" s="12" t="n">
        <v>1674</v>
      </c>
      <c r="S1985" s="12" t="inlineStr">
        <is>
          <t>Tray</t>
        </is>
      </c>
      <c r="T1985" s="16" t="n">
        <v>644</v>
      </c>
      <c r="U1985" s="16" t="n">
        <v>170</v>
      </c>
      <c r="V1985" s="16">
        <f>ROUNDUP((T1985+U1985+2*'Read Me'!$B$13)*(1+'Read Me'!$B$12),-1)</f>
        <v/>
      </c>
      <c r="W1985" s="16">
        <f>V1985*N1985*O1985</f>
        <v/>
      </c>
      <c r="X1985" s="12">
        <f>IF(LEFT(I1985,2)="MV",2*N1985*IF(L1985="1/C",O1985,1),0)</f>
        <v/>
      </c>
      <c r="Y1985" s="12">
        <f>IF(OR(LEFT(K1985,4)="LVAX",LEFT(K1985,6)="MV15AX",LEFT(K1985,4)="CTAX",LEFT(K1985,2)="W|"),2*N1985*O1985,0)</f>
        <v/>
      </c>
      <c r="Z1985" s="12" t="inlineStr">
        <is>
          <t>40 MVA UAT (typ.); often non-segregated bus duct instead of cable</t>
        </is>
      </c>
      <c r="AA1985" s="12">
        <f>N1985*O1985</f>
        <v/>
      </c>
    </row>
    <row r="1986">
      <c r="A1986" s="12" t="inlineStr">
        <is>
          <t>A-MV-0010</t>
        </is>
      </c>
      <c r="B1986" s="12" t="inlineStr">
        <is>
          <t>A</t>
        </is>
      </c>
      <c r="C1986" s="12" t="inlineStr">
        <is>
          <t>Power block</t>
        </is>
      </c>
      <c r="D1986" s="12" t="inlineStr">
        <is>
          <t>UAT-2 secondary to SWGR-13.8-2 incomer</t>
        </is>
      </c>
      <c r="E1986" s="12" t="inlineStr">
        <is>
          <t>UAT-2</t>
        </is>
      </c>
      <c r="F1986" s="12" t="inlineStr">
        <is>
          <t>UAT-2: 21/13.8 kV unit auxiliary transformer</t>
        </is>
      </c>
      <c r="G1986" s="12" t="inlineStr">
        <is>
          <t>SWGR-13.8-2</t>
        </is>
      </c>
      <c r="H1986" s="12" t="inlineStr">
        <is>
          <t>R1 SWGR-13.8-2 (11 x 36 in cubicles, 15 kV metal-clad)</t>
        </is>
      </c>
      <c r="I1986" s="12" t="inlineStr">
        <is>
          <t>MV 15 kV</t>
        </is>
      </c>
      <c r="J1986" s="12" t="inlineStr">
        <is>
          <t>MV-105 15 kV 1/C Cu, EPR 133%, Cu tape shield, PVC jacket (triplexed)</t>
        </is>
      </c>
      <c r="K1986" s="12" t="inlineStr">
        <is>
          <t>MV15|1/C|750</t>
        </is>
      </c>
      <c r="L1986" s="12" t="inlineStr">
        <is>
          <t>1/C</t>
        </is>
      </c>
      <c r="M1986" s="12" t="inlineStr">
        <is>
          <t>750 kcmil</t>
        </is>
      </c>
      <c r="N1986" s="12" t="n">
        <v>4</v>
      </c>
      <c r="O1986" s="12" t="n">
        <v>3</v>
      </c>
      <c r="P1986" s="12" t="n">
        <v>13800</v>
      </c>
      <c r="Q1986" s="12" t="n">
        <v>40000</v>
      </c>
      <c r="R1986" s="12" t="n">
        <v>1674</v>
      </c>
      <c r="S1986" s="12" t="inlineStr">
        <is>
          <t>Tray</t>
        </is>
      </c>
      <c r="T1986" s="16" t="n">
        <v>804</v>
      </c>
      <c r="U1986" s="16" t="n">
        <v>215</v>
      </c>
      <c r="V1986" s="16">
        <f>ROUNDUP((T1986+U1986+2*'Read Me'!$B$13)*(1+'Read Me'!$B$12),-1)</f>
        <v/>
      </c>
      <c r="W1986" s="16">
        <f>V1986*N1986*O1986</f>
        <v/>
      </c>
      <c r="X1986" s="12">
        <f>IF(LEFT(I1986,2)="MV",2*N1986*IF(L1986="1/C",O1986,1),0)</f>
        <v/>
      </c>
      <c r="Y1986" s="12">
        <f>IF(OR(LEFT(K1986,4)="LVAX",LEFT(K1986,6)="MV15AX",LEFT(K1986,4)="CTAX",LEFT(K1986,2)="W|"),2*N1986*O1986,0)</f>
        <v/>
      </c>
      <c r="Z1986" s="12" t="inlineStr">
        <is>
          <t>40 MVA UAT (typ.); often non-segregated bus duct instead of cable</t>
        </is>
      </c>
      <c r="AA1986" s="12">
        <f>N1986*O1986</f>
        <v/>
      </c>
    </row>
    <row r="1987">
      <c r="A1987" s="12" t="inlineStr">
        <is>
          <t>A-MV-0011</t>
        </is>
      </c>
      <c r="B1987" s="12" t="inlineStr">
        <is>
          <t>A</t>
        </is>
      </c>
      <c r="C1987" s="12" t="inlineStr">
        <is>
          <t>Power block</t>
        </is>
      </c>
      <c r="D1987" s="12" t="inlineStr">
        <is>
          <t>UAT-3 secondary to SWGR-13.8-3 incomer</t>
        </is>
      </c>
      <c r="E1987" s="12" t="inlineStr">
        <is>
          <t>UAT-3</t>
        </is>
      </c>
      <c r="F1987" s="12" t="inlineStr">
        <is>
          <t>UAT-3: 21/13.8 kV unit auxiliary transformer</t>
        </is>
      </c>
      <c r="G1987" s="12" t="inlineStr">
        <is>
          <t>SWGR-13.8-3</t>
        </is>
      </c>
      <c r="H1987" s="12" t="inlineStr">
        <is>
          <t>R1 SWGR-13.8-3 (11 x 36 in cubicles, 15 kV metal-clad)</t>
        </is>
      </c>
      <c r="I1987" s="12" t="inlineStr">
        <is>
          <t>MV 15 kV</t>
        </is>
      </c>
      <c r="J1987" s="12" t="inlineStr">
        <is>
          <t>MV-105 15 kV 1/C Cu, EPR 133%, Cu tape shield, PVC jacket (triplexed)</t>
        </is>
      </c>
      <c r="K1987" s="12" t="inlineStr">
        <is>
          <t>MV15|1/C|750</t>
        </is>
      </c>
      <c r="L1987" s="12" t="inlineStr">
        <is>
          <t>1/C</t>
        </is>
      </c>
      <c r="M1987" s="12" t="inlineStr">
        <is>
          <t>750 kcmil</t>
        </is>
      </c>
      <c r="N1987" s="12" t="n">
        <v>4</v>
      </c>
      <c r="O1987" s="12" t="n">
        <v>3</v>
      </c>
      <c r="P1987" s="12" t="n">
        <v>13800</v>
      </c>
      <c r="Q1987" s="12" t="n">
        <v>40000</v>
      </c>
      <c r="R1987" s="12" t="n">
        <v>1674</v>
      </c>
      <c r="S1987" s="12" t="inlineStr">
        <is>
          <t>Tray</t>
        </is>
      </c>
      <c r="T1987" s="16" t="n">
        <v>976</v>
      </c>
      <c r="U1987" s="16" t="n">
        <v>124</v>
      </c>
      <c r="V1987" s="16">
        <f>ROUNDUP((T1987+U1987+2*'Read Me'!$B$13)*(1+'Read Me'!$B$12),-1)</f>
        <v/>
      </c>
      <c r="W1987" s="16">
        <f>V1987*N1987*O1987</f>
        <v/>
      </c>
      <c r="X1987" s="12">
        <f>IF(LEFT(I1987,2)="MV",2*N1987*IF(L1987="1/C",O1987,1),0)</f>
        <v/>
      </c>
      <c r="Y1987" s="12">
        <f>IF(OR(LEFT(K1987,4)="LVAX",LEFT(K1987,6)="MV15AX",LEFT(K1987,4)="CTAX",LEFT(K1987,2)="W|"),2*N1987*O1987,0)</f>
        <v/>
      </c>
      <c r="Z1987" s="12" t="inlineStr">
        <is>
          <t>40 MVA UAT (typ.); often non-segregated bus duct instead of cable</t>
        </is>
      </c>
      <c r="AA1987" s="12">
        <f>N1987*O1987</f>
        <v/>
      </c>
    </row>
    <row r="1988">
      <c r="A1988" s="12" t="inlineStr">
        <is>
          <t>A-MV-0012</t>
        </is>
      </c>
      <c r="B1988" s="12" t="inlineStr">
        <is>
          <t>A</t>
        </is>
      </c>
      <c r="C1988" s="12" t="inlineStr">
        <is>
          <t>Power block</t>
        </is>
      </c>
      <c r="D1988" s="12" t="inlineStr">
        <is>
          <t>Static starter LCI-1 input transformer</t>
        </is>
      </c>
      <c r="E1988" s="12" t="inlineStr">
        <is>
          <t>SWGR-13.8-1</t>
        </is>
      </c>
      <c r="F1988" s="12" t="inlineStr">
        <is>
          <t>R1 SWGR-13.8-1 (11 x 36 in cubicles, 15 kV metal-clad)</t>
        </is>
      </c>
      <c r="G1988" s="12" t="inlineStr">
        <is>
          <t>TX-LCI-1</t>
        </is>
      </c>
      <c r="H1988" s="12" t="inlineStr">
        <is>
          <t>R1 TX-LCI-1 dry-type input transformer</t>
        </is>
      </c>
      <c r="I1988" s="12" t="inlineStr">
        <is>
          <t>MV 15 kV</t>
        </is>
      </c>
      <c r="J1988" s="12" t="inlineStr">
        <is>
          <t>MV-105 15 kV 1/C Cu, EPR 133%, Cu tape shield, PVC jacket (triplexed)</t>
        </is>
      </c>
      <c r="K1988" s="12" t="inlineStr">
        <is>
          <t>MV15|1/C|750</t>
        </is>
      </c>
      <c r="L1988" s="12" t="inlineStr">
        <is>
          <t>1/C</t>
        </is>
      </c>
      <c r="M1988" s="12" t="inlineStr">
        <is>
          <t>750 kcmil</t>
        </is>
      </c>
      <c r="N1988" s="12" t="n">
        <v>1</v>
      </c>
      <c r="O1988" s="12" t="n">
        <v>3</v>
      </c>
      <c r="P1988" s="12" t="n">
        <v>13800</v>
      </c>
      <c r="Q1988" s="12" t="n">
        <v>9000</v>
      </c>
      <c r="R1988" s="12" t="n">
        <v>377</v>
      </c>
      <c r="S1988" s="12" t="inlineStr">
        <is>
          <t>Duct bank</t>
        </is>
      </c>
      <c r="T1988" s="16" t="n">
        <v>82</v>
      </c>
      <c r="U1988" s="16" t="n">
        <v>79</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A-MV-0013</t>
        </is>
      </c>
      <c r="B1989" s="12" t="inlineStr">
        <is>
          <t>A</t>
        </is>
      </c>
      <c r="C1989" s="12" t="inlineStr">
        <is>
          <t>Power block</t>
        </is>
      </c>
      <c r="D1989" s="12" t="inlineStr">
        <is>
          <t>Static starter LCI-2 input transformer</t>
        </is>
      </c>
      <c r="E1989" s="12" t="inlineStr">
        <is>
          <t>SWGR-13.8-2</t>
        </is>
      </c>
      <c r="F1989" s="12" t="inlineStr">
        <is>
          <t>R1 SWGR-13.8-2 (11 x 36 in cubicles, 15 kV metal-clad)</t>
        </is>
      </c>
      <c r="G1989" s="12" t="inlineStr">
        <is>
          <t>TX-LCI-2</t>
        </is>
      </c>
      <c r="H1989" s="12" t="inlineStr">
        <is>
          <t>R1 TX-LCI-2 dry-type input transformer</t>
        </is>
      </c>
      <c r="I1989" s="12" t="inlineStr">
        <is>
          <t>MV 15 kV</t>
        </is>
      </c>
      <c r="J1989" s="12" t="inlineStr">
        <is>
          <t>MV-105 15 kV 1/C Cu, EPR 133%, Cu tape shield, PVC jacket (triplexed)</t>
        </is>
      </c>
      <c r="K1989" s="12" t="inlineStr">
        <is>
          <t>MV15|1/C|750</t>
        </is>
      </c>
      <c r="L1989" s="12" t="inlineStr">
        <is>
          <t>1/C</t>
        </is>
      </c>
      <c r="M1989" s="12" t="inlineStr">
        <is>
          <t>750 kcmil</t>
        </is>
      </c>
      <c r="N1989" s="12" t="n">
        <v>1</v>
      </c>
      <c r="O1989" s="12" t="n">
        <v>3</v>
      </c>
      <c r="P1989" s="12" t="n">
        <v>13800</v>
      </c>
      <c r="Q1989" s="12" t="n">
        <v>9000</v>
      </c>
      <c r="R1989" s="12" t="n">
        <v>377</v>
      </c>
      <c r="S1989" s="12" t="inlineStr">
        <is>
          <t>Tray</t>
        </is>
      </c>
      <c r="T1989" s="16" t="n">
        <v>0</v>
      </c>
      <c r="U1989" s="16" t="n">
        <v>126</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A-MV-0014</t>
        </is>
      </c>
      <c r="B1990" s="12" t="inlineStr">
        <is>
          <t>A</t>
        </is>
      </c>
      <c r="C1990" s="12" t="inlineStr">
        <is>
          <t>Power block</t>
        </is>
      </c>
      <c r="D1990" s="12" t="inlineStr">
        <is>
          <t>Static starter LCI-3 input transformer</t>
        </is>
      </c>
      <c r="E1990" s="12" t="inlineStr">
        <is>
          <t>SWGR-13.8-3</t>
        </is>
      </c>
      <c r="F1990" s="12" t="inlineStr">
        <is>
          <t>R1 SWGR-13.8-3 (11 x 36 in cubicles, 15 kV metal-clad)</t>
        </is>
      </c>
      <c r="G1990" s="12" t="inlineStr">
        <is>
          <t>TX-LCI-3</t>
        </is>
      </c>
      <c r="H1990" s="12" t="inlineStr">
        <is>
          <t>R1 TX-LCI-3 dry-type input transformer</t>
        </is>
      </c>
      <c r="I1990" s="12" t="inlineStr">
        <is>
          <t>MV 15 kV</t>
        </is>
      </c>
      <c r="J1990" s="12" t="inlineStr">
        <is>
          <t>MV-105 15 kV 1/C Cu, EPR 133%, Cu tape shield, PVC jacket (triplexed)</t>
        </is>
      </c>
      <c r="K1990" s="12" t="inlineStr">
        <is>
          <t>MV15|1/C|750</t>
        </is>
      </c>
      <c r="L1990" s="12" t="inlineStr">
        <is>
          <t>1/C</t>
        </is>
      </c>
      <c r="M1990" s="12" t="inlineStr">
        <is>
          <t>750 kcmil</t>
        </is>
      </c>
      <c r="N1990" s="12" t="n">
        <v>1</v>
      </c>
      <c r="O1990" s="12" t="n">
        <v>3</v>
      </c>
      <c r="P1990" s="12" t="n">
        <v>13800</v>
      </c>
      <c r="Q1990" s="12" t="n">
        <v>9000</v>
      </c>
      <c r="R1990" s="12" t="n">
        <v>377</v>
      </c>
      <c r="S1990" s="12" t="inlineStr">
        <is>
          <t>Duct bank</t>
        </is>
      </c>
      <c r="T1990" s="16" t="n">
        <v>16</v>
      </c>
      <c r="U1990" s="16" t="n">
        <v>56</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A-MV-0015</t>
        </is>
      </c>
      <c r="B1991" s="12" t="inlineStr">
        <is>
          <t>A</t>
        </is>
      </c>
      <c r="C1991" s="12" t="inlineStr">
        <is>
          <t>Power block</t>
        </is>
      </c>
      <c r="D1991" s="12" t="inlineStr">
        <is>
          <t>T-R2A unit / load-centre transformer primary</t>
        </is>
      </c>
      <c r="E1991" s="12" t="inlineStr">
        <is>
          <t>SWGR-13.8-1</t>
        </is>
      </c>
      <c r="F1991" s="12" t="inlineStr">
        <is>
          <t>R1 SWGR-13.8-1 (11 x 36 in cubicles, 15 kV metal-clad)</t>
        </is>
      </c>
      <c r="G1991" s="12" t="inlineStr"/>
      <c r="H1991" s="12" t="inlineStr">
        <is>
          <t>T-R2A: 13.8/0.48 kV</t>
        </is>
      </c>
      <c r="I1991" s="12" t="inlineStr">
        <is>
          <t>MV 15 kV</t>
        </is>
      </c>
      <c r="J1991" s="12" t="inlineStr">
        <is>
          <t>MV-105 15 kV 1/C Cu, EPR 133%, Cu tape shield, PVC jacket (triplexed)</t>
        </is>
      </c>
      <c r="K1991" s="12" t="inlineStr">
        <is>
          <t>MV15|1/C|2</t>
        </is>
      </c>
      <c r="L1991" s="12" t="inlineStr">
        <is>
          <t>1/C</t>
        </is>
      </c>
      <c r="M1991" s="12" t="inlineStr">
        <is>
          <t>2</t>
        </is>
      </c>
      <c r="N1991" s="12" t="n">
        <v>1</v>
      </c>
      <c r="O1991" s="12" t="n">
        <v>3</v>
      </c>
      <c r="P1991" s="12" t="n">
        <v>13800</v>
      </c>
      <c r="Q1991" s="12" t="n">
        <v>2500</v>
      </c>
      <c r="R1991" s="12" t="n">
        <v>105</v>
      </c>
      <c r="S1991" s="12" t="inlineStr">
        <is>
          <t>Tray</t>
        </is>
      </c>
      <c r="T1991" s="16" t="n">
        <v>104</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A-MV-0016</t>
        </is>
      </c>
      <c r="B1992" s="12" t="inlineStr">
        <is>
          <t>A</t>
        </is>
      </c>
      <c r="C1992" s="12" t="inlineStr">
        <is>
          <t>Power block</t>
        </is>
      </c>
      <c r="D1992" s="12" t="inlineStr">
        <is>
          <t>T-R2B unit / load-centre transformer primary</t>
        </is>
      </c>
      <c r="E1992" s="12" t="inlineStr">
        <is>
          <t>SWGR-13.8-2</t>
        </is>
      </c>
      <c r="F1992" s="12" t="inlineStr">
        <is>
          <t>R1 SWGR-13.8-2 (11 x 36 in cubicles, 15 kV metal-clad)</t>
        </is>
      </c>
      <c r="G1992" s="12" t="inlineStr"/>
      <c r="H1992" s="12" t="inlineStr">
        <is>
          <t>T-R2B: 13.8/0.48 kV</t>
        </is>
      </c>
      <c r="I1992" s="12" t="inlineStr">
        <is>
          <t>MV 15 kV</t>
        </is>
      </c>
      <c r="J1992" s="12" t="inlineStr">
        <is>
          <t>MV-105 15 kV 1/C Cu, EPR 133%, Cu tape shield, PVC jacket (triplexed)</t>
        </is>
      </c>
      <c r="K1992" s="12" t="inlineStr">
        <is>
          <t>MV15|1/C|2</t>
        </is>
      </c>
      <c r="L1992" s="12" t="inlineStr">
        <is>
          <t>1/C</t>
        </is>
      </c>
      <c r="M1992" s="12" t="inlineStr">
        <is>
          <t>2</t>
        </is>
      </c>
      <c r="N1992" s="12" t="n">
        <v>1</v>
      </c>
      <c r="O1992" s="12" t="n">
        <v>3</v>
      </c>
      <c r="P1992" s="12" t="n">
        <v>13800</v>
      </c>
      <c r="Q1992" s="12" t="n">
        <v>2500</v>
      </c>
      <c r="R1992" s="12" t="n">
        <v>105</v>
      </c>
      <c r="S1992" s="12" t="inlineStr">
        <is>
          <t>Tray</t>
        </is>
      </c>
      <c r="T1992" s="16" t="n">
        <v>523</v>
      </c>
      <c r="U1992" s="16" t="n">
        <v>130</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A-MV-0017</t>
        </is>
      </c>
      <c r="B1993" s="12" t="inlineStr">
        <is>
          <t>A</t>
        </is>
      </c>
      <c r="C1993" s="12" t="inlineStr">
        <is>
          <t>Power block</t>
        </is>
      </c>
      <c r="D1993" s="12" t="inlineStr">
        <is>
          <t>T-R2C unit / load-centre transformer primary</t>
        </is>
      </c>
      <c r="E1993" s="12" t="inlineStr">
        <is>
          <t>SWGR-13.8-3</t>
        </is>
      </c>
      <c r="F1993" s="12" t="inlineStr">
        <is>
          <t>R1 SWGR-13.8-3 (11 x 36 in cubicles, 15 kV metal-clad)</t>
        </is>
      </c>
      <c r="G1993" s="12" t="inlineStr"/>
      <c r="H1993" s="12" t="inlineStr">
        <is>
          <t>T-R2C: 13.8/0.48 kV</t>
        </is>
      </c>
      <c r="I1993" s="12" t="inlineStr">
        <is>
          <t>MV 15 kV</t>
        </is>
      </c>
      <c r="J1993" s="12" t="inlineStr">
        <is>
          <t>MV-105 15 kV 1/C Cu, EPR 133%, Cu tape shield, PVC jacket (triplexed)</t>
        </is>
      </c>
      <c r="K1993" s="12" t="inlineStr">
        <is>
          <t>MV15|1/C|2</t>
        </is>
      </c>
      <c r="L1993" s="12" t="inlineStr">
        <is>
          <t>1/C</t>
        </is>
      </c>
      <c r="M1993" s="12" t="inlineStr">
        <is>
          <t>2</t>
        </is>
      </c>
      <c r="N1993" s="12" t="n">
        <v>1</v>
      </c>
      <c r="O1993" s="12" t="n">
        <v>3</v>
      </c>
      <c r="P1993" s="12" t="n">
        <v>13800</v>
      </c>
      <c r="Q1993" s="12" t="n">
        <v>2500</v>
      </c>
      <c r="R1993" s="12" t="n">
        <v>105</v>
      </c>
      <c r="S1993" s="12" t="inlineStr">
        <is>
          <t>Tray</t>
        </is>
      </c>
      <c r="T1993" s="16" t="n">
        <v>671</v>
      </c>
      <c r="U1993" s="16" t="n">
        <v>112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A-MV-0018</t>
        </is>
      </c>
      <c r="B1994" s="12" t="inlineStr">
        <is>
          <t>A</t>
        </is>
      </c>
      <c r="C1994" s="12" t="inlineStr">
        <is>
          <t>Power block</t>
        </is>
      </c>
      <c r="D1994" s="12" t="inlineStr">
        <is>
          <t>T-R3 unit / load-centre transformer primary</t>
        </is>
      </c>
      <c r="E1994" s="12" t="inlineStr">
        <is>
          <t>SWGR-13.8-2</t>
        </is>
      </c>
      <c r="F1994" s="12" t="inlineStr">
        <is>
          <t>R1 SWGR-13.8-2 (11 x 36 in cubicles, 15 kV metal-clad)</t>
        </is>
      </c>
      <c r="G1994" s="12" t="inlineStr"/>
      <c r="H1994" s="12" t="inlineStr">
        <is>
          <t>T-R3: 13.8/0.48 kV</t>
        </is>
      </c>
      <c r="I1994" s="12" t="inlineStr">
        <is>
          <t>MV 15 kV</t>
        </is>
      </c>
      <c r="J1994" s="12" t="inlineStr">
        <is>
          <t>MV-105 15 kV 1/C Cu, EPR 133%, Cu tape shield, PVC jacket (triplexed)</t>
        </is>
      </c>
      <c r="K1994" s="12" t="inlineStr">
        <is>
          <t>MV15|1/C|1/0</t>
        </is>
      </c>
      <c r="L1994" s="12" t="inlineStr">
        <is>
          <t>1/C</t>
        </is>
      </c>
      <c r="M1994" s="12" t="inlineStr">
        <is>
          <t>1/0</t>
        </is>
      </c>
      <c r="N1994" s="12" t="n">
        <v>1</v>
      </c>
      <c r="O1994" s="12" t="n">
        <v>3</v>
      </c>
      <c r="P1994" s="12" t="n">
        <v>13800</v>
      </c>
      <c r="Q1994" s="12" t="n">
        <v>3000</v>
      </c>
      <c r="R1994" s="12" t="n">
        <v>126</v>
      </c>
      <c r="S1994" s="12" t="inlineStr">
        <is>
          <t>Tray</t>
        </is>
      </c>
      <c r="T1994" s="16" t="n">
        <v>897</v>
      </c>
      <c r="U1994" s="16" t="n">
        <v>249</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A-MV-0019</t>
        </is>
      </c>
      <c r="B1995" s="12" t="inlineStr">
        <is>
          <t>A</t>
        </is>
      </c>
      <c r="C1995" s="12" t="inlineStr">
        <is>
          <t>Power block</t>
        </is>
      </c>
      <c r="D1995" s="12" t="inlineStr">
        <is>
          <t>T4-A station transformer primary</t>
        </is>
      </c>
      <c r="E1995" s="12" t="inlineStr">
        <is>
          <t>SWGR-13.8-1</t>
        </is>
      </c>
      <c r="F1995" s="12" t="inlineStr">
        <is>
          <t>R1 SWGR-13.8-1 (11 x 36 in cubicles, 15 kV metal-clad)</t>
        </is>
      </c>
      <c r="G1995" s="12" t="inlineStr">
        <is>
          <t>T4-A</t>
        </is>
      </c>
      <c r="H1995" s="12" t="inlineStr">
        <is>
          <t>T4-A: 13.8/4.16 kV station transformer</t>
        </is>
      </c>
      <c r="I1995" s="12" t="inlineStr">
        <is>
          <t>MV 15 kV</t>
        </is>
      </c>
      <c r="J1995" s="12" t="inlineStr">
        <is>
          <t>MV-105 15 kV 1/C Cu, EPR 133%, Cu tape shield, PVC jacket (triplexed)</t>
        </is>
      </c>
      <c r="K1995" s="12" t="inlineStr">
        <is>
          <t>MV15|1/C|750</t>
        </is>
      </c>
      <c r="L1995" s="12" t="inlineStr">
        <is>
          <t>1/C</t>
        </is>
      </c>
      <c r="M1995" s="12" t="inlineStr">
        <is>
          <t>750 kcmil</t>
        </is>
      </c>
      <c r="N1995" s="12" t="n">
        <v>1</v>
      </c>
      <c r="O1995" s="12" t="n">
        <v>3</v>
      </c>
      <c r="P1995" s="12" t="n">
        <v>13800</v>
      </c>
      <c r="Q1995" s="12" t="n">
        <v>10000</v>
      </c>
      <c r="R1995" s="12" t="n">
        <v>418</v>
      </c>
      <c r="S1995" s="12" t="inlineStr">
        <is>
          <t>Tray</t>
        </is>
      </c>
      <c r="T1995" s="16" t="n">
        <v>632</v>
      </c>
      <c r="U1995" s="16" t="n">
        <v>130</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A-MV-0020</t>
        </is>
      </c>
      <c r="B1996" s="12" t="inlineStr">
        <is>
          <t>A</t>
        </is>
      </c>
      <c r="C1996" s="12" t="inlineStr">
        <is>
          <t>Power block</t>
        </is>
      </c>
      <c r="D1996" s="12" t="inlineStr">
        <is>
          <t>T4-B station transformer primary</t>
        </is>
      </c>
      <c r="E1996" s="12" t="inlineStr">
        <is>
          <t>SWGR-13.8-3</t>
        </is>
      </c>
      <c r="F1996" s="12" t="inlineStr">
        <is>
          <t>R1 SWGR-13.8-3 (11 x 36 in cubicles, 15 kV metal-clad)</t>
        </is>
      </c>
      <c r="G1996" s="12" t="inlineStr">
        <is>
          <t>T4-B</t>
        </is>
      </c>
      <c r="H1996" s="12" t="inlineStr">
        <is>
          <t>T4-B: 13.8/4.16 kV station transformer</t>
        </is>
      </c>
      <c r="I1996" s="12" t="inlineStr">
        <is>
          <t>MV 15 kV</t>
        </is>
      </c>
      <c r="J1996" s="12" t="inlineStr">
        <is>
          <t>MV-105 15 kV 1/C Cu, EPR 133%, Cu tape shield, PVC jacket (triplexed)</t>
        </is>
      </c>
      <c r="K1996" s="12" t="inlineStr">
        <is>
          <t>MV15|1/C|750</t>
        </is>
      </c>
      <c r="L1996" s="12" t="inlineStr">
        <is>
          <t>1/C</t>
        </is>
      </c>
      <c r="M1996" s="12" t="inlineStr">
        <is>
          <t>750 kcmil</t>
        </is>
      </c>
      <c r="N1996" s="12" t="n">
        <v>1</v>
      </c>
      <c r="O1996" s="12" t="n">
        <v>3</v>
      </c>
      <c r="P1996" s="12" t="n">
        <v>13800</v>
      </c>
      <c r="Q1996" s="12" t="n">
        <v>10000</v>
      </c>
      <c r="R1996" s="12" t="n">
        <v>418</v>
      </c>
      <c r="S1996" s="12" t="inlineStr">
        <is>
          <t>Duct bank</t>
        </is>
      </c>
      <c r="T1996" s="16" t="n">
        <v>101</v>
      </c>
      <c r="U1996" s="16" t="n">
        <v>36</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A-MV-0021</t>
        </is>
      </c>
      <c r="B1997" s="12" t="inlineStr">
        <is>
          <t>A</t>
        </is>
      </c>
      <c r="C1997" s="12" t="inlineStr">
        <is>
          <t>Power block</t>
        </is>
      </c>
      <c r="D1997" s="12" t="inlineStr">
        <is>
          <t>Excitation transformer ET-1 from the IPB tap</t>
        </is>
      </c>
      <c r="E1997" s="12" t="inlineStr">
        <is>
          <t>GSU-1</t>
        </is>
      </c>
      <c r="F1997" s="12" t="inlineStr">
        <is>
          <t>GSU-1: 21/230 kV generator step-up transformer</t>
        </is>
      </c>
      <c r="G1997" s="12" t="inlineStr">
        <is>
          <t>ET-1</t>
        </is>
      </c>
      <c r="H1997" s="12" t="inlineStr">
        <is>
          <t>ET-1: excitation transformer (dry type, GTG-1 terminals)</t>
        </is>
      </c>
      <c r="I1997" s="12" t="inlineStr">
        <is>
          <t>MV 25 kV</t>
        </is>
      </c>
      <c r="J1997" s="12" t="inlineStr">
        <is>
          <t>MV-105 25 kV 1/C Cu, EPR 133%, Cu tape shield, PVC jacket</t>
        </is>
      </c>
      <c r="K1997" s="12" t="inlineStr">
        <is>
          <t>MV25|1/C|2</t>
        </is>
      </c>
      <c r="L1997" s="12" t="inlineStr">
        <is>
          <t>1/C</t>
        </is>
      </c>
      <c r="M1997" s="12" t="inlineStr">
        <is>
          <t>2</t>
        </is>
      </c>
      <c r="N1997" s="12" t="n">
        <v>1</v>
      </c>
      <c r="O1997" s="12" t="n">
        <v>3</v>
      </c>
      <c r="P1997" s="12" t="n">
        <v>21000</v>
      </c>
      <c r="Q1997" s="12" t="n">
        <v>3000</v>
      </c>
      <c r="R1997" s="12" t="n">
        <v>82</v>
      </c>
      <c r="S1997" s="12" t="inlineStr">
        <is>
          <t>Duct bank</t>
        </is>
      </c>
      <c r="T1997" s="16" t="n">
        <v>21</v>
      </c>
      <c r="U1997" s="16" t="n">
        <v>38</v>
      </c>
      <c r="V1997" s="16">
        <f>ROUNDUP((T1997+U1997+2*'Read Me'!$B$13)*(1+'Read Me'!$B$12),-1)</f>
        <v/>
      </c>
      <c r="W1997" s="16">
        <f>V1997*N1997*O1997</f>
        <v/>
      </c>
      <c r="X1997" s="12">
        <f>IF(LEFT(I1997,2)="MV",2*N1997*IF(L1997="1/C",O1997,1),0)</f>
        <v/>
      </c>
      <c r="Y1997" s="12">
        <f>IF(OR(LEFT(K1997,4)="LVAX",LEFT(K1997,6)="MV15AX",LEFT(K1997,4)="CTAX",LEFT(K1997,2)="W|"),2*N1997*O1997,0)</f>
        <v/>
      </c>
      <c r="Z1997" s="12" t="inlineStr">
        <is>
          <t>21 kV from the generator terminals (IPB tap)</t>
        </is>
      </c>
      <c r="AA1997" s="12">
        <f>N1997*O1997</f>
        <v/>
      </c>
    </row>
    <row r="1998">
      <c r="A1998" s="12" t="inlineStr">
        <is>
          <t>A-MV-0022</t>
        </is>
      </c>
      <c r="B1998" s="12" t="inlineStr">
        <is>
          <t>A</t>
        </is>
      </c>
      <c r="C1998" s="12" t="inlineStr">
        <is>
          <t>Power block</t>
        </is>
      </c>
      <c r="D1998" s="12" t="inlineStr">
        <is>
          <t>Excitation transformer ET-2 from the IPB tap</t>
        </is>
      </c>
      <c r="E1998" s="12" t="inlineStr">
        <is>
          <t>GSU-2</t>
        </is>
      </c>
      <c r="F1998" s="12" t="inlineStr">
        <is>
          <t>GSU-2: 21/230 kV generator step-up transformer</t>
        </is>
      </c>
      <c r="G1998" s="12" t="inlineStr">
        <is>
          <t>ET-2</t>
        </is>
      </c>
      <c r="H1998" s="12" t="inlineStr">
        <is>
          <t>ET-2: excitation transformer (dry type, GTG-2 terminals)</t>
        </is>
      </c>
      <c r="I1998" s="12" t="inlineStr">
        <is>
          <t>MV 25 kV</t>
        </is>
      </c>
      <c r="J1998" s="12" t="inlineStr">
        <is>
          <t>MV-105 25 kV 1/C Cu, EPR 133%, Cu tape shield, PVC jacket</t>
        </is>
      </c>
      <c r="K1998" s="12" t="inlineStr">
        <is>
          <t>MV25|1/C|2</t>
        </is>
      </c>
      <c r="L1998" s="12" t="inlineStr">
        <is>
          <t>1/C</t>
        </is>
      </c>
      <c r="M1998" s="12" t="inlineStr">
        <is>
          <t>2</t>
        </is>
      </c>
      <c r="N1998" s="12" t="n">
        <v>1</v>
      </c>
      <c r="O1998" s="12" t="n">
        <v>3</v>
      </c>
      <c r="P1998" s="12" t="n">
        <v>21000</v>
      </c>
      <c r="Q1998" s="12" t="n">
        <v>3000</v>
      </c>
      <c r="R1998" s="12" t="n">
        <v>82</v>
      </c>
      <c r="S1998" s="12" t="inlineStr">
        <is>
          <t>Duct bank</t>
        </is>
      </c>
      <c r="T1998" s="16" t="n">
        <v>21</v>
      </c>
      <c r="U1998" s="16" t="n">
        <v>38</v>
      </c>
      <c r="V1998" s="16">
        <f>ROUNDUP((T1998+U1998+2*'Read Me'!$B$13)*(1+'Read Me'!$B$12),-1)</f>
        <v/>
      </c>
      <c r="W1998" s="16">
        <f>V1998*N1998*O1998</f>
        <v/>
      </c>
      <c r="X1998" s="12">
        <f>IF(LEFT(I1998,2)="MV",2*N1998*IF(L1998="1/C",O1998,1),0)</f>
        <v/>
      </c>
      <c r="Y1998" s="12">
        <f>IF(OR(LEFT(K1998,4)="LVAX",LEFT(K1998,6)="MV15AX",LEFT(K1998,4)="CTAX",LEFT(K1998,2)="W|"),2*N1998*O1998,0)</f>
        <v/>
      </c>
      <c r="Z1998" s="12" t="inlineStr">
        <is>
          <t>21 kV from the generator terminals (IPB tap)</t>
        </is>
      </c>
      <c r="AA1998" s="12">
        <f>N1998*O1998</f>
        <v/>
      </c>
    </row>
    <row r="1999">
      <c r="A1999" s="12" t="inlineStr">
        <is>
          <t>A-MV-0023</t>
        </is>
      </c>
      <c r="B1999" s="12" t="inlineStr">
        <is>
          <t>A</t>
        </is>
      </c>
      <c r="C1999" s="12" t="inlineStr">
        <is>
          <t>Power block</t>
        </is>
      </c>
      <c r="D1999" s="12" t="inlineStr">
        <is>
          <t>Excitation transformer ET-3 from the IPB tap</t>
        </is>
      </c>
      <c r="E1999" s="12" t="inlineStr">
        <is>
          <t>GSU-3</t>
        </is>
      </c>
      <c r="F1999" s="12" t="inlineStr">
        <is>
          <t>GSU-3: 21/230 kV generator step-up transformer</t>
        </is>
      </c>
      <c r="G1999" s="12" t="inlineStr">
        <is>
          <t>ET-3</t>
        </is>
      </c>
      <c r="H1999" s="12" t="inlineStr">
        <is>
          <t>ET-3: excitation transformer (dry type, GTG-3 terminals)</t>
        </is>
      </c>
      <c r="I1999" s="12" t="inlineStr">
        <is>
          <t>MV 25 kV</t>
        </is>
      </c>
      <c r="J1999" s="12" t="inlineStr">
        <is>
          <t>MV-105 25 kV 1/C Cu, EPR 133%, Cu tape shield, PVC jacket</t>
        </is>
      </c>
      <c r="K1999" s="12" t="inlineStr">
        <is>
          <t>MV25|1/C|2</t>
        </is>
      </c>
      <c r="L1999" s="12" t="inlineStr">
        <is>
          <t>1/C</t>
        </is>
      </c>
      <c r="M1999" s="12" t="inlineStr">
        <is>
          <t>2</t>
        </is>
      </c>
      <c r="N1999" s="12" t="n">
        <v>1</v>
      </c>
      <c r="O1999" s="12" t="n">
        <v>3</v>
      </c>
      <c r="P1999" s="12" t="n">
        <v>21000</v>
      </c>
      <c r="Q1999" s="12" t="n">
        <v>3000</v>
      </c>
      <c r="R1999" s="12" t="n">
        <v>82</v>
      </c>
      <c r="S1999" s="12" t="inlineStr">
        <is>
          <t>Duct bank</t>
        </is>
      </c>
      <c r="T1999" s="16" t="n">
        <v>21</v>
      </c>
      <c r="U1999" s="16" t="n">
        <v>38</v>
      </c>
      <c r="V1999" s="16">
        <f>ROUNDUP((T1999+U1999+2*'Read Me'!$B$13)*(1+'Read Me'!$B$12),-1)</f>
        <v/>
      </c>
      <c r="W1999" s="16">
        <f>V1999*N1999*O1999</f>
        <v/>
      </c>
      <c r="X1999" s="12">
        <f>IF(LEFT(I1999,2)="MV",2*N1999*IF(L1999="1/C",O1999,1),0)</f>
        <v/>
      </c>
      <c r="Y1999" s="12">
        <f>IF(OR(LEFT(K1999,4)="LVAX",LEFT(K1999,6)="MV15AX",LEFT(K1999,4)="CTAX",LEFT(K1999,2)="W|"),2*N1999*O1999,0)</f>
        <v/>
      </c>
      <c r="Z1999" s="12" t="inlineStr">
        <is>
          <t>21 kV from the generator terminals (IPB tap)</t>
        </is>
      </c>
      <c r="AA1999" s="12">
        <f>N1999*O1999</f>
        <v/>
      </c>
    </row>
    <row r="2000">
      <c r="A2000" s="12" t="inlineStr">
        <is>
          <t>A-MV-0024</t>
        </is>
      </c>
      <c r="B2000" s="12" t="inlineStr">
        <is>
          <t>A</t>
        </is>
      </c>
      <c r="C2000" s="12" t="inlineStr">
        <is>
          <t>Power block</t>
        </is>
      </c>
      <c r="D2000" s="12" t="inlineStr">
        <is>
          <t>GTG-1 neutral to the grounding cubicle NGT-1</t>
        </is>
      </c>
      <c r="E2000" s="12" t="inlineStr">
        <is>
          <t>GTG-1</t>
        </is>
      </c>
      <c r="F2000" s="12" t="inlineStr">
        <is>
          <t>GTG-1: GT generator</t>
        </is>
      </c>
      <c r="G2000" s="12" t="inlineStr">
        <is>
          <t>NGT-1</t>
        </is>
      </c>
      <c r="H2000" s="12" t="inlineStr">
        <is>
          <t>NGT-1: neutral grounding cubicle (GTG-1)</t>
        </is>
      </c>
      <c r="I2000" s="12" t="inlineStr">
        <is>
          <t>MV 25 kV</t>
        </is>
      </c>
      <c r="J2000" s="12" t="inlineStr">
        <is>
          <t>MV-105 25 kV 1/C Cu, EPR 133%, Cu tape shield, PVC jacket</t>
        </is>
      </c>
      <c r="K2000" s="12" t="inlineStr">
        <is>
          <t>MV25|1/C|4/0</t>
        </is>
      </c>
      <c r="L2000" s="12" t="inlineStr">
        <is>
          <t>1/C</t>
        </is>
      </c>
      <c r="M2000" s="12" t="inlineStr">
        <is>
          <t>4/0</t>
        </is>
      </c>
      <c r="N2000" s="12" t="n">
        <v>1</v>
      </c>
      <c r="O2000" s="12" t="n">
        <v>1</v>
      </c>
      <c r="P2000" s="12" t="n">
        <v>21000</v>
      </c>
      <c r="Q2000" s="12" t="n"/>
      <c r="R2000" s="12" t="n"/>
      <c r="S2000" s="12" t="inlineStr">
        <is>
          <t>Tray</t>
        </is>
      </c>
      <c r="T2000" s="16" t="n">
        <v>4</v>
      </c>
      <c r="U2000" s="16" t="n">
        <v>60</v>
      </c>
      <c r="V2000" s="16">
        <f>ROUNDUP((T2000+U2000+2*'Read Me'!$B$13)*(1+'Read Me'!$B$12),-1)</f>
        <v/>
      </c>
      <c r="W2000" s="16">
        <f>V2000*N2000*O2000</f>
        <v/>
      </c>
      <c r="X2000" s="12">
        <f>IF(LEFT(I2000,2)="MV",2*N2000*IF(L2000="1/C",O2000,1),0)</f>
        <v/>
      </c>
      <c r="Y2000" s="12">
        <f>IF(OR(LEFT(K2000,4)="LVAX",LEFT(K2000,6)="MV15AX",LEFT(K2000,4)="CTAX",LEFT(K2000,2)="W|"),2*N2000*O2000,0)</f>
        <v/>
      </c>
      <c r="Z2000" s="12" t="inlineStr">
        <is>
          <t>generator neutral, 25 kV class</t>
        </is>
      </c>
      <c r="AA2000" s="12">
        <f>N2000*O2000</f>
        <v/>
      </c>
    </row>
    <row r="2001">
      <c r="A2001" s="12" t="inlineStr">
        <is>
          <t>A-MV-0025</t>
        </is>
      </c>
      <c r="B2001" s="12" t="inlineStr">
        <is>
          <t>A</t>
        </is>
      </c>
      <c r="C2001" s="12" t="inlineStr">
        <is>
          <t>Power block</t>
        </is>
      </c>
      <c r="D2001" s="12" t="inlineStr">
        <is>
          <t>GTG-2 neutral to the grounding cubicle NGT-2</t>
        </is>
      </c>
      <c r="E2001" s="12" t="inlineStr">
        <is>
          <t>GTG-2</t>
        </is>
      </c>
      <c r="F2001" s="12" t="inlineStr">
        <is>
          <t>GTG-2: GT generator</t>
        </is>
      </c>
      <c r="G2001" s="12" t="inlineStr">
        <is>
          <t>NGT-2</t>
        </is>
      </c>
      <c r="H2001" s="12" t="inlineStr">
        <is>
          <t>NGT-2: neutral grounding cubicle (GTG-2)</t>
        </is>
      </c>
      <c r="I2001" s="12" t="inlineStr">
        <is>
          <t>MV 25 kV</t>
        </is>
      </c>
      <c r="J2001" s="12" t="inlineStr">
        <is>
          <t>MV-105 25 kV 1/C Cu, EPR 133%, Cu tape shield, PVC jacket</t>
        </is>
      </c>
      <c r="K2001" s="12" t="inlineStr">
        <is>
          <t>MV25|1/C|4/0</t>
        </is>
      </c>
      <c r="L2001" s="12" t="inlineStr">
        <is>
          <t>1/C</t>
        </is>
      </c>
      <c r="M2001" s="12" t="inlineStr">
        <is>
          <t>4/0</t>
        </is>
      </c>
      <c r="N2001" s="12" t="n">
        <v>1</v>
      </c>
      <c r="O2001" s="12" t="n">
        <v>1</v>
      </c>
      <c r="P2001" s="12" t="n">
        <v>21000</v>
      </c>
      <c r="Q2001" s="12" t="n"/>
      <c r="R2001" s="12" t="n"/>
      <c r="S2001" s="12" t="inlineStr">
        <is>
          <t>Tray</t>
        </is>
      </c>
      <c r="T2001" s="16" t="n">
        <v>4</v>
      </c>
      <c r="U2001" s="16" t="n">
        <v>60</v>
      </c>
      <c r="V2001" s="16">
        <f>ROUNDUP((T2001+U2001+2*'Read Me'!$B$13)*(1+'Read Me'!$B$12),-1)</f>
        <v/>
      </c>
      <c r="W2001" s="16">
        <f>V2001*N2001*O2001</f>
        <v/>
      </c>
      <c r="X2001" s="12">
        <f>IF(LEFT(I2001,2)="MV",2*N2001*IF(L2001="1/C",O2001,1),0)</f>
        <v/>
      </c>
      <c r="Y2001" s="12">
        <f>IF(OR(LEFT(K2001,4)="LVAX",LEFT(K2001,6)="MV15AX",LEFT(K2001,4)="CTAX",LEFT(K2001,2)="W|"),2*N2001*O2001,0)</f>
        <v/>
      </c>
      <c r="Z2001" s="12" t="inlineStr">
        <is>
          <t>generator neutral, 25 kV class</t>
        </is>
      </c>
      <c r="AA2001" s="12">
        <f>N2001*O2001</f>
        <v/>
      </c>
    </row>
    <row r="2002">
      <c r="A2002" s="12" t="inlineStr">
        <is>
          <t>A-MV-0026</t>
        </is>
      </c>
      <c r="B2002" s="12" t="inlineStr">
        <is>
          <t>A</t>
        </is>
      </c>
      <c r="C2002" s="12" t="inlineStr">
        <is>
          <t>Power block</t>
        </is>
      </c>
      <c r="D2002" s="12" t="inlineStr">
        <is>
          <t>GTG-3 neutral to the grounding cubicle NGT-3</t>
        </is>
      </c>
      <c r="E2002" s="12" t="inlineStr">
        <is>
          <t>GTG-3</t>
        </is>
      </c>
      <c r="F2002" s="12" t="inlineStr">
        <is>
          <t>GTG-3: GT generator</t>
        </is>
      </c>
      <c r="G2002" s="12" t="inlineStr">
        <is>
          <t>NGT-3</t>
        </is>
      </c>
      <c r="H2002" s="12" t="inlineStr">
        <is>
          <t>NGT-3: neutral grounding cubicle (GTG-3)</t>
        </is>
      </c>
      <c r="I2002" s="12" t="inlineStr">
        <is>
          <t>MV 25 kV</t>
        </is>
      </c>
      <c r="J2002" s="12" t="inlineStr">
        <is>
          <t>MV-105 25 kV 1/C Cu, EPR 133%, Cu tape shield, PVC jacket</t>
        </is>
      </c>
      <c r="K2002" s="12" t="inlineStr">
        <is>
          <t>MV25|1/C|4/0</t>
        </is>
      </c>
      <c r="L2002" s="12" t="inlineStr">
        <is>
          <t>1/C</t>
        </is>
      </c>
      <c r="M2002" s="12" t="inlineStr">
        <is>
          <t>4/0</t>
        </is>
      </c>
      <c r="N2002" s="12" t="n">
        <v>1</v>
      </c>
      <c r="O2002" s="12" t="n">
        <v>1</v>
      </c>
      <c r="P2002" s="12" t="n">
        <v>21000</v>
      </c>
      <c r="Q2002" s="12" t="n"/>
      <c r="R2002" s="12" t="n"/>
      <c r="S2002" s="12" t="inlineStr">
        <is>
          <t>Tray</t>
        </is>
      </c>
      <c r="T2002" s="16" t="n">
        <v>4</v>
      </c>
      <c r="U2002" s="16" t="n">
        <v>60</v>
      </c>
      <c r="V2002" s="16">
        <f>ROUNDUP((T2002+U2002+2*'Read Me'!$B$13)*(1+'Read Me'!$B$12),-1)</f>
        <v/>
      </c>
      <c r="W2002" s="16">
        <f>V2002*N2002*O2002</f>
        <v/>
      </c>
      <c r="X2002" s="12">
        <f>IF(LEFT(I2002,2)="MV",2*N2002*IF(L2002="1/C",O2002,1),0)</f>
        <v/>
      </c>
      <c r="Y2002" s="12">
        <f>IF(OR(LEFT(K2002,4)="LVAX",LEFT(K2002,6)="MV15AX",LEFT(K2002,4)="CTAX",LEFT(K2002,2)="W|"),2*N2002*O2002,0)</f>
        <v/>
      </c>
      <c r="Z2002" s="12" t="inlineStr">
        <is>
          <t>generator neutral, 25 kV class</t>
        </is>
      </c>
      <c r="AA2002" s="12">
        <f>N2002*O2002</f>
        <v/>
      </c>
    </row>
    <row r="2003">
      <c r="A2003" s="12" t="inlineStr">
        <is>
          <t>A-MV-0027</t>
        </is>
      </c>
      <c r="B2003" s="12" t="inlineStr">
        <is>
          <t>A</t>
        </is>
      </c>
      <c r="C2003" s="12" t="inlineStr">
        <is>
          <t>Power block</t>
        </is>
      </c>
      <c r="D2003" s="12" t="inlineStr">
        <is>
          <t>STG neutral to the grounding cubicle NGT-ST</t>
        </is>
      </c>
      <c r="E2003" s="12" t="inlineStr">
        <is>
          <t>STG</t>
        </is>
      </c>
      <c r="F2003" s="12" t="inlineStr">
        <is>
          <t>STG: steam-turbine generator</t>
        </is>
      </c>
      <c r="G2003" s="12" t="inlineStr">
        <is>
          <t>NGT-ST</t>
        </is>
      </c>
      <c r="H2003" s="12" t="inlineStr">
        <is>
          <t>NGT-ST: neutral grounding cubicle (STG)</t>
        </is>
      </c>
      <c r="I2003" s="12" t="inlineStr">
        <is>
          <t>MV 25 kV</t>
        </is>
      </c>
      <c r="J2003" s="12" t="inlineStr">
        <is>
          <t>MV-105 25 kV 1/C Cu, EPR 133%, Cu tape shield, PVC jacket</t>
        </is>
      </c>
      <c r="K2003" s="12" t="inlineStr">
        <is>
          <t>MV25|1/C|4/0</t>
        </is>
      </c>
      <c r="L2003" s="12" t="inlineStr">
        <is>
          <t>1/C</t>
        </is>
      </c>
      <c r="M2003" s="12" t="inlineStr">
        <is>
          <t>4/0</t>
        </is>
      </c>
      <c r="N2003" s="12" t="n">
        <v>1</v>
      </c>
      <c r="O2003" s="12" t="n">
        <v>1</v>
      </c>
      <c r="P2003" s="12" t="n">
        <v>21000</v>
      </c>
      <c r="Q2003" s="12" t="n"/>
      <c r="R2003" s="12" t="n"/>
      <c r="S2003" s="12" t="inlineStr">
        <is>
          <t>Tray</t>
        </is>
      </c>
      <c r="T2003" s="16" t="n">
        <v>2</v>
      </c>
      <c r="U2003" s="16" t="n">
        <v>35</v>
      </c>
      <c r="V2003" s="16">
        <f>ROUNDUP((T2003+U2003+2*'Read Me'!$B$13)*(1+'Read Me'!$B$12),-1)</f>
        <v/>
      </c>
      <c r="W2003" s="16">
        <f>V2003*N2003*O2003</f>
        <v/>
      </c>
      <c r="X2003" s="12">
        <f>IF(LEFT(I2003,2)="MV",2*N2003*IF(L2003="1/C",O2003,1),0)</f>
        <v/>
      </c>
      <c r="Y2003" s="12">
        <f>IF(OR(LEFT(K2003,4)="LVAX",LEFT(K2003,6)="MV15AX",LEFT(K2003,4)="CTAX",LEFT(K2003,2)="W|"),2*N2003*O2003,0)</f>
        <v/>
      </c>
      <c r="Z2003" s="12" t="inlineStr">
        <is>
          <t>generator neutral, 25 kV class</t>
        </is>
      </c>
      <c r="AA2003" s="12">
        <f>N2003*O2003</f>
        <v/>
      </c>
    </row>
    <row r="2004">
      <c r="A2004" s="12" t="inlineStr">
        <is>
          <t>A-MV-0028</t>
        </is>
      </c>
      <c r="B2004" s="12" t="inlineStr">
        <is>
          <t>A</t>
        </is>
      </c>
      <c r="C2004" s="12" t="inlineStr">
        <is>
          <t>Power block</t>
        </is>
      </c>
      <c r="D2004" s="12" t="inlineStr">
        <is>
          <t>ET-1 secondary to the static exciter EXC-1 (3-phase AC)</t>
        </is>
      </c>
      <c r="E2004" s="12" t="inlineStr">
        <is>
          <t>ET-1</t>
        </is>
      </c>
      <c r="F2004" s="12" t="inlineStr">
        <is>
          <t>ET-1: excitation transformer (dry type, GTG-1 terminals)</t>
        </is>
      </c>
      <c r="G2004" s="12" t="inlineStr">
        <is>
          <t>EXC-1</t>
        </is>
      </c>
      <c r="H2004" s="12" t="inlineStr">
        <is>
          <t>EXC-1: static excitation cubicles (GTG-1)</t>
        </is>
      </c>
      <c r="I2004" s="12" t="inlineStr">
        <is>
          <t>MV 5 kV</t>
        </is>
      </c>
      <c r="J2004" s="12" t="inlineStr">
        <is>
          <t>MV-105 5 kV 1/C Cu, EPR 133%, Cu tape shield, PVC jacket (triplexed)</t>
        </is>
      </c>
      <c r="K2004" s="12" t="inlineStr">
        <is>
          <t>MV5S|1/C|750</t>
        </is>
      </c>
      <c r="L2004" s="12" t="inlineStr">
        <is>
          <t>1/C</t>
        </is>
      </c>
      <c r="M2004" s="12" t="inlineStr">
        <is>
          <t>750 kcmil</t>
        </is>
      </c>
      <c r="N2004" s="12" t="n">
        <v>5</v>
      </c>
      <c r="O2004" s="12" t="n">
        <v>3</v>
      </c>
      <c r="P2004" s="12" t="n">
        <v>800</v>
      </c>
      <c r="Q2004" s="12" t="n">
        <v>3000</v>
      </c>
      <c r="R2004" s="12" t="n">
        <v>2200</v>
      </c>
      <c r="S2004" s="12" t="inlineStr">
        <is>
          <t>Tray</t>
        </is>
      </c>
      <c r="T2004" s="16" t="n">
        <v>30</v>
      </c>
      <c r="U2004" s="16" t="n">
        <v>45</v>
      </c>
      <c r="V2004" s="16">
        <f>ROUNDUP((T2004+U2004+2*'Read Me'!$B$13)*(1+'Read Me'!$B$12),-1)</f>
        <v/>
      </c>
      <c r="W2004" s="16">
        <f>V2004*N2004*O2004</f>
        <v/>
      </c>
      <c r="X2004" s="12">
        <f>IF(LEFT(I2004,2)="MV",2*N2004*IF(L2004="1/C",O2004,1),0)</f>
        <v/>
      </c>
      <c r="Y2004" s="12">
        <f>IF(OR(LEFT(K2004,4)="LVAX",LEFT(K2004,6)="MV15AX",LEFT(K2004,4)="CTAX",LEFT(K2004,2)="W|"),2*N2004*O2004,0)</f>
        <v/>
      </c>
      <c r="Z2004" s="12" t="inlineStr">
        <is>
          <t>~800 V AC, 5 kV insulated 1/C (typ. for exciter power)</t>
        </is>
      </c>
      <c r="AA2004" s="12">
        <f>N2004*O2004</f>
        <v/>
      </c>
    </row>
    <row r="2005">
      <c r="A2005" s="12" t="inlineStr">
        <is>
          <t>A-MV-0029</t>
        </is>
      </c>
      <c r="B2005" s="12" t="inlineStr">
        <is>
          <t>A</t>
        </is>
      </c>
      <c r="C2005" s="12" t="inlineStr">
        <is>
          <t>Power block</t>
        </is>
      </c>
      <c r="D2005" s="12" t="inlineStr">
        <is>
          <t>ET-2 secondary to the static exciter EXC-2 (3-phase AC)</t>
        </is>
      </c>
      <c r="E2005" s="12" t="inlineStr">
        <is>
          <t>ET-2</t>
        </is>
      </c>
      <c r="F2005" s="12" t="inlineStr">
        <is>
          <t>ET-2: excitation transformer (dry type, GTG-2 terminals)</t>
        </is>
      </c>
      <c r="G2005" s="12" t="inlineStr">
        <is>
          <t>EXC-2</t>
        </is>
      </c>
      <c r="H2005" s="12" t="inlineStr">
        <is>
          <t>EXC-2: static excitation cubicles (GTG-2)</t>
        </is>
      </c>
      <c r="I2005" s="12" t="inlineStr">
        <is>
          <t>MV 5 kV</t>
        </is>
      </c>
      <c r="J2005" s="12" t="inlineStr">
        <is>
          <t>MV-105 5 kV 1/C Cu, EPR 133%, Cu tape shield, PVC jacket (triplexed)</t>
        </is>
      </c>
      <c r="K2005" s="12" t="inlineStr">
        <is>
          <t>MV5S|1/C|750</t>
        </is>
      </c>
      <c r="L2005" s="12" t="inlineStr">
        <is>
          <t>1/C</t>
        </is>
      </c>
      <c r="M2005" s="12" t="inlineStr">
        <is>
          <t>750 kcmil</t>
        </is>
      </c>
      <c r="N2005" s="12" t="n">
        <v>5</v>
      </c>
      <c r="O2005" s="12" t="n">
        <v>3</v>
      </c>
      <c r="P2005" s="12" t="n">
        <v>800</v>
      </c>
      <c r="Q2005" s="12" t="n">
        <v>3000</v>
      </c>
      <c r="R2005" s="12" t="n">
        <v>2200</v>
      </c>
      <c r="S2005" s="12" t="inlineStr">
        <is>
          <t>Tray</t>
        </is>
      </c>
      <c r="T2005" s="16" t="n">
        <v>30</v>
      </c>
      <c r="U2005" s="16" t="n">
        <v>45</v>
      </c>
      <c r="V2005" s="16">
        <f>ROUNDUP((T2005+U2005+2*'Read Me'!$B$13)*(1+'Read Me'!$B$12),-1)</f>
        <v/>
      </c>
      <c r="W2005" s="16">
        <f>V2005*N2005*O2005</f>
        <v/>
      </c>
      <c r="X2005" s="12">
        <f>IF(LEFT(I2005,2)="MV",2*N2005*IF(L2005="1/C",O2005,1),0)</f>
        <v/>
      </c>
      <c r="Y2005" s="12">
        <f>IF(OR(LEFT(K2005,4)="LVAX",LEFT(K2005,6)="MV15AX",LEFT(K2005,4)="CTAX",LEFT(K2005,2)="W|"),2*N2005*O2005,0)</f>
        <v/>
      </c>
      <c r="Z2005" s="12" t="inlineStr">
        <is>
          <t>~800 V AC, 5 kV insulated 1/C (typ. for exciter power)</t>
        </is>
      </c>
      <c r="AA2005" s="12">
        <f>N2005*O2005</f>
        <v/>
      </c>
    </row>
    <row r="2006">
      <c r="A2006" s="12" t="inlineStr">
        <is>
          <t>A-MV-0030</t>
        </is>
      </c>
      <c r="B2006" s="12" t="inlineStr">
        <is>
          <t>A</t>
        </is>
      </c>
      <c r="C2006" s="12" t="inlineStr">
        <is>
          <t>Power block</t>
        </is>
      </c>
      <c r="D2006" s="12" t="inlineStr">
        <is>
          <t>ET-3 secondary to the static exciter EXC-3 (3-phase AC)</t>
        </is>
      </c>
      <c r="E2006" s="12" t="inlineStr">
        <is>
          <t>ET-3</t>
        </is>
      </c>
      <c r="F2006" s="12" t="inlineStr">
        <is>
          <t>ET-3: excitation transformer (dry type, GTG-3 terminals)</t>
        </is>
      </c>
      <c r="G2006" s="12" t="inlineStr">
        <is>
          <t>EXC-3</t>
        </is>
      </c>
      <c r="H2006" s="12" t="inlineStr">
        <is>
          <t>EXC-3: static excitation cubicles (GTG-3)</t>
        </is>
      </c>
      <c r="I2006" s="12" t="inlineStr">
        <is>
          <t>MV 5 kV</t>
        </is>
      </c>
      <c r="J2006" s="12" t="inlineStr">
        <is>
          <t>MV-105 5 kV 1/C Cu, EPR 133%, Cu tape shield, PVC jacket (triplexed)</t>
        </is>
      </c>
      <c r="K2006" s="12" t="inlineStr">
        <is>
          <t>MV5S|1/C|750</t>
        </is>
      </c>
      <c r="L2006" s="12" t="inlineStr">
        <is>
          <t>1/C</t>
        </is>
      </c>
      <c r="M2006" s="12" t="inlineStr">
        <is>
          <t>750 kcmil</t>
        </is>
      </c>
      <c r="N2006" s="12" t="n">
        <v>5</v>
      </c>
      <c r="O2006" s="12" t="n">
        <v>3</v>
      </c>
      <c r="P2006" s="12" t="n">
        <v>800</v>
      </c>
      <c r="Q2006" s="12" t="n">
        <v>3000</v>
      </c>
      <c r="R2006" s="12" t="n">
        <v>2200</v>
      </c>
      <c r="S2006" s="12" t="inlineStr">
        <is>
          <t>Tray</t>
        </is>
      </c>
      <c r="T2006" s="16" t="n">
        <v>30</v>
      </c>
      <c r="U2006" s="16" t="n">
        <v>45</v>
      </c>
      <c r="V2006" s="16">
        <f>ROUNDUP((T2006+U2006+2*'Read Me'!$B$13)*(1+'Read Me'!$B$12),-1)</f>
        <v/>
      </c>
      <c r="W2006" s="16">
        <f>V2006*N2006*O2006</f>
        <v/>
      </c>
      <c r="X2006" s="12">
        <f>IF(LEFT(I2006,2)="MV",2*N2006*IF(L2006="1/C",O2006,1),0)</f>
        <v/>
      </c>
      <c r="Y2006" s="12">
        <f>IF(OR(LEFT(K2006,4)="LVAX",LEFT(K2006,6)="MV15AX",LEFT(K2006,4)="CTAX",LEFT(K2006,2)="W|"),2*N2006*O2006,0)</f>
        <v/>
      </c>
      <c r="Z2006" s="12" t="inlineStr">
        <is>
          <t>~800 V AC, 5 kV insulated 1/C (typ. for exciter power)</t>
        </is>
      </c>
      <c r="AA2006" s="12">
        <f>N2006*O2006</f>
        <v/>
      </c>
    </row>
    <row r="2007">
      <c r="A2007" s="12" t="inlineStr">
        <is>
          <t>A-MV-0031</t>
        </is>
      </c>
      <c r="B2007" s="12" t="inlineStr">
        <is>
          <t>A</t>
        </is>
      </c>
      <c r="C2007" s="12" t="inlineStr">
        <is>
          <t>Power block</t>
        </is>
      </c>
      <c r="D2007" s="12" t="inlineStr">
        <is>
          <t>LCI-1 output to the GTG-1 terminals (start sequence, through the starting disconnect)</t>
        </is>
      </c>
      <c r="E2007" s="12" t="inlineStr">
        <is>
          <t>SFC-1</t>
        </is>
      </c>
      <c r="F2007" s="12" t="inlineStr">
        <is>
          <t>SFC-1: GT1 static starter (LCI) and isolation transformer</t>
        </is>
      </c>
      <c r="G2007" s="12" t="inlineStr">
        <is>
          <t>GTG-1</t>
        </is>
      </c>
      <c r="H2007" s="12" t="inlineStr">
        <is>
          <t>GTG-1: GT generator</t>
        </is>
      </c>
      <c r="I2007" s="12" t="inlineStr">
        <is>
          <t>MV 5 kV</t>
        </is>
      </c>
      <c r="J2007" s="12" t="inlineStr">
        <is>
          <t>MV-105 5 kV 1/C Cu, EPR 133%, Cu tape shield, PVC jacket (triplexed)</t>
        </is>
      </c>
      <c r="K2007" s="12" t="inlineStr">
        <is>
          <t>MV5S|1/C|750</t>
        </is>
      </c>
      <c r="L2007" s="12" t="inlineStr">
        <is>
          <t>1/C</t>
        </is>
      </c>
      <c r="M2007" s="12" t="inlineStr">
        <is>
          <t>750 kcmil</t>
        </is>
      </c>
      <c r="N2007" s="12" t="n">
        <v>3</v>
      </c>
      <c r="O2007" s="12" t="n">
        <v>3</v>
      </c>
      <c r="P2007" s="12" t="n">
        <v>4160</v>
      </c>
      <c r="Q2007" s="12" t="n">
        <v>9000</v>
      </c>
      <c r="R2007" s="12" t="n">
        <v>1250</v>
      </c>
      <c r="S2007" s="12" t="inlineStr">
        <is>
          <t>Duct bank</t>
        </is>
      </c>
      <c r="T2007" s="16" t="n">
        <v>49</v>
      </c>
      <c r="U2007" s="16" t="n">
        <v>53</v>
      </c>
      <c r="V2007" s="16">
        <f>ROUNDUP((T2007+U2007+2*'Read Me'!$B$13)*(1+'Read Me'!$B$12),-1)</f>
        <v/>
      </c>
      <c r="W2007" s="16">
        <f>V2007*N2007*O2007</f>
        <v/>
      </c>
      <c r="X2007" s="12">
        <f>IF(LEFT(I2007,2)="MV",2*N2007*IF(L2007="1/C",O2007,1),0)</f>
        <v/>
      </c>
      <c r="Y2007" s="12">
        <f>IF(OR(LEFT(K2007,4)="LVAX",LEFT(K2007,6)="MV15AX",LEFT(K2007,4)="CTAX",LEFT(K2007,2)="W|"),2*N2007*O2007,0)</f>
        <v/>
      </c>
      <c r="Z2007" s="12" t="inlineStr">
        <is>
          <t>variable frequency during the start; into the IPB at the starting switch</t>
        </is>
      </c>
      <c r="AA2007" s="12">
        <f>N2007*O2007</f>
        <v/>
      </c>
    </row>
    <row r="2008">
      <c r="A2008" s="12" t="inlineStr">
        <is>
          <t>A-MV-0032</t>
        </is>
      </c>
      <c r="B2008" s="12" t="inlineStr">
        <is>
          <t>A</t>
        </is>
      </c>
      <c r="C2008" s="12" t="inlineStr">
        <is>
          <t>Power block</t>
        </is>
      </c>
      <c r="D2008" s="12" t="inlineStr">
        <is>
          <t>LCI-2 output to the GTG-2 terminals (start sequence, through the starting disconnect)</t>
        </is>
      </c>
      <c r="E2008" s="12" t="inlineStr">
        <is>
          <t>SFC-2</t>
        </is>
      </c>
      <c r="F2008" s="12" t="inlineStr">
        <is>
          <t>SFC-2: GT2 static starter (LCI) and isolation transformer</t>
        </is>
      </c>
      <c r="G2008" s="12" t="inlineStr">
        <is>
          <t>GTG-2</t>
        </is>
      </c>
      <c r="H2008" s="12" t="inlineStr">
        <is>
          <t>GTG-2: GT generator</t>
        </is>
      </c>
      <c r="I2008" s="12" t="inlineStr">
        <is>
          <t>MV 5 kV</t>
        </is>
      </c>
      <c r="J2008" s="12" t="inlineStr">
        <is>
          <t>MV-105 5 kV 1/C Cu, EPR 133%, Cu tape shield, PVC jacket (triplexed)</t>
        </is>
      </c>
      <c r="K2008" s="12" t="inlineStr">
        <is>
          <t>MV5S|1/C|750</t>
        </is>
      </c>
      <c r="L2008" s="12" t="inlineStr">
        <is>
          <t>1/C</t>
        </is>
      </c>
      <c r="M2008" s="12" t="inlineStr">
        <is>
          <t>750 kcmil</t>
        </is>
      </c>
      <c r="N2008" s="12" t="n">
        <v>3</v>
      </c>
      <c r="O2008" s="12" t="n">
        <v>3</v>
      </c>
      <c r="P2008" s="12" t="n">
        <v>4160</v>
      </c>
      <c r="Q2008" s="12" t="n">
        <v>9000</v>
      </c>
      <c r="R2008" s="12" t="n">
        <v>1250</v>
      </c>
      <c r="S2008" s="12" t="inlineStr">
        <is>
          <t>Duct bank</t>
        </is>
      </c>
      <c r="T2008" s="16" t="n">
        <v>49</v>
      </c>
      <c r="U2008" s="16" t="n">
        <v>53</v>
      </c>
      <c r="V2008" s="16">
        <f>ROUNDUP((T2008+U2008+2*'Read Me'!$B$13)*(1+'Read Me'!$B$12),-1)</f>
        <v/>
      </c>
      <c r="W2008" s="16">
        <f>V2008*N2008*O2008</f>
        <v/>
      </c>
      <c r="X2008" s="12">
        <f>IF(LEFT(I2008,2)="MV",2*N2008*IF(L2008="1/C",O2008,1),0)</f>
        <v/>
      </c>
      <c r="Y2008" s="12">
        <f>IF(OR(LEFT(K2008,4)="LVAX",LEFT(K2008,6)="MV15AX",LEFT(K2008,4)="CTAX",LEFT(K2008,2)="W|"),2*N2008*O2008,0)</f>
        <v/>
      </c>
      <c r="Z2008" s="12" t="inlineStr">
        <is>
          <t>variable frequency during the start; into the IPB at the starting switch</t>
        </is>
      </c>
      <c r="AA2008" s="12">
        <f>N2008*O2008</f>
        <v/>
      </c>
    </row>
    <row r="2009">
      <c r="A2009" s="12" t="inlineStr">
        <is>
          <t>A-MV-0033</t>
        </is>
      </c>
      <c r="B2009" s="12" t="inlineStr">
        <is>
          <t>A</t>
        </is>
      </c>
      <c r="C2009" s="12" t="inlineStr">
        <is>
          <t>Power block</t>
        </is>
      </c>
      <c r="D2009" s="12" t="inlineStr">
        <is>
          <t>LCI-3 output to the GTG-3 terminals (start sequence, through the starting disconnect)</t>
        </is>
      </c>
      <c r="E2009" s="12" t="inlineStr">
        <is>
          <t>SFC-3</t>
        </is>
      </c>
      <c r="F2009" s="12" t="inlineStr">
        <is>
          <t>SFC-3: GT3 static starter (LCI) and isolation transformer</t>
        </is>
      </c>
      <c r="G2009" s="12" t="inlineStr">
        <is>
          <t>GTG-3</t>
        </is>
      </c>
      <c r="H2009" s="12" t="inlineStr">
        <is>
          <t>GTG-3: GT generator</t>
        </is>
      </c>
      <c r="I2009" s="12" t="inlineStr">
        <is>
          <t>MV 5 kV</t>
        </is>
      </c>
      <c r="J2009" s="12" t="inlineStr">
        <is>
          <t>MV-105 5 kV 1/C Cu, EPR 133%, Cu tape shield, PVC jacket (triplexed)</t>
        </is>
      </c>
      <c r="K2009" s="12" t="inlineStr">
        <is>
          <t>MV5S|1/C|750</t>
        </is>
      </c>
      <c r="L2009" s="12" t="inlineStr">
        <is>
          <t>1/C</t>
        </is>
      </c>
      <c r="M2009" s="12" t="inlineStr">
        <is>
          <t>750 kcmil</t>
        </is>
      </c>
      <c r="N2009" s="12" t="n">
        <v>3</v>
      </c>
      <c r="O2009" s="12" t="n">
        <v>3</v>
      </c>
      <c r="P2009" s="12" t="n">
        <v>4160</v>
      </c>
      <c r="Q2009" s="12" t="n">
        <v>9000</v>
      </c>
      <c r="R2009" s="12" t="n">
        <v>1250</v>
      </c>
      <c r="S2009" s="12" t="inlineStr">
        <is>
          <t>Duct bank</t>
        </is>
      </c>
      <c r="T2009" s="16" t="n">
        <v>58</v>
      </c>
      <c r="U2009" s="16" t="n">
        <v>53</v>
      </c>
      <c r="V2009" s="16">
        <f>ROUNDUP((T2009+U2009+2*'Read Me'!$B$13)*(1+'Read Me'!$B$12),-1)</f>
        <v/>
      </c>
      <c r="W2009" s="16">
        <f>V2009*N2009*O2009</f>
        <v/>
      </c>
      <c r="X2009" s="12">
        <f>IF(LEFT(I2009,2)="MV",2*N2009*IF(L2009="1/C",O2009,1),0)</f>
        <v/>
      </c>
      <c r="Y2009" s="12">
        <f>IF(OR(LEFT(K2009,4)="LVAX",LEFT(K2009,6)="MV15AX",LEFT(K2009,4)="CTAX",LEFT(K2009,2)="W|"),2*N2009*O2009,0)</f>
        <v/>
      </c>
      <c r="Z2009" s="12" t="inlineStr">
        <is>
          <t>variable frequency during the start; into the IPB at the starting switch</t>
        </is>
      </c>
      <c r="AA2009" s="12">
        <f>N2009*O2009</f>
        <v/>
      </c>
    </row>
    <row r="2010">
      <c r="A2010" s="12" t="inlineStr">
        <is>
          <t>A-MV-0034</t>
        </is>
      </c>
      <c r="B2010" s="12" t="inlineStr">
        <is>
          <t>A</t>
        </is>
      </c>
      <c r="C2010" s="12" t="inlineStr">
        <is>
          <t>Power block</t>
        </is>
      </c>
      <c r="D2010" s="12" t="inlineStr">
        <is>
          <t>T4-A secondary to SWGR-4.16-A incomer</t>
        </is>
      </c>
      <c r="E2010" s="12" t="inlineStr">
        <is>
          <t>T4-A</t>
        </is>
      </c>
      <c r="F2010" s="12" t="inlineStr">
        <is>
          <t>T4-A: 13.8/4.16 kV station transformer</t>
        </is>
      </c>
      <c r="G2010" s="12" t="inlineStr">
        <is>
          <t>SWGR-4.16-A</t>
        </is>
      </c>
      <c r="H2010" s="12" t="inlineStr">
        <is>
          <t>R1 SWGR-4.16-A (9 x 36 in cubicles, 5 kV metal-clad)</t>
        </is>
      </c>
      <c r="I2010" s="12" t="inlineStr">
        <is>
          <t>MV 5 kV</t>
        </is>
      </c>
      <c r="J2010" s="12" t="inlineStr">
        <is>
          <t>MV-105 5 kV 1/C Cu, EPR 133%, Cu tape shield, PVC jacket (triplexed)</t>
        </is>
      </c>
      <c r="K2010" s="12" t="inlineStr">
        <is>
          <t>MV5S|1/C|1000</t>
        </is>
      </c>
      <c r="L2010" s="12" t="inlineStr">
        <is>
          <t>1/C</t>
        </is>
      </c>
      <c r="M2010" s="12" t="inlineStr">
        <is>
          <t>1000 kcmil</t>
        </is>
      </c>
      <c r="N2010" s="12" t="n">
        <v>3</v>
      </c>
      <c r="O2010" s="12" t="n">
        <v>3</v>
      </c>
      <c r="P2010" s="12" t="n">
        <v>4160</v>
      </c>
      <c r="Q2010" s="12" t="n">
        <v>10000</v>
      </c>
      <c r="R2010" s="12" t="n">
        <v>1388</v>
      </c>
      <c r="S2010" s="12" t="inlineStr">
        <is>
          <t>Tray</t>
        </is>
      </c>
      <c r="T2010" s="16" t="n">
        <v>644</v>
      </c>
      <c r="U2010" s="16" t="n">
        <v>134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A-MV-0035</t>
        </is>
      </c>
      <c r="B2011" s="12" t="inlineStr">
        <is>
          <t>A</t>
        </is>
      </c>
      <c r="C2011" s="12" t="inlineStr">
        <is>
          <t>Power block</t>
        </is>
      </c>
      <c r="D2011" s="12" t="inlineStr">
        <is>
          <t>T4-B secondary to SWGR-4.16-B incomer</t>
        </is>
      </c>
      <c r="E2011" s="12" t="inlineStr">
        <is>
          <t>T4-B</t>
        </is>
      </c>
      <c r="F2011" s="12" t="inlineStr">
        <is>
          <t>T4-B: 13.8/4.16 kV station transformer</t>
        </is>
      </c>
      <c r="G2011" s="12" t="inlineStr">
        <is>
          <t>SWGR-4.16-B</t>
        </is>
      </c>
      <c r="H2011" s="12" t="inlineStr">
        <is>
          <t>R1 SWGR-4.16-B (5 kV metal-clad)</t>
        </is>
      </c>
      <c r="I2011" s="12" t="inlineStr">
        <is>
          <t>MV 5 kV</t>
        </is>
      </c>
      <c r="J2011" s="12" t="inlineStr">
        <is>
          <t>MV-105 5 kV 1/C Cu, EPR 133%, Cu tape shield, PVC jacket (triplexed)</t>
        </is>
      </c>
      <c r="K2011" s="12" t="inlineStr">
        <is>
          <t>MV5S|1/C|1000</t>
        </is>
      </c>
      <c r="L2011" s="12" t="inlineStr">
        <is>
          <t>1/C</t>
        </is>
      </c>
      <c r="M2011" s="12" t="inlineStr">
        <is>
          <t>1000 kcmil</t>
        </is>
      </c>
      <c r="N2011" s="12" t="n">
        <v>3</v>
      </c>
      <c r="O2011" s="12" t="n">
        <v>3</v>
      </c>
      <c r="P2011" s="12" t="n">
        <v>4160</v>
      </c>
      <c r="Q2011" s="12" t="n">
        <v>10000</v>
      </c>
      <c r="R2011" s="12" t="n">
        <v>1388</v>
      </c>
      <c r="S2011" s="12" t="inlineStr">
        <is>
          <t>Duct bank</t>
        </is>
      </c>
      <c r="T2011" s="16" t="n">
        <v>85</v>
      </c>
      <c r="U2011" s="16" t="n">
        <v>79</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A-MV-0036</t>
        </is>
      </c>
      <c r="B2012" s="12" t="inlineStr">
        <is>
          <t>A</t>
        </is>
      </c>
      <c r="C2012" s="12" t="inlineStr">
        <is>
          <t>Power block</t>
        </is>
      </c>
      <c r="D2012" s="12" t="inlineStr">
        <is>
          <t>TX-LCI-1 secondary to the static starter LCI-1</t>
        </is>
      </c>
      <c r="E2012" s="12" t="inlineStr">
        <is>
          <t>TX-LCI-1</t>
        </is>
      </c>
      <c r="F2012" s="12" t="inlineStr">
        <is>
          <t>R1 TX-LCI-1 dry-type input transformer</t>
        </is>
      </c>
      <c r="G2012" s="12" t="inlineStr">
        <is>
          <t>SFC-1</t>
        </is>
      </c>
      <c r="H2012" s="12" t="inlineStr">
        <is>
          <t>SFC-1: GT1 static starter (LCI) and isolation transformer</t>
        </is>
      </c>
      <c r="I2012" s="12" t="inlineStr">
        <is>
          <t>MV 5 kV</t>
        </is>
      </c>
      <c r="J2012" s="12" t="inlineStr">
        <is>
          <t>MV-105 5 kV 1/C Cu, EPR 133%, Cu tape shield, PVC jacket (triplexed)</t>
        </is>
      </c>
      <c r="K2012" s="12" t="inlineStr">
        <is>
          <t>MV5S|1/C|750</t>
        </is>
      </c>
      <c r="L2012" s="12" t="inlineStr">
        <is>
          <t>1/C</t>
        </is>
      </c>
      <c r="M2012" s="12" t="inlineStr">
        <is>
          <t>750 kcmil</t>
        </is>
      </c>
      <c r="N2012" s="12" t="n">
        <v>3</v>
      </c>
      <c r="O2012" s="12" t="n">
        <v>3</v>
      </c>
      <c r="P2012" s="12" t="n">
        <v>4160</v>
      </c>
      <c r="Q2012" s="12" t="n">
        <v>9000</v>
      </c>
      <c r="R2012" s="12" t="n">
        <v>1250</v>
      </c>
      <c r="S2012" s="12" t="inlineStr">
        <is>
          <t>Tray</t>
        </is>
      </c>
      <c r="T2012" s="16" t="n">
        <v>523</v>
      </c>
      <c r="U2012" s="16" t="n">
        <v>206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A-MV-0037</t>
        </is>
      </c>
      <c r="B2013" s="12" t="inlineStr">
        <is>
          <t>A</t>
        </is>
      </c>
      <c r="C2013" s="12" t="inlineStr">
        <is>
          <t>Power block</t>
        </is>
      </c>
      <c r="D2013" s="12" t="inlineStr">
        <is>
          <t>TX-LCI-2 secondary to the static starter LCI-2</t>
        </is>
      </c>
      <c r="E2013" s="12" t="inlineStr">
        <is>
          <t>TX-LCI-2</t>
        </is>
      </c>
      <c r="F2013" s="12" t="inlineStr">
        <is>
          <t>R1 TX-LCI-2 dry-type input transformer</t>
        </is>
      </c>
      <c r="G2013" s="12" t="inlineStr">
        <is>
          <t>SFC-2</t>
        </is>
      </c>
      <c r="H2013" s="12" t="inlineStr">
        <is>
          <t>SFC-2: GT2 static starter (LCI) and isolation transformer</t>
        </is>
      </c>
      <c r="I2013" s="12" t="inlineStr">
        <is>
          <t>MV 5 kV</t>
        </is>
      </c>
      <c r="J2013" s="12" t="inlineStr">
        <is>
          <t>MV-105 5 kV 1/C Cu, EPR 133%, Cu tape shield, PVC jacket (triplexed)</t>
        </is>
      </c>
      <c r="K2013" s="12" t="inlineStr">
        <is>
          <t>MV5S|1/C|750</t>
        </is>
      </c>
      <c r="L2013" s="12" t="inlineStr">
        <is>
          <t>1/C</t>
        </is>
      </c>
      <c r="M2013" s="12" t="inlineStr">
        <is>
          <t>750 kcmil</t>
        </is>
      </c>
      <c r="N2013" s="12" t="n">
        <v>3</v>
      </c>
      <c r="O2013" s="12" t="n">
        <v>3</v>
      </c>
      <c r="P2013" s="12" t="n">
        <v>4160</v>
      </c>
      <c r="Q2013" s="12" t="n">
        <v>9000</v>
      </c>
      <c r="R2013" s="12" t="n">
        <v>1250</v>
      </c>
      <c r="S2013" s="12" t="inlineStr">
        <is>
          <t>Tray</t>
        </is>
      </c>
      <c r="T2013" s="16" t="n">
        <v>688</v>
      </c>
      <c r="U2013" s="16" t="n">
        <v>212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A-MV-0038</t>
        </is>
      </c>
      <c r="B2014" s="12" t="inlineStr">
        <is>
          <t>A</t>
        </is>
      </c>
      <c r="C2014" s="12" t="inlineStr">
        <is>
          <t>Power block</t>
        </is>
      </c>
      <c r="D2014" s="12" t="inlineStr">
        <is>
          <t>TX-LCI-3 secondary to the static starter LCI-3</t>
        </is>
      </c>
      <c r="E2014" s="12" t="inlineStr">
        <is>
          <t>TX-LCI-3</t>
        </is>
      </c>
      <c r="F2014" s="12" t="inlineStr">
        <is>
          <t>R1 TX-LCI-3 dry-type input transformer</t>
        </is>
      </c>
      <c r="G2014" s="12" t="inlineStr">
        <is>
          <t>SFC-3</t>
        </is>
      </c>
      <c r="H2014" s="12" t="inlineStr">
        <is>
          <t>SFC-3: GT3 static starter (LCI) and isolation transformer</t>
        </is>
      </c>
      <c r="I2014" s="12" t="inlineStr">
        <is>
          <t>MV 5 kV</t>
        </is>
      </c>
      <c r="J2014" s="12" t="inlineStr">
        <is>
          <t>MV-105 5 kV 1/C Cu, EPR 133%, Cu tape shield, PVC jacket (triplexed)</t>
        </is>
      </c>
      <c r="K2014" s="12" t="inlineStr">
        <is>
          <t>MV5S|1/C|750</t>
        </is>
      </c>
      <c r="L2014" s="12" t="inlineStr">
        <is>
          <t>1/C</t>
        </is>
      </c>
      <c r="M2014" s="12" t="inlineStr">
        <is>
          <t>750 kcmil</t>
        </is>
      </c>
      <c r="N2014" s="12" t="n">
        <v>3</v>
      </c>
      <c r="O2014" s="12" t="n">
        <v>3</v>
      </c>
      <c r="P2014" s="12" t="n">
        <v>4160</v>
      </c>
      <c r="Q2014" s="12" t="n">
        <v>9000</v>
      </c>
      <c r="R2014" s="12" t="n">
        <v>1250</v>
      </c>
      <c r="S2014" s="12" t="inlineStr">
        <is>
          <t>Tray</t>
        </is>
      </c>
      <c r="T2014" s="16" t="n">
        <v>964</v>
      </c>
      <c r="U2014" s="16" t="n">
        <v>140</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B-L-0001</t>
        </is>
      </c>
      <c r="B2015" s="12" t="inlineStr">
        <is>
          <t>B</t>
        </is>
      </c>
      <c r="C2015" s="12" t="inlineStr">
        <is>
          <t>ACC</t>
        </is>
      </c>
      <c r="D2015" s="12" t="inlineStr">
        <is>
          <t>Lighting, receptacles and small power branch circuits (allowance)</t>
        </is>
      </c>
      <c r="E2015" s="12" t="inlineStr">
        <is>
          <t>R4</t>
        </is>
      </c>
      <c r="F2015" s="12" t="inlineStr">
        <is>
          <t>R4: ACC electrical (VFD) e-house (60 x 120 ft)</t>
        </is>
      </c>
      <c r="G2015" s="12" t="inlineStr">
        <is>
          <t>R4</t>
        </is>
      </c>
      <c r="H2015" s="12" t="inlineStr">
        <is>
          <t>R4: ACC electrical (VFD) e-house (60 x 120 ft)</t>
        </is>
      </c>
      <c r="I2015" s="12" t="inlineStr">
        <is>
          <t>Building wire</t>
        </is>
      </c>
      <c r="J2015" s="12" t="inlineStr">
        <is>
          <t>SIMpull THHN/THWN-2 600 V 1/C Cu (lighting, receptacles, small power)</t>
        </is>
      </c>
      <c r="K2015" s="12" t="inlineStr">
        <is>
          <t>THHN|1/C|12</t>
        </is>
      </c>
      <c r="L2015" s="12" t="inlineStr">
        <is>
          <t>1/C</t>
        </is>
      </c>
      <c r="M2015" s="12" t="inlineStr">
        <is>
          <t>12</t>
        </is>
      </c>
      <c r="N2015" s="12" t="n">
        <v>1</v>
      </c>
      <c r="O2015" s="12" t="n">
        <v>1</v>
      </c>
      <c r="P2015" s="12" t="n">
        <v>277</v>
      </c>
      <c r="Q2015" s="12" t="n"/>
      <c r="R2015" s="12" t="n"/>
      <c r="S2015" s="12" t="inlineStr">
        <is>
          <t>Conduit</t>
        </is>
      </c>
      <c r="T2015" s="16" t="n">
        <v>11520</v>
      </c>
      <c r="U2015" s="16" t="n">
        <v>0</v>
      </c>
      <c r="V2015" s="16">
        <f>ROUNDUP((T2015+U2015+2*'Read Me'!$B$13)*(1+'Read Me'!$B$12),-1)</f>
        <v/>
      </c>
      <c r="W2015" s="16">
        <f>V2015*N2015*O2015</f>
        <v/>
      </c>
      <c r="X2015" s="12">
        <f>IF(LEFT(I2015,2)="MV",2*N2015*IF(L2015="1/C",O2015,1),0)</f>
        <v/>
      </c>
      <c r="Y2015" s="12">
        <f>IF(OR(LEFT(K2015,4)="LVAX",LEFT(K2015,6)="MV15AX",LEFT(K2015,4)="CTAX",LEFT(K2015,2)="W|"),2*N2015*O2015,0)</f>
        <v/>
      </c>
      <c r="Z2015" s="12" t="inlineStr">
        <is>
          <t>allowance: 1.6 ft of conductor per ft2 of floor</t>
        </is>
      </c>
      <c r="AA2015" s="12">
        <f>N2015*O2015</f>
        <v/>
      </c>
    </row>
    <row r="2016">
      <c r="A2016" s="12" t="inlineStr">
        <is>
          <t>B-C-0001</t>
        </is>
      </c>
      <c r="B2016" s="12" t="inlineStr">
        <is>
          <t>B</t>
        </is>
      </c>
      <c r="C2016" s="12" t="inlineStr">
        <is>
          <t>ACC</t>
        </is>
      </c>
      <c r="D2016" s="12" t="inlineStr">
        <is>
          <t>ACC fan F01 vibration / RTD / local station</t>
        </is>
      </c>
      <c r="E2016" s="12" t="inlineStr">
        <is>
          <t>R4</t>
        </is>
      </c>
      <c r="F2016" s="12" t="inlineStr">
        <is>
          <t>R4: ACC electrical (VFD) e-house (60 x 120 ft)</t>
        </is>
      </c>
      <c r="G2016" s="12" t="inlineStr">
        <is>
          <t>ACC-F01</t>
        </is>
      </c>
      <c r="H2016" s="12" t="inlineStr">
        <is>
          <t>ACC fan motor F01</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389</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B-C-0002</t>
        </is>
      </c>
      <c r="B2017" s="12" t="inlineStr">
        <is>
          <t>B</t>
        </is>
      </c>
      <c r="C2017" s="12" t="inlineStr">
        <is>
          <t>ACC</t>
        </is>
      </c>
      <c r="D2017" s="12" t="inlineStr">
        <is>
          <t>ACC fan F02 vibration / RTD / local station</t>
        </is>
      </c>
      <c r="E2017" s="12" t="inlineStr">
        <is>
          <t>R4</t>
        </is>
      </c>
      <c r="F2017" s="12" t="inlineStr">
        <is>
          <t>R4: ACC electrical (VFD) e-house (60 x 120 ft)</t>
        </is>
      </c>
      <c r="G2017" s="12" t="inlineStr">
        <is>
          <t>ACC-F02</t>
        </is>
      </c>
      <c r="H2017" s="12" t="inlineStr">
        <is>
          <t>ACC fan motor F02</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357</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B-C-0003</t>
        </is>
      </c>
      <c r="B2018" s="12" t="inlineStr">
        <is>
          <t>B</t>
        </is>
      </c>
      <c r="C2018" s="12" t="inlineStr">
        <is>
          <t>ACC</t>
        </is>
      </c>
      <c r="D2018" s="12" t="inlineStr">
        <is>
          <t>ACC fan F03 vibration / RTD / local station</t>
        </is>
      </c>
      <c r="E2018" s="12" t="inlineStr">
        <is>
          <t>R4</t>
        </is>
      </c>
      <c r="F2018" s="12" t="inlineStr">
        <is>
          <t>R4: ACC electrical (VFD) e-house (60 x 120 ft)</t>
        </is>
      </c>
      <c r="G2018" s="12" t="inlineStr">
        <is>
          <t>ACC-F03</t>
        </is>
      </c>
      <c r="H2018" s="12" t="inlineStr">
        <is>
          <t>ACC fan motor F03</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325</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B-C-0004</t>
        </is>
      </c>
      <c r="B2019" s="12" t="inlineStr">
        <is>
          <t>B</t>
        </is>
      </c>
      <c r="C2019" s="12" t="inlineStr">
        <is>
          <t>ACC</t>
        </is>
      </c>
      <c r="D2019" s="12" t="inlineStr">
        <is>
          <t>ACC fan F04 vibration / RTD / local station</t>
        </is>
      </c>
      <c r="E2019" s="12" t="inlineStr">
        <is>
          <t>R4</t>
        </is>
      </c>
      <c r="F2019" s="12" t="inlineStr">
        <is>
          <t>R4: ACC electrical (VFD) e-house (60 x 120 ft)</t>
        </is>
      </c>
      <c r="G2019" s="12" t="inlineStr">
        <is>
          <t>ACC-F04</t>
        </is>
      </c>
      <c r="H2019" s="12" t="inlineStr">
        <is>
          <t>ACC fan motor F04</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293</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B-C-0005</t>
        </is>
      </c>
      <c r="B2020" s="12" t="inlineStr">
        <is>
          <t>B</t>
        </is>
      </c>
      <c r="C2020" s="12" t="inlineStr">
        <is>
          <t>ACC</t>
        </is>
      </c>
      <c r="D2020" s="12" t="inlineStr">
        <is>
          <t>ACC fan F05 vibration / RTD / local station</t>
        </is>
      </c>
      <c r="E2020" s="12" t="inlineStr">
        <is>
          <t>R4</t>
        </is>
      </c>
      <c r="F2020" s="12" t="inlineStr">
        <is>
          <t>R4: ACC electrical (VFD) e-house (60 x 120 ft)</t>
        </is>
      </c>
      <c r="G2020" s="12" t="inlineStr">
        <is>
          <t>ACC-F05</t>
        </is>
      </c>
      <c r="H2020" s="12" t="inlineStr">
        <is>
          <t>ACC fan motor F05</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261</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B-C-0006</t>
        </is>
      </c>
      <c r="B2021" s="12" t="inlineStr">
        <is>
          <t>B</t>
        </is>
      </c>
      <c r="C2021" s="12" t="inlineStr">
        <is>
          <t>ACC</t>
        </is>
      </c>
      <c r="D2021" s="12" t="inlineStr">
        <is>
          <t>ACC fan F06 vibration / RTD / local station</t>
        </is>
      </c>
      <c r="E2021" s="12" t="inlineStr">
        <is>
          <t>R4</t>
        </is>
      </c>
      <c r="F2021" s="12" t="inlineStr">
        <is>
          <t>R4: ACC electrical (VFD) e-house (60 x 120 ft)</t>
        </is>
      </c>
      <c r="G2021" s="12" t="inlineStr">
        <is>
          <t>ACC-F06</t>
        </is>
      </c>
      <c r="H2021" s="12" t="inlineStr">
        <is>
          <t>ACC fan motor F06</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261</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B-C-0007</t>
        </is>
      </c>
      <c r="B2022" s="12" t="inlineStr">
        <is>
          <t>B</t>
        </is>
      </c>
      <c r="C2022" s="12" t="inlineStr">
        <is>
          <t>ACC</t>
        </is>
      </c>
      <c r="D2022" s="12" t="inlineStr">
        <is>
          <t>ACC fan F07 vibration / RTD / local station</t>
        </is>
      </c>
      <c r="E2022" s="12" t="inlineStr">
        <is>
          <t>R4</t>
        </is>
      </c>
      <c r="F2022" s="12" t="inlineStr">
        <is>
          <t>R4: ACC electrical (VFD) e-house (60 x 120 ft)</t>
        </is>
      </c>
      <c r="G2022" s="12" t="inlineStr">
        <is>
          <t>ACC-F07</t>
        </is>
      </c>
      <c r="H2022" s="12" t="inlineStr">
        <is>
          <t>ACC fan motor F07</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293</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B-C-0008</t>
        </is>
      </c>
      <c r="B2023" s="12" t="inlineStr">
        <is>
          <t>B</t>
        </is>
      </c>
      <c r="C2023" s="12" t="inlineStr">
        <is>
          <t>ACC</t>
        </is>
      </c>
      <c r="D2023" s="12" t="inlineStr">
        <is>
          <t>ACC fan F08 vibration / RTD / local station</t>
        </is>
      </c>
      <c r="E2023" s="12" t="inlineStr">
        <is>
          <t>R4</t>
        </is>
      </c>
      <c r="F2023" s="12" t="inlineStr">
        <is>
          <t>R4: ACC electrical (VFD) e-house (60 x 120 ft)</t>
        </is>
      </c>
      <c r="G2023" s="12" t="inlineStr">
        <is>
          <t>ACC-F08</t>
        </is>
      </c>
      <c r="H2023" s="12" t="inlineStr">
        <is>
          <t>ACC fan motor F08</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325</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B-C-0009</t>
        </is>
      </c>
      <c r="B2024" s="12" t="inlineStr">
        <is>
          <t>B</t>
        </is>
      </c>
      <c r="C2024" s="12" t="inlineStr">
        <is>
          <t>ACC</t>
        </is>
      </c>
      <c r="D2024" s="12" t="inlineStr">
        <is>
          <t>ACC fan F09 vibration / RTD / local station</t>
        </is>
      </c>
      <c r="E2024" s="12" t="inlineStr">
        <is>
          <t>R4</t>
        </is>
      </c>
      <c r="F2024" s="12" t="inlineStr">
        <is>
          <t>R4: ACC electrical (VFD) e-house (60 x 120 ft)</t>
        </is>
      </c>
      <c r="G2024" s="12" t="inlineStr">
        <is>
          <t>ACC-F09</t>
        </is>
      </c>
      <c r="H2024" s="12" t="inlineStr">
        <is>
          <t>ACC fan motor F09</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357</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B-C-0010</t>
        </is>
      </c>
      <c r="B2025" s="12" t="inlineStr">
        <is>
          <t>B</t>
        </is>
      </c>
      <c r="C2025" s="12" t="inlineStr">
        <is>
          <t>ACC</t>
        </is>
      </c>
      <c r="D2025" s="12" t="inlineStr">
        <is>
          <t>ACC fan F10 vibration / RTD / local station</t>
        </is>
      </c>
      <c r="E2025" s="12" t="inlineStr">
        <is>
          <t>R4</t>
        </is>
      </c>
      <c r="F2025" s="12" t="inlineStr">
        <is>
          <t>R4: ACC electrical (VFD) e-house (60 x 120 ft)</t>
        </is>
      </c>
      <c r="G2025" s="12" t="inlineStr">
        <is>
          <t>ACC-F10</t>
        </is>
      </c>
      <c r="H2025" s="12" t="inlineStr">
        <is>
          <t>ACC fan motor F10</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389</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B-C-0011</t>
        </is>
      </c>
      <c r="B2026" s="12" t="inlineStr">
        <is>
          <t>B</t>
        </is>
      </c>
      <c r="C2026" s="12" t="inlineStr">
        <is>
          <t>ACC</t>
        </is>
      </c>
      <c r="D2026" s="12" t="inlineStr">
        <is>
          <t>ACC fan F11 vibration / RTD / local station</t>
        </is>
      </c>
      <c r="E2026" s="12" t="inlineStr">
        <is>
          <t>R4</t>
        </is>
      </c>
      <c r="F2026" s="12" t="inlineStr">
        <is>
          <t>R4: ACC electrical (VFD) e-house (60 x 120 ft)</t>
        </is>
      </c>
      <c r="G2026" s="12" t="inlineStr">
        <is>
          <t>ACC-F11</t>
        </is>
      </c>
      <c r="H2026" s="12" t="inlineStr">
        <is>
          <t>ACC fan motor F11</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339</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B-C-0012</t>
        </is>
      </c>
      <c r="B2027" s="12" t="inlineStr">
        <is>
          <t>B</t>
        </is>
      </c>
      <c r="C2027" s="12" t="inlineStr">
        <is>
          <t>ACC</t>
        </is>
      </c>
      <c r="D2027" s="12" t="inlineStr">
        <is>
          <t>ACC fan F12 vibration / RTD / local station</t>
        </is>
      </c>
      <c r="E2027" s="12" t="inlineStr">
        <is>
          <t>R4</t>
        </is>
      </c>
      <c r="F2027" s="12" t="inlineStr">
        <is>
          <t>R4: ACC electrical (VFD) e-house (60 x 120 ft)</t>
        </is>
      </c>
      <c r="G2027" s="12" t="inlineStr">
        <is>
          <t>ACC-F12</t>
        </is>
      </c>
      <c r="H2027" s="12" t="inlineStr">
        <is>
          <t>ACC fan motor F12</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307</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B-C-0013</t>
        </is>
      </c>
      <c r="B2028" s="12" t="inlineStr">
        <is>
          <t>B</t>
        </is>
      </c>
      <c r="C2028" s="12" t="inlineStr">
        <is>
          <t>ACC</t>
        </is>
      </c>
      <c r="D2028" s="12" t="inlineStr">
        <is>
          <t>ACC fan F13 vibration / RTD / local station</t>
        </is>
      </c>
      <c r="E2028" s="12" t="inlineStr">
        <is>
          <t>R4</t>
        </is>
      </c>
      <c r="F2028" s="12" t="inlineStr">
        <is>
          <t>R4: ACC electrical (VFD) e-house (60 x 120 ft)</t>
        </is>
      </c>
      <c r="G2028" s="12" t="inlineStr">
        <is>
          <t>ACC-F13</t>
        </is>
      </c>
      <c r="H2028" s="12" t="inlineStr">
        <is>
          <t>ACC fan motor F13</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275</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B-C-0014</t>
        </is>
      </c>
      <c r="B2029" s="12" t="inlineStr">
        <is>
          <t>B</t>
        </is>
      </c>
      <c r="C2029" s="12" t="inlineStr">
        <is>
          <t>ACC</t>
        </is>
      </c>
      <c r="D2029" s="12" t="inlineStr">
        <is>
          <t>ACC fan F14 vibration / RTD / local station</t>
        </is>
      </c>
      <c r="E2029" s="12" t="inlineStr">
        <is>
          <t>R4</t>
        </is>
      </c>
      <c r="F2029" s="12" t="inlineStr">
        <is>
          <t>R4: ACC electrical (VFD) e-house (60 x 120 ft)</t>
        </is>
      </c>
      <c r="G2029" s="12" t="inlineStr">
        <is>
          <t>ACC-F14</t>
        </is>
      </c>
      <c r="H2029" s="12" t="inlineStr">
        <is>
          <t>ACC fan motor F14</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243</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B-C-0015</t>
        </is>
      </c>
      <c r="B2030" s="12" t="inlineStr">
        <is>
          <t>B</t>
        </is>
      </c>
      <c r="C2030" s="12" t="inlineStr">
        <is>
          <t>ACC</t>
        </is>
      </c>
      <c r="D2030" s="12" t="inlineStr">
        <is>
          <t>ACC fan F15 vibration / RTD / local station</t>
        </is>
      </c>
      <c r="E2030" s="12" t="inlineStr">
        <is>
          <t>R4</t>
        </is>
      </c>
      <c r="F2030" s="12" t="inlineStr">
        <is>
          <t>R4: ACC electrical (VFD) e-house (60 x 120 ft)</t>
        </is>
      </c>
      <c r="G2030" s="12" t="inlineStr">
        <is>
          <t>ACC-F15</t>
        </is>
      </c>
      <c r="H2030" s="12" t="inlineStr">
        <is>
          <t>ACC fan motor F15</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211</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B-C-0016</t>
        </is>
      </c>
      <c r="B2031" s="12" t="inlineStr">
        <is>
          <t>B</t>
        </is>
      </c>
      <c r="C2031" s="12" t="inlineStr">
        <is>
          <t>ACC</t>
        </is>
      </c>
      <c r="D2031" s="12" t="inlineStr">
        <is>
          <t>ACC fan F16 vibration / RTD / local station</t>
        </is>
      </c>
      <c r="E2031" s="12" t="inlineStr">
        <is>
          <t>R4</t>
        </is>
      </c>
      <c r="F2031" s="12" t="inlineStr">
        <is>
          <t>R4: ACC electrical (VFD) e-house (60 x 120 ft)</t>
        </is>
      </c>
      <c r="G2031" s="12" t="inlineStr">
        <is>
          <t>ACC-F16</t>
        </is>
      </c>
      <c r="H2031" s="12" t="inlineStr">
        <is>
          <t>ACC fan motor F16</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211</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B-C-0017</t>
        </is>
      </c>
      <c r="B2032" s="12" t="inlineStr">
        <is>
          <t>B</t>
        </is>
      </c>
      <c r="C2032" s="12" t="inlineStr">
        <is>
          <t>ACC</t>
        </is>
      </c>
      <c r="D2032" s="12" t="inlineStr">
        <is>
          <t>ACC fan F17 vibration / RTD / local station</t>
        </is>
      </c>
      <c r="E2032" s="12" t="inlineStr">
        <is>
          <t>R4</t>
        </is>
      </c>
      <c r="F2032" s="12" t="inlineStr">
        <is>
          <t>R4: ACC electrical (VFD) e-house (60 x 120 ft)</t>
        </is>
      </c>
      <c r="G2032" s="12" t="inlineStr">
        <is>
          <t>ACC-F17</t>
        </is>
      </c>
      <c r="H2032" s="12" t="inlineStr">
        <is>
          <t>ACC fan motor F17</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243</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B-C-0018</t>
        </is>
      </c>
      <c r="B2033" s="12" t="inlineStr">
        <is>
          <t>B</t>
        </is>
      </c>
      <c r="C2033" s="12" t="inlineStr">
        <is>
          <t>ACC</t>
        </is>
      </c>
      <c r="D2033" s="12" t="inlineStr">
        <is>
          <t>ACC fan F18 vibration / RTD / local station</t>
        </is>
      </c>
      <c r="E2033" s="12" t="inlineStr">
        <is>
          <t>R4</t>
        </is>
      </c>
      <c r="F2033" s="12" t="inlineStr">
        <is>
          <t>R4: ACC electrical (VFD) e-house (60 x 120 ft)</t>
        </is>
      </c>
      <c r="G2033" s="12" t="inlineStr">
        <is>
          <t>ACC-F18</t>
        </is>
      </c>
      <c r="H2033" s="12" t="inlineStr">
        <is>
          <t>ACC fan motor F18</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275</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B-C-0019</t>
        </is>
      </c>
      <c r="B2034" s="12" t="inlineStr">
        <is>
          <t>B</t>
        </is>
      </c>
      <c r="C2034" s="12" t="inlineStr">
        <is>
          <t>ACC</t>
        </is>
      </c>
      <c r="D2034" s="12" t="inlineStr">
        <is>
          <t>ACC fan F19 vibration / RTD / local station</t>
        </is>
      </c>
      <c r="E2034" s="12" t="inlineStr">
        <is>
          <t>R4</t>
        </is>
      </c>
      <c r="F2034" s="12" t="inlineStr">
        <is>
          <t>R4: ACC electrical (VFD) e-house (60 x 120 ft)</t>
        </is>
      </c>
      <c r="G2034" s="12" t="inlineStr">
        <is>
          <t>ACC-F19</t>
        </is>
      </c>
      <c r="H2034" s="12" t="inlineStr">
        <is>
          <t>ACC fan motor F19</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307</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B-C-0020</t>
        </is>
      </c>
      <c r="B2035" s="12" t="inlineStr">
        <is>
          <t>B</t>
        </is>
      </c>
      <c r="C2035" s="12" t="inlineStr">
        <is>
          <t>ACC</t>
        </is>
      </c>
      <c r="D2035" s="12" t="inlineStr">
        <is>
          <t>ACC fan F20 vibration / RTD / local station</t>
        </is>
      </c>
      <c r="E2035" s="12" t="inlineStr">
        <is>
          <t>R4</t>
        </is>
      </c>
      <c r="F2035" s="12" t="inlineStr">
        <is>
          <t>R4: ACC electrical (VFD) e-house (60 x 120 ft)</t>
        </is>
      </c>
      <c r="G2035" s="12" t="inlineStr">
        <is>
          <t>ACC-F20</t>
        </is>
      </c>
      <c r="H2035" s="12" t="inlineStr">
        <is>
          <t>ACC fan motor F20</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339</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B-C-0021</t>
        </is>
      </c>
      <c r="B2036" s="12" t="inlineStr">
        <is>
          <t>B</t>
        </is>
      </c>
      <c r="C2036" s="12" t="inlineStr">
        <is>
          <t>ACC</t>
        </is>
      </c>
      <c r="D2036" s="12" t="inlineStr">
        <is>
          <t>ACC fan F21 vibration / RTD / local station</t>
        </is>
      </c>
      <c r="E2036" s="12" t="inlineStr">
        <is>
          <t>R4</t>
        </is>
      </c>
      <c r="F2036" s="12" t="inlineStr">
        <is>
          <t>R4: ACC electrical (VFD) e-house (60 x 120 ft)</t>
        </is>
      </c>
      <c r="G2036" s="12" t="inlineStr">
        <is>
          <t>ACC-F21</t>
        </is>
      </c>
      <c r="H2036" s="12" t="inlineStr">
        <is>
          <t>ACC fan motor F21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289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B-C-0022</t>
        </is>
      </c>
      <c r="B2037" s="12" t="inlineStr">
        <is>
          <t>B</t>
        </is>
      </c>
      <c r="C2037" s="12" t="inlineStr">
        <is>
          <t>ACC</t>
        </is>
      </c>
      <c r="D2037" s="12" t="inlineStr">
        <is>
          <t>ACC fan F22 vibration / RTD / local station</t>
        </is>
      </c>
      <c r="E2037" s="12" t="inlineStr">
        <is>
          <t>R4</t>
        </is>
      </c>
      <c r="F2037" s="12" t="inlineStr">
        <is>
          <t>R4: ACC electrical (VFD) e-house (60 x 120 ft)</t>
        </is>
      </c>
      <c r="G2037" s="12" t="inlineStr">
        <is>
          <t>ACC-F22</t>
        </is>
      </c>
      <c r="H2037" s="12" t="inlineStr">
        <is>
          <t>ACC fan motor F22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B-C-0023</t>
        </is>
      </c>
      <c r="B2038" s="12" t="inlineStr">
        <is>
          <t>B</t>
        </is>
      </c>
      <c r="C2038" s="12" t="inlineStr">
        <is>
          <t>ACC</t>
        </is>
      </c>
      <c r="D2038" s="12" t="inlineStr">
        <is>
          <t>ACC fan F23 vibration / RTD / local station</t>
        </is>
      </c>
      <c r="E2038" s="12" t="inlineStr">
        <is>
          <t>R4</t>
        </is>
      </c>
      <c r="F2038" s="12" t="inlineStr">
        <is>
          <t>R4: ACC electrical (VFD) e-house (60 x 120 ft)</t>
        </is>
      </c>
      <c r="G2038" s="12" t="inlineStr">
        <is>
          <t>ACC-F23</t>
        </is>
      </c>
      <c r="H2038" s="12" t="inlineStr">
        <is>
          <t>ACC fan motor F23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B-C-0024</t>
        </is>
      </c>
      <c r="B2039" s="12" t="inlineStr">
        <is>
          <t>B</t>
        </is>
      </c>
      <c r="C2039" s="12" t="inlineStr">
        <is>
          <t>ACC</t>
        </is>
      </c>
      <c r="D2039" s="12" t="inlineStr">
        <is>
          <t>ACC fan F24 vibration / RTD / local station</t>
        </is>
      </c>
      <c r="E2039" s="12" t="inlineStr">
        <is>
          <t>R4</t>
        </is>
      </c>
      <c r="F2039" s="12" t="inlineStr">
        <is>
          <t>R4: ACC electrical (VFD) e-house (60 x 120 ft)</t>
        </is>
      </c>
      <c r="G2039" s="12" t="inlineStr">
        <is>
          <t>ACC-F24</t>
        </is>
      </c>
      <c r="H2039" s="12" t="inlineStr">
        <is>
          <t>ACC fan motor F24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193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B-C-0025</t>
        </is>
      </c>
      <c r="B2040" s="12" t="inlineStr">
        <is>
          <t>B</t>
        </is>
      </c>
      <c r="C2040" s="12" t="inlineStr">
        <is>
          <t>ACC</t>
        </is>
      </c>
      <c r="D2040" s="12" t="inlineStr">
        <is>
          <t>ACC fan F25 vibration / RTD / local station</t>
        </is>
      </c>
      <c r="E2040" s="12" t="inlineStr">
        <is>
          <t>R4</t>
        </is>
      </c>
      <c r="F2040" s="12" t="inlineStr">
        <is>
          <t>R4: ACC electrical (VFD) e-house (60 x 120 ft)</t>
        </is>
      </c>
      <c r="G2040" s="12" t="inlineStr">
        <is>
          <t>ACC-F25</t>
        </is>
      </c>
      <c r="H2040" s="12" t="inlineStr">
        <is>
          <t>ACC fan motor F25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161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B-C-0026</t>
        </is>
      </c>
      <c r="B2041" s="12" t="inlineStr">
        <is>
          <t>B</t>
        </is>
      </c>
      <c r="C2041" s="12" t="inlineStr">
        <is>
          <t>ACC</t>
        </is>
      </c>
      <c r="D2041" s="12" t="inlineStr">
        <is>
          <t>ACC fan F26 vibration / RTD / local station</t>
        </is>
      </c>
      <c r="E2041" s="12" t="inlineStr">
        <is>
          <t>R4</t>
        </is>
      </c>
      <c r="F2041" s="12" t="inlineStr">
        <is>
          <t>R4: ACC electrical (VFD) e-house (60 x 120 ft)</t>
        </is>
      </c>
      <c r="G2041" s="12" t="inlineStr">
        <is>
          <t>ACC-F26</t>
        </is>
      </c>
      <c r="H2041" s="12" t="inlineStr">
        <is>
          <t>ACC fan motor F26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161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B-C-0027</t>
        </is>
      </c>
      <c r="B2042" s="12" t="inlineStr">
        <is>
          <t>B</t>
        </is>
      </c>
      <c r="C2042" s="12" t="inlineStr">
        <is>
          <t>ACC</t>
        </is>
      </c>
      <c r="D2042" s="12" t="inlineStr">
        <is>
          <t>ACC fan F27 vibration / RTD / local station</t>
        </is>
      </c>
      <c r="E2042" s="12" t="inlineStr">
        <is>
          <t>R4</t>
        </is>
      </c>
      <c r="F2042" s="12" t="inlineStr">
        <is>
          <t>R4: ACC electrical (VFD) e-house (60 x 120 ft)</t>
        </is>
      </c>
      <c r="G2042" s="12" t="inlineStr">
        <is>
          <t>ACC-F27</t>
        </is>
      </c>
      <c r="H2042" s="12" t="inlineStr">
        <is>
          <t>ACC fan motor F27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193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B-C-0028</t>
        </is>
      </c>
      <c r="B2043" s="12" t="inlineStr">
        <is>
          <t>B</t>
        </is>
      </c>
      <c r="C2043" s="12" t="inlineStr">
        <is>
          <t>ACC</t>
        </is>
      </c>
      <c r="D2043" s="12" t="inlineStr">
        <is>
          <t>ACC fan F28 vibration / RTD / local station</t>
        </is>
      </c>
      <c r="E2043" s="12" t="inlineStr">
        <is>
          <t>R4</t>
        </is>
      </c>
      <c r="F2043" s="12" t="inlineStr">
        <is>
          <t>R4: ACC electrical (VFD) e-house (60 x 120 ft)</t>
        </is>
      </c>
      <c r="G2043" s="12" t="inlineStr">
        <is>
          <t>ACC-F28</t>
        </is>
      </c>
      <c r="H2043" s="12" t="inlineStr">
        <is>
          <t>ACC fan motor F28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B-C-0029</t>
        </is>
      </c>
      <c r="B2044" s="12" t="inlineStr">
        <is>
          <t>B</t>
        </is>
      </c>
      <c r="C2044" s="12" t="inlineStr">
        <is>
          <t>ACC</t>
        </is>
      </c>
      <c r="D2044" s="12" t="inlineStr">
        <is>
          <t>ACC fan F29 vibration / RTD / local station</t>
        </is>
      </c>
      <c r="E2044" s="12" t="inlineStr">
        <is>
          <t>R4</t>
        </is>
      </c>
      <c r="F2044" s="12" t="inlineStr">
        <is>
          <t>R4: ACC electrical (VFD) e-house (60 x 120 ft)</t>
        </is>
      </c>
      <c r="G2044" s="12" t="inlineStr">
        <is>
          <t>ACC-F29</t>
        </is>
      </c>
      <c r="H2044" s="12" t="inlineStr">
        <is>
          <t>ACC fan motor F29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B-C-0030</t>
        </is>
      </c>
      <c r="B2045" s="12" t="inlineStr">
        <is>
          <t>B</t>
        </is>
      </c>
      <c r="C2045" s="12" t="inlineStr">
        <is>
          <t>ACC</t>
        </is>
      </c>
      <c r="D2045" s="12" t="inlineStr">
        <is>
          <t>ACC fan F30 vibration / RTD / local station</t>
        </is>
      </c>
      <c r="E2045" s="12" t="inlineStr">
        <is>
          <t>R4</t>
        </is>
      </c>
      <c r="F2045" s="12" t="inlineStr">
        <is>
          <t>R4: ACC electrical (VFD) e-house (60 x 120 ft)</t>
        </is>
      </c>
      <c r="G2045" s="12" t="inlineStr">
        <is>
          <t>ACC-F30</t>
        </is>
      </c>
      <c r="H2045" s="12" t="inlineStr">
        <is>
          <t>ACC fan motor F30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B-C-0031</t>
        </is>
      </c>
      <c r="B2046" s="12" t="inlineStr">
        <is>
          <t>B</t>
        </is>
      </c>
      <c r="C2046" s="12" t="inlineStr">
        <is>
          <t>ACC</t>
        </is>
      </c>
      <c r="D2046" s="12" t="inlineStr">
        <is>
          <t>ACC fan F31 vibration / RTD / local station</t>
        </is>
      </c>
      <c r="E2046" s="12" t="inlineStr">
        <is>
          <t>R4</t>
        </is>
      </c>
      <c r="F2046" s="12" t="inlineStr">
        <is>
          <t>R4: ACC electrical (VFD) e-house (60 x 120 ft)</t>
        </is>
      </c>
      <c r="G2046" s="12" t="inlineStr">
        <is>
          <t>ACC-F31</t>
        </is>
      </c>
      <c r="H2046" s="12" t="inlineStr">
        <is>
          <t>ACC fan motor F31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B-C-0032</t>
        </is>
      </c>
      <c r="B2047" s="12" t="inlineStr">
        <is>
          <t>B</t>
        </is>
      </c>
      <c r="C2047" s="12" t="inlineStr">
        <is>
          <t>ACC</t>
        </is>
      </c>
      <c r="D2047" s="12" t="inlineStr">
        <is>
          <t>ACC fan F32 vibration / RTD / local station</t>
        </is>
      </c>
      <c r="E2047" s="12" t="inlineStr">
        <is>
          <t>R4</t>
        </is>
      </c>
      <c r="F2047" s="12" t="inlineStr">
        <is>
          <t>R4: ACC electrical (VFD) e-house (60 x 120 ft)</t>
        </is>
      </c>
      <c r="G2047" s="12" t="inlineStr">
        <is>
          <t>ACC-F32</t>
        </is>
      </c>
      <c r="H2047" s="12" t="inlineStr">
        <is>
          <t>ACC fan motor F32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B-C-0033</t>
        </is>
      </c>
      <c r="B2048" s="12" t="inlineStr">
        <is>
          <t>B</t>
        </is>
      </c>
      <c r="C2048" s="12" t="inlineStr">
        <is>
          <t>ACC</t>
        </is>
      </c>
      <c r="D2048" s="12" t="inlineStr">
        <is>
          <t>ACC fan F33 vibration / RTD / local station</t>
        </is>
      </c>
      <c r="E2048" s="12" t="inlineStr">
        <is>
          <t>R4</t>
        </is>
      </c>
      <c r="F2048" s="12" t="inlineStr">
        <is>
          <t>R4: ACC electrical (VFD) e-house (60 x 120 ft)</t>
        </is>
      </c>
      <c r="G2048" s="12" t="inlineStr">
        <is>
          <t>ACC-F33</t>
        </is>
      </c>
      <c r="H2048" s="12" t="inlineStr">
        <is>
          <t>ACC fan motor F33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175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B-C-0034</t>
        </is>
      </c>
      <c r="B2049" s="12" t="inlineStr">
        <is>
          <t>B</t>
        </is>
      </c>
      <c r="C2049" s="12" t="inlineStr">
        <is>
          <t>ACC</t>
        </is>
      </c>
      <c r="D2049" s="12" t="inlineStr">
        <is>
          <t>ACC fan F34 vibration / RTD / local station</t>
        </is>
      </c>
      <c r="E2049" s="12" t="inlineStr">
        <is>
          <t>R4</t>
        </is>
      </c>
      <c r="F2049" s="12" t="inlineStr">
        <is>
          <t>R4: ACC electrical (VFD) e-house (60 x 120 ft)</t>
        </is>
      </c>
      <c r="G2049" s="12" t="inlineStr">
        <is>
          <t>ACC-F34</t>
        </is>
      </c>
      <c r="H2049" s="12" t="inlineStr">
        <is>
          <t>ACC fan motor F34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143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B-C-0035</t>
        </is>
      </c>
      <c r="B2050" s="12" t="inlineStr">
        <is>
          <t>B</t>
        </is>
      </c>
      <c r="C2050" s="12" t="inlineStr">
        <is>
          <t>ACC</t>
        </is>
      </c>
      <c r="D2050" s="12" t="inlineStr">
        <is>
          <t>ACC fan F35 vibration / RTD / local station</t>
        </is>
      </c>
      <c r="E2050" s="12" t="inlineStr">
        <is>
          <t>R4</t>
        </is>
      </c>
      <c r="F2050" s="12" t="inlineStr">
        <is>
          <t>R4: ACC electrical (VFD) e-house (60 x 120 ft)</t>
        </is>
      </c>
      <c r="G2050" s="12" t="inlineStr">
        <is>
          <t>ACC-F35</t>
        </is>
      </c>
      <c r="H2050" s="12" t="inlineStr">
        <is>
          <t>ACC fan motor F35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111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B-C-0036</t>
        </is>
      </c>
      <c r="B2051" s="12" t="inlineStr">
        <is>
          <t>B</t>
        </is>
      </c>
      <c r="C2051" s="12" t="inlineStr">
        <is>
          <t>ACC</t>
        </is>
      </c>
      <c r="D2051" s="12" t="inlineStr">
        <is>
          <t>ACC fan F36 vibration / RTD / local station</t>
        </is>
      </c>
      <c r="E2051" s="12" t="inlineStr">
        <is>
          <t>R4</t>
        </is>
      </c>
      <c r="F2051" s="12" t="inlineStr">
        <is>
          <t>R4: ACC electrical (VFD) e-house (60 x 120 ft)</t>
        </is>
      </c>
      <c r="G2051" s="12" t="inlineStr">
        <is>
          <t>ACC-F36</t>
        </is>
      </c>
      <c r="H2051" s="12" t="inlineStr">
        <is>
          <t>ACC fan motor F36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111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B-C-0037</t>
        </is>
      </c>
      <c r="B2052" s="12" t="inlineStr">
        <is>
          <t>B</t>
        </is>
      </c>
      <c r="C2052" s="12" t="inlineStr">
        <is>
          <t>ACC</t>
        </is>
      </c>
      <c r="D2052" s="12" t="inlineStr">
        <is>
          <t>ACC fan F37 vibration / RTD / local station</t>
        </is>
      </c>
      <c r="E2052" s="12" t="inlineStr">
        <is>
          <t>R4</t>
        </is>
      </c>
      <c r="F2052" s="12" t="inlineStr">
        <is>
          <t>R4: ACC electrical (VFD) e-house (60 x 120 ft)</t>
        </is>
      </c>
      <c r="G2052" s="12" t="inlineStr">
        <is>
          <t>ACC-F37</t>
        </is>
      </c>
      <c r="H2052" s="12" t="inlineStr">
        <is>
          <t>ACC fan motor F37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B-C-0038</t>
        </is>
      </c>
      <c r="B2053" s="12" t="inlineStr">
        <is>
          <t>B</t>
        </is>
      </c>
      <c r="C2053" s="12" t="inlineStr">
        <is>
          <t>ACC</t>
        </is>
      </c>
      <c r="D2053" s="12" t="inlineStr">
        <is>
          <t>ACC fan F38 vibration / RTD / local station</t>
        </is>
      </c>
      <c r="E2053" s="12" t="inlineStr">
        <is>
          <t>R4</t>
        </is>
      </c>
      <c r="F2053" s="12" t="inlineStr">
        <is>
          <t>R4: ACC electrical (VFD) e-house (60 x 120 ft)</t>
        </is>
      </c>
      <c r="G2053" s="12" t="inlineStr">
        <is>
          <t>ACC-F38</t>
        </is>
      </c>
      <c r="H2053" s="12" t="inlineStr">
        <is>
          <t>ACC fan motor F38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175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B-C-0039</t>
        </is>
      </c>
      <c r="B2054" s="12" t="inlineStr">
        <is>
          <t>B</t>
        </is>
      </c>
      <c r="C2054" s="12" t="inlineStr">
        <is>
          <t>ACC</t>
        </is>
      </c>
      <c r="D2054" s="12" t="inlineStr">
        <is>
          <t>ACC fan F39 vibration / RTD / local station</t>
        </is>
      </c>
      <c r="E2054" s="12" t="inlineStr">
        <is>
          <t>R4</t>
        </is>
      </c>
      <c r="F2054" s="12" t="inlineStr">
        <is>
          <t>R4: ACC electrical (VFD) e-house (60 x 120 ft)</t>
        </is>
      </c>
      <c r="G2054" s="12" t="inlineStr">
        <is>
          <t>ACC-F39</t>
        </is>
      </c>
      <c r="H2054" s="12" t="inlineStr">
        <is>
          <t>ACC fan motor F39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B-C-0040</t>
        </is>
      </c>
      <c r="B2055" s="12" t="inlineStr">
        <is>
          <t>B</t>
        </is>
      </c>
      <c r="C2055" s="12" t="inlineStr">
        <is>
          <t>ACC</t>
        </is>
      </c>
      <c r="D2055" s="12" t="inlineStr">
        <is>
          <t>ACC fan F40 vibration / RTD / local station</t>
        </is>
      </c>
      <c r="E2055" s="12" t="inlineStr">
        <is>
          <t>R4</t>
        </is>
      </c>
      <c r="F2055" s="12" t="inlineStr">
        <is>
          <t>R4: ACC electrical (VFD) e-house (60 x 120 ft)</t>
        </is>
      </c>
      <c r="G2055" s="12" t="inlineStr">
        <is>
          <t>ACC-F40</t>
        </is>
      </c>
      <c r="H2055" s="12" t="inlineStr">
        <is>
          <t>ACC fan motor F40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B-C-0041</t>
        </is>
      </c>
      <c r="B2056" s="12" t="inlineStr">
        <is>
          <t>B</t>
        </is>
      </c>
      <c r="C2056" s="12" t="inlineStr">
        <is>
          <t>ACC</t>
        </is>
      </c>
      <c r="D2056" s="12" t="inlineStr">
        <is>
          <t>ACC fan F41 vibration / RTD / local station</t>
        </is>
      </c>
      <c r="E2056" s="12" t="inlineStr">
        <is>
          <t>R4</t>
        </is>
      </c>
      <c r="F2056" s="12" t="inlineStr">
        <is>
          <t>R4: ACC electrical (VFD) e-house (60 x 120 ft)</t>
        </is>
      </c>
      <c r="G2056" s="12" t="inlineStr">
        <is>
          <t>ACC-F41</t>
        </is>
      </c>
      <c r="H2056" s="12" t="inlineStr">
        <is>
          <t>ACC fan motor F41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239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B-C-0042</t>
        </is>
      </c>
      <c r="B2057" s="12" t="inlineStr">
        <is>
          <t>B</t>
        </is>
      </c>
      <c r="C2057" s="12" t="inlineStr">
        <is>
          <t>ACC</t>
        </is>
      </c>
      <c r="D2057" s="12" t="inlineStr">
        <is>
          <t>ACC fan F42 vibration / RTD / local station</t>
        </is>
      </c>
      <c r="E2057" s="12" t="inlineStr">
        <is>
          <t>R4</t>
        </is>
      </c>
      <c r="F2057" s="12" t="inlineStr">
        <is>
          <t>R4: ACC electrical (VFD) e-house (60 x 120 ft)</t>
        </is>
      </c>
      <c r="G2057" s="12" t="inlineStr">
        <is>
          <t>ACC-F42</t>
        </is>
      </c>
      <c r="H2057" s="12" t="inlineStr">
        <is>
          <t>ACC fan motor F42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207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B-C-0043</t>
        </is>
      </c>
      <c r="B2058" s="12" t="inlineStr">
        <is>
          <t>B</t>
        </is>
      </c>
      <c r="C2058" s="12" t="inlineStr">
        <is>
          <t>ACC</t>
        </is>
      </c>
      <c r="D2058" s="12" t="inlineStr">
        <is>
          <t>ACC fan F43 vibration / RTD / local station</t>
        </is>
      </c>
      <c r="E2058" s="12" t="inlineStr">
        <is>
          <t>R4</t>
        </is>
      </c>
      <c r="F2058" s="12" t="inlineStr">
        <is>
          <t>R4: ACC electrical (VFD) e-house (60 x 120 ft)</t>
        </is>
      </c>
      <c r="G2058" s="12" t="inlineStr">
        <is>
          <t>ACC-F43</t>
        </is>
      </c>
      <c r="H2058" s="12" t="inlineStr">
        <is>
          <t>ACC fan motor F43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175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B-C-0044</t>
        </is>
      </c>
      <c r="B2059" s="12" t="inlineStr">
        <is>
          <t>B</t>
        </is>
      </c>
      <c r="C2059" s="12" t="inlineStr">
        <is>
          <t>ACC</t>
        </is>
      </c>
      <c r="D2059" s="12" t="inlineStr">
        <is>
          <t>ACC fan F44 vibration / RTD / local station</t>
        </is>
      </c>
      <c r="E2059" s="12" t="inlineStr">
        <is>
          <t>R4</t>
        </is>
      </c>
      <c r="F2059" s="12" t="inlineStr">
        <is>
          <t>R4: ACC electrical (VFD) e-house (60 x 120 ft)</t>
        </is>
      </c>
      <c r="G2059" s="12" t="inlineStr">
        <is>
          <t>ACC-F44</t>
        </is>
      </c>
      <c r="H2059" s="12" t="inlineStr">
        <is>
          <t>ACC fan motor F44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143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B-C-0045</t>
        </is>
      </c>
      <c r="B2060" s="12" t="inlineStr">
        <is>
          <t>B</t>
        </is>
      </c>
      <c r="C2060" s="12" t="inlineStr">
        <is>
          <t>ACC</t>
        </is>
      </c>
      <c r="D2060" s="12" t="inlineStr">
        <is>
          <t>ACC fan F45 vibration / RTD / local station</t>
        </is>
      </c>
      <c r="E2060" s="12" t="inlineStr">
        <is>
          <t>R4</t>
        </is>
      </c>
      <c r="F2060" s="12" t="inlineStr">
        <is>
          <t>R4: ACC electrical (VFD) e-house (60 x 120 ft)</t>
        </is>
      </c>
      <c r="G2060" s="12" t="inlineStr">
        <is>
          <t>ACC-F45</t>
        </is>
      </c>
      <c r="H2060" s="12" t="inlineStr">
        <is>
          <t>ACC fan motor F45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111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B-C-0046</t>
        </is>
      </c>
      <c r="B2061" s="12" t="inlineStr">
        <is>
          <t>B</t>
        </is>
      </c>
      <c r="C2061" s="12" t="inlineStr">
        <is>
          <t>ACC</t>
        </is>
      </c>
      <c r="D2061" s="12" t="inlineStr">
        <is>
          <t>ACC fan F46 vibration / RTD / local station</t>
        </is>
      </c>
      <c r="E2061" s="12" t="inlineStr">
        <is>
          <t>R4</t>
        </is>
      </c>
      <c r="F2061" s="12" t="inlineStr">
        <is>
          <t>R4: ACC electrical (VFD) e-house (60 x 120 ft)</t>
        </is>
      </c>
      <c r="G2061" s="12" t="inlineStr">
        <is>
          <t>ACC-F46</t>
        </is>
      </c>
      <c r="H2061" s="12" t="inlineStr">
        <is>
          <t>ACC fan motor F46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111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B-C-0047</t>
        </is>
      </c>
      <c r="B2062" s="12" t="inlineStr">
        <is>
          <t>B</t>
        </is>
      </c>
      <c r="C2062" s="12" t="inlineStr">
        <is>
          <t>ACC</t>
        </is>
      </c>
      <c r="D2062" s="12" t="inlineStr">
        <is>
          <t>ACC fan F47 vibration / RTD / local station</t>
        </is>
      </c>
      <c r="E2062" s="12" t="inlineStr">
        <is>
          <t>R4</t>
        </is>
      </c>
      <c r="F2062" s="12" t="inlineStr">
        <is>
          <t>R4: ACC electrical (VFD) e-house (60 x 120 ft)</t>
        </is>
      </c>
      <c r="G2062" s="12" t="inlineStr">
        <is>
          <t>ACC-F47</t>
        </is>
      </c>
      <c r="H2062" s="12" t="inlineStr">
        <is>
          <t>ACC fan motor F47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143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B-C-0048</t>
        </is>
      </c>
      <c r="B2063" s="12" t="inlineStr">
        <is>
          <t>B</t>
        </is>
      </c>
      <c r="C2063" s="12" t="inlineStr">
        <is>
          <t>ACC</t>
        </is>
      </c>
      <c r="D2063" s="12" t="inlineStr">
        <is>
          <t>ACC fan F48 vibration / RTD / local station</t>
        </is>
      </c>
      <c r="E2063" s="12" t="inlineStr">
        <is>
          <t>R4</t>
        </is>
      </c>
      <c r="F2063" s="12" t="inlineStr">
        <is>
          <t>R4: ACC electrical (VFD) e-house (60 x 120 ft)</t>
        </is>
      </c>
      <c r="G2063" s="12" t="inlineStr">
        <is>
          <t>ACC-F48</t>
        </is>
      </c>
      <c r="H2063" s="12" t="inlineStr">
        <is>
          <t>ACC fan motor F48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175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B-C-0049</t>
        </is>
      </c>
      <c r="B2064" s="12" t="inlineStr">
        <is>
          <t>B</t>
        </is>
      </c>
      <c r="C2064" s="12" t="inlineStr">
        <is>
          <t>ACC</t>
        </is>
      </c>
      <c r="D2064" s="12" t="inlineStr">
        <is>
          <t>ACC fan F49 vibration / RTD / local station</t>
        </is>
      </c>
      <c r="E2064" s="12" t="inlineStr">
        <is>
          <t>R4</t>
        </is>
      </c>
      <c r="F2064" s="12" t="inlineStr">
        <is>
          <t>R4: ACC electrical (VFD) e-house (60 x 120 ft)</t>
        </is>
      </c>
      <c r="G2064" s="12" t="inlineStr">
        <is>
          <t>ACC-F49</t>
        </is>
      </c>
      <c r="H2064" s="12" t="inlineStr">
        <is>
          <t>ACC fan motor F49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207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B-C-0050</t>
        </is>
      </c>
      <c r="B2065" s="12" t="inlineStr">
        <is>
          <t>B</t>
        </is>
      </c>
      <c r="C2065" s="12" t="inlineStr">
        <is>
          <t>ACC</t>
        </is>
      </c>
      <c r="D2065" s="12" t="inlineStr">
        <is>
          <t>ACC fan F50 vibration / RTD / local station</t>
        </is>
      </c>
      <c r="E2065" s="12" t="inlineStr">
        <is>
          <t>R4</t>
        </is>
      </c>
      <c r="F2065" s="12" t="inlineStr">
        <is>
          <t>R4: ACC electrical (VFD) e-house (60 x 120 ft)</t>
        </is>
      </c>
      <c r="G2065" s="12" t="inlineStr">
        <is>
          <t>ACC-F50</t>
        </is>
      </c>
      <c r="H2065" s="12" t="inlineStr">
        <is>
          <t>ACC fan motor F50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239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B-C-0051</t>
        </is>
      </c>
      <c r="B2066" s="12" t="inlineStr">
        <is>
          <t>B</t>
        </is>
      </c>
      <c r="C2066" s="12" t="inlineStr">
        <is>
          <t>ACC</t>
        </is>
      </c>
      <c r="D2066" s="12" t="inlineStr">
        <is>
          <t>ACC fan F51 vibration / RTD / local station</t>
        </is>
      </c>
      <c r="E2066" s="12" t="inlineStr">
        <is>
          <t>R4</t>
        </is>
      </c>
      <c r="F2066" s="12" t="inlineStr">
        <is>
          <t>R4: ACC electrical (VFD) e-house (60 x 120 ft)</t>
        </is>
      </c>
      <c r="G2066" s="12" t="inlineStr">
        <is>
          <t>ACC-F51</t>
        </is>
      </c>
      <c r="H2066" s="12" t="inlineStr">
        <is>
          <t>ACC fan motor F51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289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B-C-0052</t>
        </is>
      </c>
      <c r="B2067" s="12" t="inlineStr">
        <is>
          <t>B</t>
        </is>
      </c>
      <c r="C2067" s="12" t="inlineStr">
        <is>
          <t>ACC</t>
        </is>
      </c>
      <c r="D2067" s="12" t="inlineStr">
        <is>
          <t>ACC fan F52 vibration / RTD / local station</t>
        </is>
      </c>
      <c r="E2067" s="12" t="inlineStr">
        <is>
          <t>R4</t>
        </is>
      </c>
      <c r="F2067" s="12" t="inlineStr">
        <is>
          <t>R4: ACC electrical (VFD) e-house (60 x 120 ft)</t>
        </is>
      </c>
      <c r="G2067" s="12" t="inlineStr">
        <is>
          <t>ACC-F52</t>
        </is>
      </c>
      <c r="H2067" s="12" t="inlineStr">
        <is>
          <t>ACC fan motor F52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257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B-C-0053</t>
        </is>
      </c>
      <c r="B2068" s="12" t="inlineStr">
        <is>
          <t>B</t>
        </is>
      </c>
      <c r="C2068" s="12" t="inlineStr">
        <is>
          <t>ACC</t>
        </is>
      </c>
      <c r="D2068" s="12" t="inlineStr">
        <is>
          <t>ACC fan F53 vibration / RTD / local station</t>
        </is>
      </c>
      <c r="E2068" s="12" t="inlineStr">
        <is>
          <t>R4</t>
        </is>
      </c>
      <c r="F2068" s="12" t="inlineStr">
        <is>
          <t>R4: ACC electrical (VFD) e-house (60 x 120 ft)</t>
        </is>
      </c>
      <c r="G2068" s="12" t="inlineStr">
        <is>
          <t>ACC-F53</t>
        </is>
      </c>
      <c r="H2068" s="12" t="inlineStr">
        <is>
          <t>ACC fan motor F53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225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B-C-0054</t>
        </is>
      </c>
      <c r="B2069" s="12" t="inlineStr">
        <is>
          <t>B</t>
        </is>
      </c>
      <c r="C2069" s="12" t="inlineStr">
        <is>
          <t>ACC</t>
        </is>
      </c>
      <c r="D2069" s="12" t="inlineStr">
        <is>
          <t>ACC fan F54 vibration / RTD / local station</t>
        </is>
      </c>
      <c r="E2069" s="12" t="inlineStr">
        <is>
          <t>R4</t>
        </is>
      </c>
      <c r="F2069" s="12" t="inlineStr">
        <is>
          <t>R4: ACC electrical (VFD) e-house (60 x 120 ft)</t>
        </is>
      </c>
      <c r="G2069" s="12" t="inlineStr">
        <is>
          <t>ACC-F54</t>
        </is>
      </c>
      <c r="H2069" s="12" t="inlineStr">
        <is>
          <t>ACC fan motor F54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193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B-C-0055</t>
        </is>
      </c>
      <c r="B2070" s="12" t="inlineStr">
        <is>
          <t>B</t>
        </is>
      </c>
      <c r="C2070" s="12" t="inlineStr">
        <is>
          <t>ACC</t>
        </is>
      </c>
      <c r="D2070" s="12" t="inlineStr">
        <is>
          <t>ACC fan F55 vibration / RTD / local station</t>
        </is>
      </c>
      <c r="E2070" s="12" t="inlineStr">
        <is>
          <t>R4</t>
        </is>
      </c>
      <c r="F2070" s="12" t="inlineStr">
        <is>
          <t>R4: ACC electrical (VFD) e-house (60 x 120 ft)</t>
        </is>
      </c>
      <c r="G2070" s="12" t="inlineStr">
        <is>
          <t>ACC-F55</t>
        </is>
      </c>
      <c r="H2070" s="12" t="inlineStr">
        <is>
          <t>ACC fan motor F55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161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B-C-0056</t>
        </is>
      </c>
      <c r="B2071" s="12" t="inlineStr">
        <is>
          <t>B</t>
        </is>
      </c>
      <c r="C2071" s="12" t="inlineStr">
        <is>
          <t>ACC</t>
        </is>
      </c>
      <c r="D2071" s="12" t="inlineStr">
        <is>
          <t>ACC fan F56 vibration / RTD / local station</t>
        </is>
      </c>
      <c r="E2071" s="12" t="inlineStr">
        <is>
          <t>R4</t>
        </is>
      </c>
      <c r="F2071" s="12" t="inlineStr">
        <is>
          <t>R4: ACC electrical (VFD) e-house (60 x 120 ft)</t>
        </is>
      </c>
      <c r="G2071" s="12" t="inlineStr">
        <is>
          <t>ACC-F56</t>
        </is>
      </c>
      <c r="H2071" s="12" t="inlineStr">
        <is>
          <t>ACC fan motor F56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161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B-C-0057</t>
        </is>
      </c>
      <c r="B2072" s="12" t="inlineStr">
        <is>
          <t>B</t>
        </is>
      </c>
      <c r="C2072" s="12" t="inlineStr">
        <is>
          <t>ACC</t>
        </is>
      </c>
      <c r="D2072" s="12" t="inlineStr">
        <is>
          <t>ACC fan F57 vibration / RTD / local station</t>
        </is>
      </c>
      <c r="E2072" s="12" t="inlineStr">
        <is>
          <t>R4</t>
        </is>
      </c>
      <c r="F2072" s="12" t="inlineStr">
        <is>
          <t>R4: ACC electrical (VFD) e-house (60 x 120 ft)</t>
        </is>
      </c>
      <c r="G2072" s="12" t="inlineStr">
        <is>
          <t>ACC-F57</t>
        </is>
      </c>
      <c r="H2072" s="12" t="inlineStr">
        <is>
          <t>ACC fan motor F57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193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B-C-0058</t>
        </is>
      </c>
      <c r="B2073" s="12" t="inlineStr">
        <is>
          <t>B</t>
        </is>
      </c>
      <c r="C2073" s="12" t="inlineStr">
        <is>
          <t>ACC</t>
        </is>
      </c>
      <c r="D2073" s="12" t="inlineStr">
        <is>
          <t>ACC fan F58 vibration / RTD / local station</t>
        </is>
      </c>
      <c r="E2073" s="12" t="inlineStr">
        <is>
          <t>R4</t>
        </is>
      </c>
      <c r="F2073" s="12" t="inlineStr">
        <is>
          <t>R4: ACC electrical (VFD) e-house (60 x 120 ft)</t>
        </is>
      </c>
      <c r="G2073" s="12" t="inlineStr">
        <is>
          <t>ACC-F58</t>
        </is>
      </c>
      <c r="H2073" s="12" t="inlineStr">
        <is>
          <t>ACC fan motor F58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225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B-C-0059</t>
        </is>
      </c>
      <c r="B2074" s="12" t="inlineStr">
        <is>
          <t>B</t>
        </is>
      </c>
      <c r="C2074" s="12" t="inlineStr">
        <is>
          <t>ACC</t>
        </is>
      </c>
      <c r="D2074" s="12" t="inlineStr">
        <is>
          <t>ACC fan F59 vibration / RTD / local station</t>
        </is>
      </c>
      <c r="E2074" s="12" t="inlineStr">
        <is>
          <t>R4</t>
        </is>
      </c>
      <c r="F2074" s="12" t="inlineStr">
        <is>
          <t>R4: ACC electrical (VFD) e-house (60 x 120 ft)</t>
        </is>
      </c>
      <c r="G2074" s="12" t="inlineStr">
        <is>
          <t>ACC-F59</t>
        </is>
      </c>
      <c r="H2074" s="12" t="inlineStr">
        <is>
          <t>ACC fan motor F59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257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B-C-0060</t>
        </is>
      </c>
      <c r="B2075" s="12" t="inlineStr">
        <is>
          <t>B</t>
        </is>
      </c>
      <c r="C2075" s="12" t="inlineStr">
        <is>
          <t>ACC</t>
        </is>
      </c>
      <c r="D2075" s="12" t="inlineStr">
        <is>
          <t>ACC fan F60 vibration / RTD / local station</t>
        </is>
      </c>
      <c r="E2075" s="12" t="inlineStr">
        <is>
          <t>R4</t>
        </is>
      </c>
      <c r="F2075" s="12" t="inlineStr">
        <is>
          <t>R4: ACC electrical (VFD) e-house (60 x 120 ft)</t>
        </is>
      </c>
      <c r="G2075" s="12" t="inlineStr">
        <is>
          <t>ACC-F60</t>
        </is>
      </c>
      <c r="H2075" s="12" t="inlineStr">
        <is>
          <t>ACC fan motor F60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289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B-C-0061</t>
        </is>
      </c>
      <c r="B2076" s="12" t="inlineStr">
        <is>
          <t>B</t>
        </is>
      </c>
      <c r="C2076" s="12" t="inlineStr">
        <is>
          <t>ACC</t>
        </is>
      </c>
      <c r="D2076" s="12" t="inlineStr">
        <is>
          <t>ACC fan F61 vibration / RTD / local station</t>
        </is>
      </c>
      <c r="E2076" s="12" t="inlineStr">
        <is>
          <t>R4</t>
        </is>
      </c>
      <c r="F2076" s="12" t="inlineStr">
        <is>
          <t>R4: ACC electrical (VFD) e-house (60 x 120 ft)</t>
        </is>
      </c>
      <c r="G2076" s="12" t="inlineStr">
        <is>
          <t>ACC-F61</t>
        </is>
      </c>
      <c r="H2076" s="12" t="inlineStr">
        <is>
          <t>ACC fan motor F61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339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B-C-0062</t>
        </is>
      </c>
      <c r="B2077" s="12" t="inlineStr">
        <is>
          <t>B</t>
        </is>
      </c>
      <c r="C2077" s="12" t="inlineStr">
        <is>
          <t>ACC</t>
        </is>
      </c>
      <c r="D2077" s="12" t="inlineStr">
        <is>
          <t>ACC fan F62 vibration / RTD / local station</t>
        </is>
      </c>
      <c r="E2077" s="12" t="inlineStr">
        <is>
          <t>R4</t>
        </is>
      </c>
      <c r="F2077" s="12" t="inlineStr">
        <is>
          <t>R4: ACC electrical (VFD) e-house (60 x 120 ft)</t>
        </is>
      </c>
      <c r="G2077" s="12" t="inlineStr">
        <is>
          <t>ACC-F62</t>
        </is>
      </c>
      <c r="H2077" s="12" t="inlineStr">
        <is>
          <t>ACC fan motor F62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307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B-C-0063</t>
        </is>
      </c>
      <c r="B2078" s="12" t="inlineStr">
        <is>
          <t>B</t>
        </is>
      </c>
      <c r="C2078" s="12" t="inlineStr">
        <is>
          <t>ACC</t>
        </is>
      </c>
      <c r="D2078" s="12" t="inlineStr">
        <is>
          <t>ACC fan F63 vibration / RTD / local station</t>
        </is>
      </c>
      <c r="E2078" s="12" t="inlineStr">
        <is>
          <t>R4</t>
        </is>
      </c>
      <c r="F2078" s="12" t="inlineStr">
        <is>
          <t>R4: ACC electrical (VFD) e-house (60 x 120 ft)</t>
        </is>
      </c>
      <c r="G2078" s="12" t="inlineStr">
        <is>
          <t>ACC-F63</t>
        </is>
      </c>
      <c r="H2078" s="12" t="inlineStr">
        <is>
          <t>ACC fan motor F63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275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B-C-0064</t>
        </is>
      </c>
      <c r="B2079" s="12" t="inlineStr">
        <is>
          <t>B</t>
        </is>
      </c>
      <c r="C2079" s="12" t="inlineStr">
        <is>
          <t>ACC</t>
        </is>
      </c>
      <c r="D2079" s="12" t="inlineStr">
        <is>
          <t>ACC fan F64 vibration / RTD / local station</t>
        </is>
      </c>
      <c r="E2079" s="12" t="inlineStr">
        <is>
          <t>R4</t>
        </is>
      </c>
      <c r="F2079" s="12" t="inlineStr">
        <is>
          <t>R4: ACC electrical (VFD) e-house (60 x 120 ft)</t>
        </is>
      </c>
      <c r="G2079" s="12" t="inlineStr">
        <is>
          <t>ACC-F64</t>
        </is>
      </c>
      <c r="H2079" s="12" t="inlineStr">
        <is>
          <t>ACC fan motor F64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243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B-C-0065</t>
        </is>
      </c>
      <c r="B2080" s="12" t="inlineStr">
        <is>
          <t>B</t>
        </is>
      </c>
      <c r="C2080" s="12" t="inlineStr">
        <is>
          <t>ACC</t>
        </is>
      </c>
      <c r="D2080" s="12" t="inlineStr">
        <is>
          <t>ACC fan F65 vibration / RTD / local station</t>
        </is>
      </c>
      <c r="E2080" s="12" t="inlineStr">
        <is>
          <t>R4</t>
        </is>
      </c>
      <c r="F2080" s="12" t="inlineStr">
        <is>
          <t>R4: ACC electrical (VFD) e-house (60 x 120 ft)</t>
        </is>
      </c>
      <c r="G2080" s="12" t="inlineStr">
        <is>
          <t>ACC-F65</t>
        </is>
      </c>
      <c r="H2080" s="12" t="inlineStr">
        <is>
          <t>ACC fan motor F65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211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B-C-0066</t>
        </is>
      </c>
      <c r="B2081" s="12" t="inlineStr">
        <is>
          <t>B</t>
        </is>
      </c>
      <c r="C2081" s="12" t="inlineStr">
        <is>
          <t>ACC</t>
        </is>
      </c>
      <c r="D2081" s="12" t="inlineStr">
        <is>
          <t>ACC fan F66 vibration / RTD / local station</t>
        </is>
      </c>
      <c r="E2081" s="12" t="inlineStr">
        <is>
          <t>R4</t>
        </is>
      </c>
      <c r="F2081" s="12" t="inlineStr">
        <is>
          <t>R4: ACC electrical (VFD) e-house (60 x 120 ft)</t>
        </is>
      </c>
      <c r="G2081" s="12" t="inlineStr">
        <is>
          <t>ACC-F66</t>
        </is>
      </c>
      <c r="H2081" s="12" t="inlineStr">
        <is>
          <t>ACC fan motor F66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211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B-C-0067</t>
        </is>
      </c>
      <c r="B2082" s="12" t="inlineStr">
        <is>
          <t>B</t>
        </is>
      </c>
      <c r="C2082" s="12" t="inlineStr">
        <is>
          <t>ACC</t>
        </is>
      </c>
      <c r="D2082" s="12" t="inlineStr">
        <is>
          <t>ACC fan F67 vibration / RTD / local station</t>
        </is>
      </c>
      <c r="E2082" s="12" t="inlineStr">
        <is>
          <t>R4</t>
        </is>
      </c>
      <c r="F2082" s="12" t="inlineStr">
        <is>
          <t>R4: ACC electrical (VFD) e-house (60 x 120 ft)</t>
        </is>
      </c>
      <c r="G2082" s="12" t="inlineStr">
        <is>
          <t>ACC-F67</t>
        </is>
      </c>
      <c r="H2082" s="12" t="inlineStr">
        <is>
          <t>ACC fan motor F67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243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B-C-0068</t>
        </is>
      </c>
      <c r="B2083" s="12" t="inlineStr">
        <is>
          <t>B</t>
        </is>
      </c>
      <c r="C2083" s="12" t="inlineStr">
        <is>
          <t>ACC</t>
        </is>
      </c>
      <c r="D2083" s="12" t="inlineStr">
        <is>
          <t>ACC fan F68 vibration / RTD / local station</t>
        </is>
      </c>
      <c r="E2083" s="12" t="inlineStr">
        <is>
          <t>R4</t>
        </is>
      </c>
      <c r="F2083" s="12" t="inlineStr">
        <is>
          <t>R4: ACC electrical (VFD) e-house (60 x 120 ft)</t>
        </is>
      </c>
      <c r="G2083" s="12" t="inlineStr">
        <is>
          <t>ACC-F68</t>
        </is>
      </c>
      <c r="H2083" s="12" t="inlineStr">
        <is>
          <t>ACC fan motor F68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275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B-C-0069</t>
        </is>
      </c>
      <c r="B2084" s="12" t="inlineStr">
        <is>
          <t>B</t>
        </is>
      </c>
      <c r="C2084" s="12" t="inlineStr">
        <is>
          <t>ACC</t>
        </is>
      </c>
      <c r="D2084" s="12" t="inlineStr">
        <is>
          <t>ACC fan F69 vibration / RTD / local station</t>
        </is>
      </c>
      <c r="E2084" s="12" t="inlineStr">
        <is>
          <t>R4</t>
        </is>
      </c>
      <c r="F2084" s="12" t="inlineStr">
        <is>
          <t>R4: ACC electrical (VFD) e-house (60 x 120 ft)</t>
        </is>
      </c>
      <c r="G2084" s="12" t="inlineStr">
        <is>
          <t>ACC-F69</t>
        </is>
      </c>
      <c r="H2084" s="12" t="inlineStr">
        <is>
          <t>ACC fan motor F69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307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B-C-0070</t>
        </is>
      </c>
      <c r="B2085" s="12" t="inlineStr">
        <is>
          <t>B</t>
        </is>
      </c>
      <c r="C2085" s="12" t="inlineStr">
        <is>
          <t>ACC</t>
        </is>
      </c>
      <c r="D2085" s="12" t="inlineStr">
        <is>
          <t>ACC fan F70 vibration / RTD / local station</t>
        </is>
      </c>
      <c r="E2085" s="12" t="inlineStr">
        <is>
          <t>R4</t>
        </is>
      </c>
      <c r="F2085" s="12" t="inlineStr">
        <is>
          <t>R4: ACC electrical (VFD) e-house (60 x 120 ft)</t>
        </is>
      </c>
      <c r="G2085" s="12" t="inlineStr">
        <is>
          <t>ACC-F70</t>
        </is>
      </c>
      <c r="H2085" s="12" t="inlineStr">
        <is>
          <t>ACC fan motor F70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339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B-C-0071</t>
        </is>
      </c>
      <c r="B2086" s="12" t="inlineStr">
        <is>
          <t>B</t>
        </is>
      </c>
      <c r="C2086" s="12" t="inlineStr">
        <is>
          <t>ACC</t>
        </is>
      </c>
      <c r="D2086" s="12" t="inlineStr">
        <is>
          <t>ACC fan F71 vibration / RTD / local station</t>
        </is>
      </c>
      <c r="E2086" s="12" t="inlineStr">
        <is>
          <t>R4</t>
        </is>
      </c>
      <c r="F2086" s="12" t="inlineStr">
        <is>
          <t>R4: ACC electrical (VFD) e-house (60 x 120 ft)</t>
        </is>
      </c>
      <c r="G2086" s="12" t="inlineStr">
        <is>
          <t>ACC-F71</t>
        </is>
      </c>
      <c r="H2086" s="12" t="inlineStr">
        <is>
          <t>ACC fan motor F71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389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B-C-0072</t>
        </is>
      </c>
      <c r="B2087" s="12" t="inlineStr">
        <is>
          <t>B</t>
        </is>
      </c>
      <c r="C2087" s="12" t="inlineStr">
        <is>
          <t>ACC</t>
        </is>
      </c>
      <c r="D2087" s="12" t="inlineStr">
        <is>
          <t>ACC fan F72 vibration / RTD / local station</t>
        </is>
      </c>
      <c r="E2087" s="12" t="inlineStr">
        <is>
          <t>R4</t>
        </is>
      </c>
      <c r="F2087" s="12" t="inlineStr">
        <is>
          <t>R4: ACC electrical (VFD) e-house (60 x 120 ft)</t>
        </is>
      </c>
      <c r="G2087" s="12" t="inlineStr">
        <is>
          <t>ACC-F72</t>
        </is>
      </c>
      <c r="H2087" s="12" t="inlineStr">
        <is>
          <t>ACC fan motor F72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357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B-C-0073</t>
        </is>
      </c>
      <c r="B2088" s="12" t="inlineStr">
        <is>
          <t>B</t>
        </is>
      </c>
      <c r="C2088" s="12" t="inlineStr">
        <is>
          <t>ACC</t>
        </is>
      </c>
      <c r="D2088" s="12" t="inlineStr">
        <is>
          <t>ACC fan F73 vibration / RTD / local station</t>
        </is>
      </c>
      <c r="E2088" s="12" t="inlineStr">
        <is>
          <t>R4</t>
        </is>
      </c>
      <c r="F2088" s="12" t="inlineStr">
        <is>
          <t>R4: ACC electrical (VFD) e-house (60 x 120 ft)</t>
        </is>
      </c>
      <c r="G2088" s="12" t="inlineStr">
        <is>
          <t>ACC-F73</t>
        </is>
      </c>
      <c r="H2088" s="12" t="inlineStr">
        <is>
          <t>ACC fan motor F73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325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B-C-0074</t>
        </is>
      </c>
      <c r="B2089" s="12" t="inlineStr">
        <is>
          <t>B</t>
        </is>
      </c>
      <c r="C2089" s="12" t="inlineStr">
        <is>
          <t>ACC</t>
        </is>
      </c>
      <c r="D2089" s="12" t="inlineStr">
        <is>
          <t>ACC fan F74 vibration / RTD / local station</t>
        </is>
      </c>
      <c r="E2089" s="12" t="inlineStr">
        <is>
          <t>R4</t>
        </is>
      </c>
      <c r="F2089" s="12" t="inlineStr">
        <is>
          <t>R4: ACC electrical (VFD) e-house (60 x 120 ft)</t>
        </is>
      </c>
      <c r="G2089" s="12" t="inlineStr">
        <is>
          <t>ACC-F74</t>
        </is>
      </c>
      <c r="H2089" s="12" t="inlineStr">
        <is>
          <t>ACC fan motor F74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293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B-C-0075</t>
        </is>
      </c>
      <c r="B2090" s="12" t="inlineStr">
        <is>
          <t>B</t>
        </is>
      </c>
      <c r="C2090" s="12" t="inlineStr">
        <is>
          <t>ACC</t>
        </is>
      </c>
      <c r="D2090" s="12" t="inlineStr">
        <is>
          <t>ACC fan F75 vibration / RTD / local station</t>
        </is>
      </c>
      <c r="E2090" s="12" t="inlineStr">
        <is>
          <t>R4</t>
        </is>
      </c>
      <c r="F2090" s="12" t="inlineStr">
        <is>
          <t>R4: ACC electrical (VFD) e-house (60 x 120 ft)</t>
        </is>
      </c>
      <c r="G2090" s="12" t="inlineStr">
        <is>
          <t>ACC-F75</t>
        </is>
      </c>
      <c r="H2090" s="12" t="inlineStr">
        <is>
          <t>ACC fan motor F75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261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B-C-0076</t>
        </is>
      </c>
      <c r="B2091" s="12" t="inlineStr">
        <is>
          <t>B</t>
        </is>
      </c>
      <c r="C2091" s="12" t="inlineStr">
        <is>
          <t>ACC</t>
        </is>
      </c>
      <c r="D2091" s="12" t="inlineStr">
        <is>
          <t>ACC fan F76 vibration / RTD / local station</t>
        </is>
      </c>
      <c r="E2091" s="12" t="inlineStr">
        <is>
          <t>R4</t>
        </is>
      </c>
      <c r="F2091" s="12" t="inlineStr">
        <is>
          <t>R4: ACC electrical (VFD) e-house (60 x 120 ft)</t>
        </is>
      </c>
      <c r="G2091" s="12" t="inlineStr">
        <is>
          <t>ACC-F76</t>
        </is>
      </c>
      <c r="H2091" s="12" t="inlineStr">
        <is>
          <t>ACC fan motor F76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261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B-C-0077</t>
        </is>
      </c>
      <c r="B2092" s="12" t="inlineStr">
        <is>
          <t>B</t>
        </is>
      </c>
      <c r="C2092" s="12" t="inlineStr">
        <is>
          <t>ACC</t>
        </is>
      </c>
      <c r="D2092" s="12" t="inlineStr">
        <is>
          <t>ACC fan F77 vibration / RTD / local station</t>
        </is>
      </c>
      <c r="E2092" s="12" t="inlineStr">
        <is>
          <t>R4</t>
        </is>
      </c>
      <c r="F2092" s="12" t="inlineStr">
        <is>
          <t>R4: ACC electrical (VFD) e-house (60 x 120 ft)</t>
        </is>
      </c>
      <c r="G2092" s="12" t="inlineStr">
        <is>
          <t>ACC-F77</t>
        </is>
      </c>
      <c r="H2092" s="12" t="inlineStr">
        <is>
          <t>ACC fan motor F77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293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B-C-0078</t>
        </is>
      </c>
      <c r="B2093" s="12" t="inlineStr">
        <is>
          <t>B</t>
        </is>
      </c>
      <c r="C2093" s="12" t="inlineStr">
        <is>
          <t>ACC</t>
        </is>
      </c>
      <c r="D2093" s="12" t="inlineStr">
        <is>
          <t>ACC fan F78 vibration / RTD / local station</t>
        </is>
      </c>
      <c r="E2093" s="12" t="inlineStr">
        <is>
          <t>R4</t>
        </is>
      </c>
      <c r="F2093" s="12" t="inlineStr">
        <is>
          <t>R4: ACC electrical (VFD) e-house (60 x 120 ft)</t>
        </is>
      </c>
      <c r="G2093" s="12" t="inlineStr">
        <is>
          <t>ACC-F78</t>
        </is>
      </c>
      <c r="H2093" s="12" t="inlineStr">
        <is>
          <t>ACC fan motor F78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325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B-C-0079</t>
        </is>
      </c>
      <c r="B2094" s="12" t="inlineStr">
        <is>
          <t>B</t>
        </is>
      </c>
      <c r="C2094" s="12" t="inlineStr">
        <is>
          <t>ACC</t>
        </is>
      </c>
      <c r="D2094" s="12" t="inlineStr">
        <is>
          <t>ACC fan F79 vibration / RTD / local station</t>
        </is>
      </c>
      <c r="E2094" s="12" t="inlineStr">
        <is>
          <t>R4</t>
        </is>
      </c>
      <c r="F2094" s="12" t="inlineStr">
        <is>
          <t>R4: ACC electrical (VFD) e-house (60 x 120 ft)</t>
        </is>
      </c>
      <c r="G2094" s="12" t="inlineStr">
        <is>
          <t>ACC-F79</t>
        </is>
      </c>
      <c r="H2094" s="12" t="inlineStr">
        <is>
          <t>ACC fan motor F79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357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B-C-0080</t>
        </is>
      </c>
      <c r="B2095" s="12" t="inlineStr">
        <is>
          <t>B</t>
        </is>
      </c>
      <c r="C2095" s="12" t="inlineStr">
        <is>
          <t>ACC</t>
        </is>
      </c>
      <c r="D2095" s="12" t="inlineStr">
        <is>
          <t>ACC fan F80 vibration / RTD / local station</t>
        </is>
      </c>
      <c r="E2095" s="12" t="inlineStr">
        <is>
          <t>R4</t>
        </is>
      </c>
      <c r="F2095" s="12" t="inlineStr">
        <is>
          <t>R4: ACC electrical (VFD) e-house (60 x 120 ft)</t>
        </is>
      </c>
      <c r="G2095" s="12" t="inlineStr">
        <is>
          <t>ACC-F80</t>
        </is>
      </c>
      <c r="H2095" s="12" t="inlineStr">
        <is>
          <t>ACC fan motor F80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389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B-C-0081</t>
        </is>
      </c>
      <c r="B2096" s="12" t="inlineStr">
        <is>
          <t>B</t>
        </is>
      </c>
      <c r="C2096" s="12" t="inlineStr">
        <is>
          <t>ACC</t>
        </is>
      </c>
      <c r="D2096" s="12" t="inlineStr">
        <is>
          <t>MOV 1: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B-C-0082</t>
        </is>
      </c>
      <c r="B2097" s="12" t="inlineStr">
        <is>
          <t>B</t>
        </is>
      </c>
      <c r="C2097" s="12" t="inlineStr">
        <is>
          <t>ACC</t>
        </is>
      </c>
      <c r="D2097" s="12" t="inlineStr">
        <is>
          <t>MOV 2: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B-C-0083</t>
        </is>
      </c>
      <c r="B2098" s="12" t="inlineStr">
        <is>
          <t>B</t>
        </is>
      </c>
      <c r="C2098" s="12" t="inlineStr">
        <is>
          <t>ACC</t>
        </is>
      </c>
      <c r="D2098" s="12" t="inlineStr">
        <is>
          <t>MOV 3: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B-C-0084</t>
        </is>
      </c>
      <c r="B2099" s="12" t="inlineStr">
        <is>
          <t>B</t>
        </is>
      </c>
      <c r="C2099" s="12" t="inlineStr">
        <is>
          <t>ACC</t>
        </is>
      </c>
      <c r="D2099" s="12" t="inlineStr">
        <is>
          <t>MOV 4: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B-C-0085</t>
        </is>
      </c>
      <c r="B2100" s="12" t="inlineStr">
        <is>
          <t>B</t>
        </is>
      </c>
      <c r="C2100" s="12" t="inlineStr">
        <is>
          <t>ACC</t>
        </is>
      </c>
      <c r="D2100" s="12" t="inlineStr">
        <is>
          <t>MOV 5: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B-C-0086</t>
        </is>
      </c>
      <c r="B2101" s="12" t="inlineStr">
        <is>
          <t>B</t>
        </is>
      </c>
      <c r="C2101" s="12" t="inlineStr">
        <is>
          <t>ACC</t>
        </is>
      </c>
      <c r="D2101" s="12" t="inlineStr">
        <is>
          <t>MOV 6: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B-C-0087</t>
        </is>
      </c>
      <c r="B2102" s="12" t="inlineStr">
        <is>
          <t>B</t>
        </is>
      </c>
      <c r="C2102" s="12" t="inlineStr">
        <is>
          <t>ACC</t>
        </is>
      </c>
      <c r="D2102" s="12" t="inlineStr">
        <is>
          <t>MOV 7: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B-C-0088</t>
        </is>
      </c>
      <c r="B2103" s="12" t="inlineStr">
        <is>
          <t>B</t>
        </is>
      </c>
      <c r="C2103" s="12" t="inlineStr">
        <is>
          <t>ACC</t>
        </is>
      </c>
      <c r="D2103" s="12" t="inlineStr">
        <is>
          <t>MOV 8: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B-C-0089</t>
        </is>
      </c>
      <c r="B2104" s="12" t="inlineStr">
        <is>
          <t>B</t>
        </is>
      </c>
      <c r="C2104" s="12" t="inlineStr">
        <is>
          <t>ACC</t>
        </is>
      </c>
      <c r="D2104" s="12" t="inlineStr">
        <is>
          <t>MOV 9: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B-C-0090</t>
        </is>
      </c>
      <c r="B2105" s="12" t="inlineStr">
        <is>
          <t>B</t>
        </is>
      </c>
      <c r="C2105" s="12" t="inlineStr">
        <is>
          <t>ACC</t>
        </is>
      </c>
      <c r="D2105" s="12" t="inlineStr">
        <is>
          <t>MOV 10: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B-C-0091</t>
        </is>
      </c>
      <c r="B2106" s="12" t="inlineStr">
        <is>
          <t>B</t>
        </is>
      </c>
      <c r="C2106" s="12" t="inlineStr">
        <is>
          <t>ACC</t>
        </is>
      </c>
      <c r="D2106" s="12" t="inlineStr">
        <is>
          <t>MOV 11: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B-C-0092</t>
        </is>
      </c>
      <c r="B2107" s="12" t="inlineStr">
        <is>
          <t>B</t>
        </is>
      </c>
      <c r="C2107" s="12" t="inlineStr">
        <is>
          <t>ACC</t>
        </is>
      </c>
      <c r="D2107" s="12" t="inlineStr">
        <is>
          <t>MOV 12: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B-C-0093</t>
        </is>
      </c>
      <c r="B2108" s="12" t="inlineStr">
        <is>
          <t>B</t>
        </is>
      </c>
      <c r="C2108" s="12" t="inlineStr">
        <is>
          <t>ACC</t>
        </is>
      </c>
      <c r="D2108" s="12" t="inlineStr">
        <is>
          <t>MOV 13: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B-C-0094</t>
        </is>
      </c>
      <c r="B2109" s="12" t="inlineStr">
        <is>
          <t>B</t>
        </is>
      </c>
      <c r="C2109" s="12" t="inlineStr">
        <is>
          <t>ACC</t>
        </is>
      </c>
      <c r="D2109" s="12" t="inlineStr">
        <is>
          <t>MOV 14: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B-C-0095</t>
        </is>
      </c>
      <c r="B2110" s="12" t="inlineStr">
        <is>
          <t>B</t>
        </is>
      </c>
      <c r="C2110" s="12" t="inlineStr">
        <is>
          <t>ACC</t>
        </is>
      </c>
      <c r="D2110" s="12" t="inlineStr">
        <is>
          <t>MOV 15: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B-C-0096</t>
        </is>
      </c>
      <c r="B2111" s="12" t="inlineStr">
        <is>
          <t>B</t>
        </is>
      </c>
      <c r="C2111" s="12" t="inlineStr">
        <is>
          <t>ACC</t>
        </is>
      </c>
      <c r="D2111" s="12" t="inlineStr">
        <is>
          <t>MOV 16: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B-C-0097</t>
        </is>
      </c>
      <c r="B2112" s="12" t="inlineStr">
        <is>
          <t>B</t>
        </is>
      </c>
      <c r="C2112" s="12" t="inlineStr">
        <is>
          <t>ACC</t>
        </is>
      </c>
      <c r="D2112" s="12" t="inlineStr">
        <is>
          <t>MOV 17: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B-C-0098</t>
        </is>
      </c>
      <c r="B2113" s="12" t="inlineStr">
        <is>
          <t>B</t>
        </is>
      </c>
      <c r="C2113" s="12" t="inlineStr">
        <is>
          <t>ACC</t>
        </is>
      </c>
      <c r="D2113" s="12" t="inlineStr">
        <is>
          <t>MOV 18: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B-C-0099</t>
        </is>
      </c>
      <c r="B2114" s="12" t="inlineStr">
        <is>
          <t>B</t>
        </is>
      </c>
      <c r="C2114" s="12" t="inlineStr">
        <is>
          <t>ACC</t>
        </is>
      </c>
      <c r="D2114" s="12" t="inlineStr">
        <is>
          <t>MOV 19: control</t>
        </is>
      </c>
      <c r="E2114" s="12" t="inlineStr"/>
      <c r="F2114" s="12" t="inlineStr">
        <is>
          <t>R4 480 V switchgear + vacuum-pump MCC</t>
        </is>
      </c>
      <c r="G2114" s="12" t="inlineStr">
        <is>
          <t>ACC</t>
        </is>
      </c>
      <c r="H2114" s="12" t="inlineStr">
        <is>
          <t>Air-cooled condenser, 80 cells (steam-cycle heat rejection)</t>
        </is>
      </c>
      <c r="I2114" s="12" t="inlineStr">
        <is>
          <t>Control</t>
        </is>
      </c>
      <c r="J2114" s="12" t="inlineStr">
        <is>
          <t>Control cable 600 V Type TC-ER, Cu #14 AWG, PVC jacket</t>
        </is>
      </c>
      <c r="K2114" s="12" t="inlineStr">
        <is>
          <t>CT|12/C|14</t>
        </is>
      </c>
      <c r="L2114" s="12" t="inlineStr">
        <is>
          <t>12/C</t>
        </is>
      </c>
      <c r="M2114" s="12" t="inlineStr">
        <is>
          <t>14</t>
        </is>
      </c>
      <c r="N2114" s="12" t="n">
        <v>1</v>
      </c>
      <c r="O2114" s="12" t="n">
        <v>1</v>
      </c>
      <c r="P2114" s="12" t="n"/>
      <c r="Q2114" s="12" t="n"/>
      <c r="R2114" s="12" t="n"/>
      <c r="S2114" s="12" t="inlineStr">
        <is>
          <t>Tray</t>
        </is>
      </c>
      <c r="T2114" s="16" t="n">
        <v>0</v>
      </c>
      <c r="U2114" s="16" t="n">
        <v>52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B-C-0100</t>
        </is>
      </c>
      <c r="B2115" s="12" t="inlineStr">
        <is>
          <t>B</t>
        </is>
      </c>
      <c r="C2115" s="12" t="inlineStr">
        <is>
          <t>ACC</t>
        </is>
      </c>
      <c r="D2115" s="12" t="inlineStr">
        <is>
          <t>MOV 20: control</t>
        </is>
      </c>
      <c r="E2115" s="12" t="inlineStr"/>
      <c r="F2115" s="12" t="inlineStr">
        <is>
          <t>R4 480 V switchgear + vacuum-pump MCC</t>
        </is>
      </c>
      <c r="G2115" s="12" t="inlineStr">
        <is>
          <t>ACC</t>
        </is>
      </c>
      <c r="H2115" s="12" t="inlineStr">
        <is>
          <t>Air-cooled condenser, 80 cells (steam-cycle heat rejection)</t>
        </is>
      </c>
      <c r="I2115" s="12" t="inlineStr">
        <is>
          <t>Control</t>
        </is>
      </c>
      <c r="J2115" s="12" t="inlineStr">
        <is>
          <t>Control cable 600 V Type TC-ER, Cu #14 AWG, PVC jacket</t>
        </is>
      </c>
      <c r="K2115" s="12" t="inlineStr">
        <is>
          <t>CT|12/C|14</t>
        </is>
      </c>
      <c r="L2115" s="12" t="inlineStr">
        <is>
          <t>12/C</t>
        </is>
      </c>
      <c r="M2115" s="12" t="inlineStr">
        <is>
          <t>14</t>
        </is>
      </c>
      <c r="N2115" s="12" t="n">
        <v>1</v>
      </c>
      <c r="O2115" s="12" t="n">
        <v>1</v>
      </c>
      <c r="P2115" s="12" t="n"/>
      <c r="Q2115" s="12" t="n"/>
      <c r="R2115" s="12" t="n"/>
      <c r="S2115" s="12" t="inlineStr">
        <is>
          <t>Tray</t>
        </is>
      </c>
      <c r="T2115" s="16" t="n">
        <v>0</v>
      </c>
      <c r="U2115" s="16" t="n">
        <v>52</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B-C-0101</t>
        </is>
      </c>
      <c r="B2116" s="12" t="inlineStr">
        <is>
          <t>B</t>
        </is>
      </c>
      <c r="C2116" s="12" t="inlineStr">
        <is>
          <t>ACC</t>
        </is>
      </c>
      <c r="D2116" s="12" t="inlineStr">
        <is>
          <t>MOV 21: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B-C-0102</t>
        </is>
      </c>
      <c r="B2117" s="12" t="inlineStr">
        <is>
          <t>B</t>
        </is>
      </c>
      <c r="C2117" s="12" t="inlineStr">
        <is>
          <t>ACC</t>
        </is>
      </c>
      <c r="D2117" s="12" t="inlineStr">
        <is>
          <t>MOV 22: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B-C-0103</t>
        </is>
      </c>
      <c r="B2118" s="12" t="inlineStr">
        <is>
          <t>B</t>
        </is>
      </c>
      <c r="C2118" s="12" t="inlineStr">
        <is>
          <t>ACC</t>
        </is>
      </c>
      <c r="D2118" s="12" t="inlineStr">
        <is>
          <t>MOV 23: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B-C-0104</t>
        </is>
      </c>
      <c r="B2119" s="12" t="inlineStr">
        <is>
          <t>B</t>
        </is>
      </c>
      <c r="C2119" s="12" t="inlineStr">
        <is>
          <t>ACC</t>
        </is>
      </c>
      <c r="D2119" s="12" t="inlineStr">
        <is>
          <t>MOV 24: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B-C-0105</t>
        </is>
      </c>
      <c r="B2120" s="12" t="inlineStr">
        <is>
          <t>B</t>
        </is>
      </c>
      <c r="C2120" s="12" t="inlineStr">
        <is>
          <t>ACC</t>
        </is>
      </c>
      <c r="D2120" s="12" t="inlineStr">
        <is>
          <t>MOV 25: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B-C-0106</t>
        </is>
      </c>
      <c r="B2121" s="12" t="inlineStr">
        <is>
          <t>B</t>
        </is>
      </c>
      <c r="C2121" s="12" t="inlineStr">
        <is>
          <t>ACC</t>
        </is>
      </c>
      <c r="D2121" s="12" t="inlineStr">
        <is>
          <t>MOV 26: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B-C-0107</t>
        </is>
      </c>
      <c r="B2122" s="12" t="inlineStr">
        <is>
          <t>B</t>
        </is>
      </c>
      <c r="C2122" s="12" t="inlineStr">
        <is>
          <t>ACC</t>
        </is>
      </c>
      <c r="D2122" s="12" t="inlineStr">
        <is>
          <t>MOV 27: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B-C-0108</t>
        </is>
      </c>
      <c r="B2123" s="12" t="inlineStr">
        <is>
          <t>B</t>
        </is>
      </c>
      <c r="C2123" s="12" t="inlineStr">
        <is>
          <t>ACC</t>
        </is>
      </c>
      <c r="D2123" s="12" t="inlineStr">
        <is>
          <t>MOV 28: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B-C-0109</t>
        </is>
      </c>
      <c r="B2124" s="12" t="inlineStr">
        <is>
          <t>B</t>
        </is>
      </c>
      <c r="C2124" s="12" t="inlineStr">
        <is>
          <t>ACC</t>
        </is>
      </c>
      <c r="D2124" s="12" t="inlineStr">
        <is>
          <t>MOV 29: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B-C-0110</t>
        </is>
      </c>
      <c r="B2125" s="12" t="inlineStr">
        <is>
          <t>B</t>
        </is>
      </c>
      <c r="C2125" s="12" t="inlineStr">
        <is>
          <t>ACC</t>
        </is>
      </c>
      <c r="D2125" s="12" t="inlineStr">
        <is>
          <t>MOV 30: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B-C-0111</t>
        </is>
      </c>
      <c r="B2126" s="12" t="inlineStr">
        <is>
          <t>B</t>
        </is>
      </c>
      <c r="C2126" s="12" t="inlineStr">
        <is>
          <t>ACC</t>
        </is>
      </c>
      <c r="D2126" s="12" t="inlineStr">
        <is>
          <t>Motor 1 of 12: control / local station</t>
        </is>
      </c>
      <c r="E2126" s="12" t="inlineStr"/>
      <c r="F2126" s="12" t="inlineStr">
        <is>
          <t>R4 480 V switchgear + vacuum-pump MCC</t>
        </is>
      </c>
      <c r="G2126" s="12" t="inlineStr">
        <is>
          <t>AUXC</t>
        </is>
      </c>
      <c r="H2126" s="12" t="inlineStr">
        <is>
          <t>Aux dry coolers AUXC-F01..12 (closed cooling water)</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655</v>
      </c>
      <c r="U2126" s="16" t="n">
        <v>211</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B-C-0112</t>
        </is>
      </c>
      <c r="B2127" s="12" t="inlineStr">
        <is>
          <t>B</t>
        </is>
      </c>
      <c r="C2127" s="12" t="inlineStr">
        <is>
          <t>ACC</t>
        </is>
      </c>
      <c r="D2127" s="12" t="inlineStr">
        <is>
          <t>Motor 2 of 12: control / local station</t>
        </is>
      </c>
      <c r="E2127" s="12" t="inlineStr"/>
      <c r="F2127" s="12" t="inlineStr">
        <is>
          <t>R4 480 V switchgear + vacuum-pump MCC</t>
        </is>
      </c>
      <c r="G2127" s="12" t="inlineStr">
        <is>
          <t>AUXC</t>
        </is>
      </c>
      <c r="H2127" s="12" t="inlineStr">
        <is>
          <t>Aux dry coolers AUXC-F01..12 (closed cooling water)</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655</v>
      </c>
      <c r="U2127" s="16" t="n">
        <v>211</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B-C-0113</t>
        </is>
      </c>
      <c r="B2128" s="12" t="inlineStr">
        <is>
          <t>B</t>
        </is>
      </c>
      <c r="C2128" s="12" t="inlineStr">
        <is>
          <t>ACC</t>
        </is>
      </c>
      <c r="D2128" s="12" t="inlineStr">
        <is>
          <t>Motor 3 of 12: control / local station</t>
        </is>
      </c>
      <c r="E2128" s="12" t="inlineStr"/>
      <c r="F2128" s="12" t="inlineStr">
        <is>
          <t>R4 480 V switchgear + vacuum-pump MCC</t>
        </is>
      </c>
      <c r="G2128" s="12" t="inlineStr">
        <is>
          <t>AUXC</t>
        </is>
      </c>
      <c r="H2128" s="12" t="inlineStr">
        <is>
          <t>Aux dry coolers AUXC-F01..12 (closed cooling water)</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655</v>
      </c>
      <c r="U2128" s="16" t="n">
        <v>211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B-C-0114</t>
        </is>
      </c>
      <c r="B2129" s="12" t="inlineStr">
        <is>
          <t>B</t>
        </is>
      </c>
      <c r="C2129" s="12" t="inlineStr">
        <is>
          <t>ACC</t>
        </is>
      </c>
      <c r="D2129" s="12" t="inlineStr">
        <is>
          <t>Motor 4 of 12: control / local station</t>
        </is>
      </c>
      <c r="E2129" s="12" t="inlineStr"/>
      <c r="F2129" s="12" t="inlineStr">
        <is>
          <t>R4 480 V switchgear + vacuum-pump MCC</t>
        </is>
      </c>
      <c r="G2129" s="12" t="inlineStr">
        <is>
          <t>AUXC</t>
        </is>
      </c>
      <c r="H2129" s="12" t="inlineStr">
        <is>
          <t>Aux dry coolers AUXC-F01..12 (closed cooling water)</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Tray</t>
        </is>
      </c>
      <c r="T2129" s="16" t="n">
        <v>655</v>
      </c>
      <c r="U2129" s="16" t="n">
        <v>211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B-C-0115</t>
        </is>
      </c>
      <c r="B2130" s="12" t="inlineStr">
        <is>
          <t>B</t>
        </is>
      </c>
      <c r="C2130" s="12" t="inlineStr">
        <is>
          <t>ACC</t>
        </is>
      </c>
      <c r="D2130" s="12" t="inlineStr">
        <is>
          <t>Motor 5 of 12: control / local station</t>
        </is>
      </c>
      <c r="E2130" s="12" t="inlineStr"/>
      <c r="F2130" s="12" t="inlineStr">
        <is>
          <t>R4 480 V switchgear + vacuum-pump MCC</t>
        </is>
      </c>
      <c r="G2130" s="12" t="inlineStr">
        <is>
          <t>AUXC</t>
        </is>
      </c>
      <c r="H2130" s="12" t="inlineStr">
        <is>
          <t>Aux dry coolers AUXC-F01..12 (closed cooling water)</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Tray</t>
        </is>
      </c>
      <c r="T2130" s="16" t="n">
        <v>655</v>
      </c>
      <c r="U2130" s="16" t="n">
        <v>211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B-C-0116</t>
        </is>
      </c>
      <c r="B2131" s="12" t="inlineStr">
        <is>
          <t>B</t>
        </is>
      </c>
      <c r="C2131" s="12" t="inlineStr">
        <is>
          <t>ACC</t>
        </is>
      </c>
      <c r="D2131" s="12" t="inlineStr">
        <is>
          <t>Motor 6 of 12: control / local station</t>
        </is>
      </c>
      <c r="E2131" s="12" t="inlineStr"/>
      <c r="F2131" s="12" t="inlineStr">
        <is>
          <t>R4 480 V switchgear + vacuum-pump MCC</t>
        </is>
      </c>
      <c r="G2131" s="12" t="inlineStr">
        <is>
          <t>AUXC</t>
        </is>
      </c>
      <c r="H2131" s="12" t="inlineStr">
        <is>
          <t>Aux dry coolers AUXC-F01..12 (closed cooling water)</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Tray</t>
        </is>
      </c>
      <c r="T2131" s="16" t="n">
        <v>655</v>
      </c>
      <c r="U2131" s="16" t="n">
        <v>211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B-C-0117</t>
        </is>
      </c>
      <c r="B2132" s="12" t="inlineStr">
        <is>
          <t>B</t>
        </is>
      </c>
      <c r="C2132" s="12" t="inlineStr">
        <is>
          <t>ACC</t>
        </is>
      </c>
      <c r="D2132" s="12" t="inlineStr">
        <is>
          <t>Motor 7 of 12: control / local station</t>
        </is>
      </c>
      <c r="E2132" s="12" t="inlineStr"/>
      <c r="F2132" s="12" t="inlineStr">
        <is>
          <t>R4 480 V switchgear + vacuum-pump MCC</t>
        </is>
      </c>
      <c r="G2132" s="12" t="inlineStr">
        <is>
          <t>AUXC</t>
        </is>
      </c>
      <c r="H2132" s="12" t="inlineStr">
        <is>
          <t>Aux dry coolers AUXC-F01..12 (closed cooling water)</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655</v>
      </c>
      <c r="U2132" s="16" t="n">
        <v>211</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B-C-0118</t>
        </is>
      </c>
      <c r="B2133" s="12" t="inlineStr">
        <is>
          <t>B</t>
        </is>
      </c>
      <c r="C2133" s="12" t="inlineStr">
        <is>
          <t>ACC</t>
        </is>
      </c>
      <c r="D2133" s="12" t="inlineStr">
        <is>
          <t>Motor 8 of 12: control / local station</t>
        </is>
      </c>
      <c r="E2133" s="12" t="inlineStr"/>
      <c r="F2133" s="12" t="inlineStr">
        <is>
          <t>R4 480 V switchgear + vacuum-pump MCC</t>
        </is>
      </c>
      <c r="G2133" s="12" t="inlineStr">
        <is>
          <t>AUXC</t>
        </is>
      </c>
      <c r="H2133" s="12" t="inlineStr">
        <is>
          <t>Aux dry coolers AUXC-F01..12 (closed cooling water)</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Tray</t>
        </is>
      </c>
      <c r="T2133" s="16" t="n">
        <v>655</v>
      </c>
      <c r="U2133" s="16" t="n">
        <v>211</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B-C-0119</t>
        </is>
      </c>
      <c r="B2134" s="12" t="inlineStr">
        <is>
          <t>B</t>
        </is>
      </c>
      <c r="C2134" s="12" t="inlineStr">
        <is>
          <t>ACC</t>
        </is>
      </c>
      <c r="D2134" s="12" t="inlineStr">
        <is>
          <t>Motor 9 of 12: control / local station</t>
        </is>
      </c>
      <c r="E2134" s="12" t="inlineStr"/>
      <c r="F2134" s="12" t="inlineStr">
        <is>
          <t>R4 480 V switchgear + vacuum-pump MCC</t>
        </is>
      </c>
      <c r="G2134" s="12" t="inlineStr">
        <is>
          <t>AUXC</t>
        </is>
      </c>
      <c r="H2134" s="12" t="inlineStr">
        <is>
          <t>Aux dry coolers AUXC-F01..12 (closed cooling water)</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Tray</t>
        </is>
      </c>
      <c r="T2134" s="16" t="n">
        <v>655</v>
      </c>
      <c r="U2134" s="16" t="n">
        <v>211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B-C-0120</t>
        </is>
      </c>
      <c r="B2135" s="12" t="inlineStr">
        <is>
          <t>B</t>
        </is>
      </c>
      <c r="C2135" s="12" t="inlineStr">
        <is>
          <t>ACC</t>
        </is>
      </c>
      <c r="D2135" s="12" t="inlineStr">
        <is>
          <t>Motor 10 of 12: control / local station</t>
        </is>
      </c>
      <c r="E2135" s="12" t="inlineStr"/>
      <c r="F2135" s="12" t="inlineStr">
        <is>
          <t>R4 480 V switchgear + vacuum-pump MCC</t>
        </is>
      </c>
      <c r="G2135" s="12" t="inlineStr">
        <is>
          <t>AUXC</t>
        </is>
      </c>
      <c r="H2135" s="12" t="inlineStr">
        <is>
          <t>Aux dry coolers AUXC-F01..12 (closed cooling water)</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Tray</t>
        </is>
      </c>
      <c r="T2135" s="16" t="n">
        <v>655</v>
      </c>
      <c r="U2135" s="16" t="n">
        <v>211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B-C-0121</t>
        </is>
      </c>
      <c r="B2136" s="12" t="inlineStr">
        <is>
          <t>B</t>
        </is>
      </c>
      <c r="C2136" s="12" t="inlineStr">
        <is>
          <t>ACC</t>
        </is>
      </c>
      <c r="D2136" s="12" t="inlineStr">
        <is>
          <t>Motor 11 of 12: control / local station</t>
        </is>
      </c>
      <c r="E2136" s="12" t="inlineStr"/>
      <c r="F2136" s="12" t="inlineStr">
        <is>
          <t>R4 480 V switchgear + vacuum-pump MCC</t>
        </is>
      </c>
      <c r="G2136" s="12" t="inlineStr">
        <is>
          <t>AUXC</t>
        </is>
      </c>
      <c r="H2136" s="12" t="inlineStr">
        <is>
          <t>Aux dry coolers AUXC-F01..12 (closed cooling water)</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Tray</t>
        </is>
      </c>
      <c r="T2136" s="16" t="n">
        <v>655</v>
      </c>
      <c r="U2136" s="16" t="n">
        <v>211</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B-C-0122</t>
        </is>
      </c>
      <c r="B2137" s="12" t="inlineStr">
        <is>
          <t>B</t>
        </is>
      </c>
      <c r="C2137" s="12" t="inlineStr">
        <is>
          <t>ACC</t>
        </is>
      </c>
      <c r="D2137" s="12" t="inlineStr">
        <is>
          <t>Motor 12 of 12: control / local station</t>
        </is>
      </c>
      <c r="E2137" s="12" t="inlineStr"/>
      <c r="F2137" s="12" t="inlineStr">
        <is>
          <t>R4 480 V switchgear + vacuum-pump MCC</t>
        </is>
      </c>
      <c r="G2137" s="12" t="inlineStr">
        <is>
          <t>AUXC</t>
        </is>
      </c>
      <c r="H2137" s="12" t="inlineStr">
        <is>
          <t>Aux dry coolers AUXC-F01..12 (closed cooling water)</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Tray</t>
        </is>
      </c>
      <c r="T2137" s="16" t="n">
        <v>655</v>
      </c>
      <c r="U2137" s="16" t="n">
        <v>211</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B-C-0123</t>
        </is>
      </c>
      <c r="B2138" s="12" t="inlineStr">
        <is>
          <t>B</t>
        </is>
      </c>
      <c r="C2138" s="12" t="inlineStr">
        <is>
          <t>ACC</t>
        </is>
      </c>
      <c r="D2138" s="12" t="inlineStr">
        <is>
          <t>Motor 1 of 2: control / local station</t>
        </is>
      </c>
      <c r="E2138" s="12" t="inlineStr"/>
      <c r="F2138" s="12" t="inlineStr">
        <is>
          <t>R4 480 V switchgear + vacuum-pump MCC</t>
        </is>
      </c>
      <c r="G2138" s="12" t="inlineStr">
        <is>
          <t>CCW-A/B</t>
        </is>
      </c>
      <c r="H2138" s="12" t="inlineStr">
        <is>
          <t>CCW-A/B: closed cooling water pumps</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Tray</t>
        </is>
      </c>
      <c r="T2138" s="16" t="n">
        <v>664</v>
      </c>
      <c r="U2138" s="16" t="n">
        <v>175</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B-C-0124</t>
        </is>
      </c>
      <c r="B2139" s="12" t="inlineStr">
        <is>
          <t>B</t>
        </is>
      </c>
      <c r="C2139" s="12" t="inlineStr">
        <is>
          <t>ACC</t>
        </is>
      </c>
      <c r="D2139" s="12" t="inlineStr">
        <is>
          <t>Motor 2 of 2: control / local station</t>
        </is>
      </c>
      <c r="E2139" s="12" t="inlineStr"/>
      <c r="F2139" s="12" t="inlineStr">
        <is>
          <t>R4 480 V switchgear + vacuum-pump MCC</t>
        </is>
      </c>
      <c r="G2139" s="12" t="inlineStr">
        <is>
          <t>CCW-A/B</t>
        </is>
      </c>
      <c r="H2139" s="12" t="inlineStr">
        <is>
          <t>CCW-A/B: closed cooling water pumps</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Tray</t>
        </is>
      </c>
      <c r="T2139" s="16" t="n">
        <v>664</v>
      </c>
      <c r="U2139" s="16" t="n">
        <v>175</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B-C-0125</t>
        </is>
      </c>
      <c r="B2140" s="12" t="inlineStr">
        <is>
          <t>B</t>
        </is>
      </c>
      <c r="C2140" s="12" t="inlineStr">
        <is>
          <t>ACC</t>
        </is>
      </c>
      <c r="D2140" s="12" t="inlineStr">
        <is>
          <t>Control</t>
        </is>
      </c>
      <c r="E2140" s="12" t="inlineStr">
        <is>
          <t>R4</t>
        </is>
      </c>
      <c r="F2140" s="12" t="inlineStr">
        <is>
          <t>R4: ACC electrical (VFD) e-house (60 x 120 ft)</t>
        </is>
      </c>
      <c r="G2140" s="12" t="inlineStr">
        <is>
          <t>VFD-L1</t>
        </is>
      </c>
      <c r="H2140" s="12" t="inlineStr">
        <is>
          <t>R4 VFD lineup 1 (23 drives, fed from T-R4-1)</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Tray</t>
        </is>
      </c>
      <c r="T2140" s="16" t="n">
        <v>18</v>
      </c>
      <c r="U2140" s="16" t="n">
        <v>81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B-C-0126</t>
        </is>
      </c>
      <c r="B2141" s="12" t="inlineStr">
        <is>
          <t>B</t>
        </is>
      </c>
      <c r="C2141" s="12" t="inlineStr">
        <is>
          <t>ACC</t>
        </is>
      </c>
      <c r="D2141" s="12" t="inlineStr">
        <is>
          <t>Control</t>
        </is>
      </c>
      <c r="E2141" s="12" t="inlineStr">
        <is>
          <t>R4</t>
        </is>
      </c>
      <c r="F2141" s="12" t="inlineStr">
        <is>
          <t>R4: ACC electrical (VFD) e-house (60 x 120 ft)</t>
        </is>
      </c>
      <c r="G2141" s="12" t="inlineStr">
        <is>
          <t>VFD-L1</t>
        </is>
      </c>
      <c r="H2141" s="12" t="inlineStr">
        <is>
          <t>R4 VFD lineup 1 (23 drives, fed from T-R4-1)</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18</v>
      </c>
      <c r="U2141" s="16" t="n">
        <v>81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B-C-0127</t>
        </is>
      </c>
      <c r="B2142" s="12" t="inlineStr">
        <is>
          <t>B</t>
        </is>
      </c>
      <c r="C2142" s="12" t="inlineStr">
        <is>
          <t>ACC</t>
        </is>
      </c>
      <c r="D2142" s="12" t="inlineStr">
        <is>
          <t>CT / VT</t>
        </is>
      </c>
      <c r="E2142" s="12" t="inlineStr">
        <is>
          <t>R4</t>
        </is>
      </c>
      <c r="F2142" s="12" t="inlineStr">
        <is>
          <t>R4: ACC electrical (VFD) e-house (60 x 120 ft)</t>
        </is>
      </c>
      <c r="G2142" s="12" t="inlineStr">
        <is>
          <t>VFD-L1</t>
        </is>
      </c>
      <c r="H2142" s="12" t="inlineStr">
        <is>
          <t>R4 VFD lineup 1 (23 drives, fed from T-R4-1)</t>
        </is>
      </c>
      <c r="I2142" s="12" t="inlineStr">
        <is>
          <t>Control</t>
        </is>
      </c>
      <c r="J2142" s="12" t="inlineStr">
        <is>
          <t>Control cable 600 V Type TC-ER, Cu #10 AWG (CT / VT circuits)</t>
        </is>
      </c>
      <c r="K2142" s="12" t="inlineStr">
        <is>
          <t>CTCT|4/C|10</t>
        </is>
      </c>
      <c r="L2142" s="12" t="inlineStr">
        <is>
          <t>4/C</t>
        </is>
      </c>
      <c r="M2142" s="12" t="inlineStr">
        <is>
          <t>10</t>
        </is>
      </c>
      <c r="N2142" s="12" t="n">
        <v>1</v>
      </c>
      <c r="O2142" s="12" t="n">
        <v>1</v>
      </c>
      <c r="P2142" s="12" t="n"/>
      <c r="Q2142" s="12" t="n"/>
      <c r="R2142" s="12" t="n"/>
      <c r="S2142" s="12" t="inlineStr">
        <is>
          <t>Tray</t>
        </is>
      </c>
      <c r="T2142" s="16" t="n">
        <v>18</v>
      </c>
      <c r="U2142" s="16" t="n">
        <v>81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B-C-0128</t>
        </is>
      </c>
      <c r="B2143" s="12" t="inlineStr">
        <is>
          <t>B</t>
        </is>
      </c>
      <c r="C2143" s="12" t="inlineStr">
        <is>
          <t>ACC</t>
        </is>
      </c>
      <c r="D2143" s="12" t="inlineStr">
        <is>
          <t>CT / VT</t>
        </is>
      </c>
      <c r="E2143" s="12" t="inlineStr">
        <is>
          <t>R4</t>
        </is>
      </c>
      <c r="F2143" s="12" t="inlineStr">
        <is>
          <t>R4: ACC electrical (VFD) e-house (60 x 120 ft)</t>
        </is>
      </c>
      <c r="G2143" s="12" t="inlineStr">
        <is>
          <t>VFD-L1</t>
        </is>
      </c>
      <c r="H2143" s="12" t="inlineStr">
        <is>
          <t>R4 VFD lineup 1 (23 drives, fed from T-R4-1)</t>
        </is>
      </c>
      <c r="I2143" s="12" t="inlineStr">
        <is>
          <t>Control</t>
        </is>
      </c>
      <c r="J2143" s="12" t="inlineStr">
        <is>
          <t>Control cable 600 V Type TC-ER, Cu #10 AWG (CT / VT circuits)</t>
        </is>
      </c>
      <c r="K2143" s="12" t="inlineStr">
        <is>
          <t>CTCT|4/C|10</t>
        </is>
      </c>
      <c r="L2143" s="12" t="inlineStr">
        <is>
          <t>4/C</t>
        </is>
      </c>
      <c r="M2143" s="12" t="inlineStr">
        <is>
          <t>10</t>
        </is>
      </c>
      <c r="N2143" s="12" t="n">
        <v>1</v>
      </c>
      <c r="O2143" s="12" t="n">
        <v>1</v>
      </c>
      <c r="P2143" s="12" t="n"/>
      <c r="Q2143" s="12" t="n"/>
      <c r="R2143" s="12" t="n"/>
      <c r="S2143" s="12" t="inlineStr">
        <is>
          <t>Tray</t>
        </is>
      </c>
      <c r="T2143" s="16" t="n">
        <v>18</v>
      </c>
      <c r="U2143" s="16" t="n">
        <v>81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B-C-0129</t>
        </is>
      </c>
      <c r="B2144" s="12" t="inlineStr">
        <is>
          <t>B</t>
        </is>
      </c>
      <c r="C2144" s="12" t="inlineStr">
        <is>
          <t>ACC</t>
        </is>
      </c>
      <c r="D2144" s="12" t="inlineStr">
        <is>
          <t>Control</t>
        </is>
      </c>
      <c r="E2144" s="12" t="inlineStr">
        <is>
          <t>R4</t>
        </is>
      </c>
      <c r="F2144" s="12" t="inlineStr">
        <is>
          <t>R4: ACC electrical (VFD) e-house (60 x 120 ft)</t>
        </is>
      </c>
      <c r="G2144" s="12" t="inlineStr">
        <is>
          <t>VFD-L2</t>
        </is>
      </c>
      <c r="H2144" s="12" t="inlineStr">
        <is>
          <t>R4 VFD lineup 2 (23 drives, fed from T-R4-2)</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Tray</t>
        </is>
      </c>
      <c r="T2144" s="16" t="n">
        <v>0</v>
      </c>
      <c r="U2144" s="16" t="n">
        <v>91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B-C-0130</t>
        </is>
      </c>
      <c r="B2145" s="12" t="inlineStr">
        <is>
          <t>B</t>
        </is>
      </c>
      <c r="C2145" s="12" t="inlineStr">
        <is>
          <t>ACC</t>
        </is>
      </c>
      <c r="D2145" s="12" t="inlineStr">
        <is>
          <t>Control</t>
        </is>
      </c>
      <c r="E2145" s="12" t="inlineStr">
        <is>
          <t>R4</t>
        </is>
      </c>
      <c r="F2145" s="12" t="inlineStr">
        <is>
          <t>R4: ACC electrical (VFD) e-house (60 x 120 ft)</t>
        </is>
      </c>
      <c r="G2145" s="12" t="inlineStr">
        <is>
          <t>VFD-L2</t>
        </is>
      </c>
      <c r="H2145" s="12" t="inlineStr">
        <is>
          <t>R4 VFD lineup 2 (23 drives, fed from T-R4-2)</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91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B-C-0131</t>
        </is>
      </c>
      <c r="B2146" s="12" t="inlineStr">
        <is>
          <t>B</t>
        </is>
      </c>
      <c r="C2146" s="12" t="inlineStr">
        <is>
          <t>ACC</t>
        </is>
      </c>
      <c r="D2146" s="12" t="inlineStr">
        <is>
          <t>CT / VT</t>
        </is>
      </c>
      <c r="E2146" s="12" t="inlineStr">
        <is>
          <t>R4</t>
        </is>
      </c>
      <c r="F2146" s="12" t="inlineStr">
        <is>
          <t>R4: ACC electrical (VFD) e-house (60 x 120 ft)</t>
        </is>
      </c>
      <c r="G2146" s="12" t="inlineStr">
        <is>
          <t>VFD-L2</t>
        </is>
      </c>
      <c r="H2146" s="12" t="inlineStr">
        <is>
          <t>R4 VFD lineup 2 (23 drives, fed from T-R4-2)</t>
        </is>
      </c>
      <c r="I2146" s="12" t="inlineStr">
        <is>
          <t>Control</t>
        </is>
      </c>
      <c r="J2146" s="12" t="inlineStr">
        <is>
          <t>Control cable 600 V Type TC-ER, Cu #10 AWG (CT / VT circuits)</t>
        </is>
      </c>
      <c r="K2146" s="12" t="inlineStr">
        <is>
          <t>CTCT|4/C|10</t>
        </is>
      </c>
      <c r="L2146" s="12" t="inlineStr">
        <is>
          <t>4/C</t>
        </is>
      </c>
      <c r="M2146" s="12" t="inlineStr">
        <is>
          <t>10</t>
        </is>
      </c>
      <c r="N2146" s="12" t="n">
        <v>1</v>
      </c>
      <c r="O2146" s="12" t="n">
        <v>1</v>
      </c>
      <c r="P2146" s="12" t="n"/>
      <c r="Q2146" s="12" t="n"/>
      <c r="R2146" s="12" t="n"/>
      <c r="S2146" s="12" t="inlineStr">
        <is>
          <t>Tray</t>
        </is>
      </c>
      <c r="T2146" s="16" t="n">
        <v>0</v>
      </c>
      <c r="U2146" s="16" t="n">
        <v>91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B-C-0132</t>
        </is>
      </c>
      <c r="B2147" s="12" t="inlineStr">
        <is>
          <t>B</t>
        </is>
      </c>
      <c r="C2147" s="12" t="inlineStr">
        <is>
          <t>ACC</t>
        </is>
      </c>
      <c r="D2147" s="12" t="inlineStr">
        <is>
          <t>CT / VT</t>
        </is>
      </c>
      <c r="E2147" s="12" t="inlineStr">
        <is>
          <t>R4</t>
        </is>
      </c>
      <c r="F2147" s="12" t="inlineStr">
        <is>
          <t>R4: ACC electrical (VFD) e-house (60 x 120 ft)</t>
        </is>
      </c>
      <c r="G2147" s="12" t="inlineStr">
        <is>
          <t>VFD-L2</t>
        </is>
      </c>
      <c r="H2147" s="12" t="inlineStr">
        <is>
          <t>R4 VFD lineup 2 (23 drives, fed from T-R4-2)</t>
        </is>
      </c>
      <c r="I2147" s="12" t="inlineStr">
        <is>
          <t>Control</t>
        </is>
      </c>
      <c r="J2147" s="12" t="inlineStr">
        <is>
          <t>Control cable 600 V Type TC-ER, Cu #10 AWG (CT / VT circuits)</t>
        </is>
      </c>
      <c r="K2147" s="12" t="inlineStr">
        <is>
          <t>CTCT|4/C|10</t>
        </is>
      </c>
      <c r="L2147" s="12" t="inlineStr">
        <is>
          <t>4/C</t>
        </is>
      </c>
      <c r="M2147" s="12" t="inlineStr">
        <is>
          <t>10</t>
        </is>
      </c>
      <c r="N2147" s="12" t="n">
        <v>1</v>
      </c>
      <c r="O2147" s="12" t="n">
        <v>1</v>
      </c>
      <c r="P2147" s="12" t="n"/>
      <c r="Q2147" s="12" t="n"/>
      <c r="R2147" s="12" t="n"/>
      <c r="S2147" s="12" t="inlineStr">
        <is>
          <t>Tray</t>
        </is>
      </c>
      <c r="T2147" s="16" t="n">
        <v>0</v>
      </c>
      <c r="U2147" s="16" t="n">
        <v>91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B-C-0133</t>
        </is>
      </c>
      <c r="B2148" s="12" t="inlineStr">
        <is>
          <t>B</t>
        </is>
      </c>
      <c r="C2148" s="12" t="inlineStr">
        <is>
          <t>ACC</t>
        </is>
      </c>
      <c r="D2148" s="12" t="inlineStr">
        <is>
          <t>Control</t>
        </is>
      </c>
      <c r="E2148" s="12" t="inlineStr">
        <is>
          <t>R4</t>
        </is>
      </c>
      <c r="F2148" s="12" t="inlineStr">
        <is>
          <t>R4: ACC electrical (VFD) e-house (60 x 120 ft)</t>
        </is>
      </c>
      <c r="G2148" s="12" t="inlineStr">
        <is>
          <t>VFD-L3</t>
        </is>
      </c>
      <c r="H2148" s="12" t="inlineStr">
        <is>
          <t>R4 VFD lineup 3 (23 drives, fed from T-R4-3)</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0</v>
      </c>
      <c r="U2148" s="16" t="n">
        <v>73</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B-C-0134</t>
        </is>
      </c>
      <c r="B2149" s="12" t="inlineStr">
        <is>
          <t>B</t>
        </is>
      </c>
      <c r="C2149" s="12" t="inlineStr">
        <is>
          <t>ACC</t>
        </is>
      </c>
      <c r="D2149" s="12" t="inlineStr">
        <is>
          <t>Control</t>
        </is>
      </c>
      <c r="E2149" s="12" t="inlineStr">
        <is>
          <t>R4</t>
        </is>
      </c>
      <c r="F2149" s="12" t="inlineStr">
        <is>
          <t>R4: ACC electrical (VFD) e-house (60 x 120 ft)</t>
        </is>
      </c>
      <c r="G2149" s="12" t="inlineStr">
        <is>
          <t>VFD-L3</t>
        </is>
      </c>
      <c r="H2149" s="12" t="inlineStr">
        <is>
          <t>R4 VFD lineup 3 (23 drives, fed from T-R4-3)</t>
        </is>
      </c>
      <c r="I2149" s="12" t="inlineStr">
        <is>
          <t>Control</t>
        </is>
      </c>
      <c r="J2149" s="12" t="inlineStr">
        <is>
          <t>Control cable 600 V Type TC-ER, Cu #14 AWG, PVC jacket</t>
        </is>
      </c>
      <c r="K2149" s="12" t="inlineStr">
        <is>
          <t>CT|12/C|14</t>
        </is>
      </c>
      <c r="L2149" s="12" t="inlineStr">
        <is>
          <t>12/C</t>
        </is>
      </c>
      <c r="M2149" s="12" t="inlineStr">
        <is>
          <t>14</t>
        </is>
      </c>
      <c r="N2149" s="12" t="n">
        <v>1</v>
      </c>
      <c r="O2149" s="12" t="n">
        <v>1</v>
      </c>
      <c r="P2149" s="12" t="n"/>
      <c r="Q2149" s="12" t="n"/>
      <c r="R2149" s="12" t="n"/>
      <c r="S2149" s="12" t="inlineStr">
        <is>
          <t>Tray</t>
        </is>
      </c>
      <c r="T2149" s="16" t="n">
        <v>0</v>
      </c>
      <c r="U2149" s="16" t="n">
        <v>73</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B-C-0135</t>
        </is>
      </c>
      <c r="B2150" s="12" t="inlineStr">
        <is>
          <t>B</t>
        </is>
      </c>
      <c r="C2150" s="12" t="inlineStr">
        <is>
          <t>ACC</t>
        </is>
      </c>
      <c r="D2150" s="12" t="inlineStr">
        <is>
          <t>CT / VT</t>
        </is>
      </c>
      <c r="E2150" s="12" t="inlineStr">
        <is>
          <t>R4</t>
        </is>
      </c>
      <c r="F2150" s="12" t="inlineStr">
        <is>
          <t>R4: ACC electrical (VFD) e-house (60 x 120 ft)</t>
        </is>
      </c>
      <c r="G2150" s="12" t="inlineStr">
        <is>
          <t>VFD-L3</t>
        </is>
      </c>
      <c r="H2150" s="12" t="inlineStr">
        <is>
          <t>R4 VFD lineup 3 (23 drives, fed from T-R4-3)</t>
        </is>
      </c>
      <c r="I2150" s="12" t="inlineStr">
        <is>
          <t>Control</t>
        </is>
      </c>
      <c r="J2150" s="12" t="inlineStr">
        <is>
          <t>Control cable 600 V Type TC-ER, Cu #10 AWG (CT / VT circuits)</t>
        </is>
      </c>
      <c r="K2150" s="12" t="inlineStr">
        <is>
          <t>CTCT|4/C|10</t>
        </is>
      </c>
      <c r="L2150" s="12" t="inlineStr">
        <is>
          <t>4/C</t>
        </is>
      </c>
      <c r="M2150" s="12" t="inlineStr">
        <is>
          <t>10</t>
        </is>
      </c>
      <c r="N2150" s="12" t="n">
        <v>1</v>
      </c>
      <c r="O2150" s="12" t="n">
        <v>1</v>
      </c>
      <c r="P2150" s="12" t="n"/>
      <c r="Q2150" s="12" t="n"/>
      <c r="R2150" s="12" t="n"/>
      <c r="S2150" s="12" t="inlineStr">
        <is>
          <t>Tray</t>
        </is>
      </c>
      <c r="T2150" s="16" t="n">
        <v>0</v>
      </c>
      <c r="U2150" s="16" t="n">
        <v>73</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B-C-0136</t>
        </is>
      </c>
      <c r="B2151" s="12" t="inlineStr">
        <is>
          <t>B</t>
        </is>
      </c>
      <c r="C2151" s="12" t="inlineStr">
        <is>
          <t>ACC</t>
        </is>
      </c>
      <c r="D2151" s="12" t="inlineStr">
        <is>
          <t>CT / VT</t>
        </is>
      </c>
      <c r="E2151" s="12" t="inlineStr">
        <is>
          <t>R4</t>
        </is>
      </c>
      <c r="F2151" s="12" t="inlineStr">
        <is>
          <t>R4: ACC electrical (VFD) e-house (60 x 120 ft)</t>
        </is>
      </c>
      <c r="G2151" s="12" t="inlineStr">
        <is>
          <t>VFD-L3</t>
        </is>
      </c>
      <c r="H2151" s="12" t="inlineStr">
        <is>
          <t>R4 VFD lineup 3 (23 drives, fed from T-R4-3)</t>
        </is>
      </c>
      <c r="I2151" s="12" t="inlineStr">
        <is>
          <t>Control</t>
        </is>
      </c>
      <c r="J2151" s="12" t="inlineStr">
        <is>
          <t>Control cable 600 V Type TC-ER, Cu #10 AWG (CT / VT circuits)</t>
        </is>
      </c>
      <c r="K2151" s="12" t="inlineStr">
        <is>
          <t>CTCT|4/C|10</t>
        </is>
      </c>
      <c r="L2151" s="12" t="inlineStr">
        <is>
          <t>4/C</t>
        </is>
      </c>
      <c r="M2151" s="12" t="inlineStr">
        <is>
          <t>10</t>
        </is>
      </c>
      <c r="N2151" s="12" t="n">
        <v>1</v>
      </c>
      <c r="O2151" s="12" t="n">
        <v>1</v>
      </c>
      <c r="P2151" s="12" t="n"/>
      <c r="Q2151" s="12" t="n"/>
      <c r="R2151" s="12" t="n"/>
      <c r="S2151" s="12" t="inlineStr">
        <is>
          <t>Tray</t>
        </is>
      </c>
      <c r="T2151" s="16" t="n">
        <v>0</v>
      </c>
      <c r="U2151" s="16" t="n">
        <v>73</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B-C-0137</t>
        </is>
      </c>
      <c r="B2152" s="12" t="inlineStr">
        <is>
          <t>B</t>
        </is>
      </c>
      <c r="C2152" s="12" t="inlineStr">
        <is>
          <t>ACC</t>
        </is>
      </c>
      <c r="D2152" s="12" t="inlineStr">
        <is>
          <t>Control</t>
        </is>
      </c>
      <c r="E2152" s="12" t="inlineStr">
        <is>
          <t>R4</t>
        </is>
      </c>
      <c r="F2152" s="12" t="inlineStr">
        <is>
          <t>R4: ACC electrical (VFD) e-house (60 x 120 ft)</t>
        </is>
      </c>
      <c r="G2152" s="12" t="inlineStr">
        <is>
          <t>VFD-L4</t>
        </is>
      </c>
      <c r="H2152" s="12" t="inlineStr">
        <is>
          <t>R4 VFD lineup 4 (23 drives, fed from T-R4-4)</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0</v>
      </c>
      <c r="U2152" s="16" t="n">
        <v>61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B-C-0138</t>
        </is>
      </c>
      <c r="B2153" s="12" t="inlineStr">
        <is>
          <t>B</t>
        </is>
      </c>
      <c r="C2153" s="12" t="inlineStr">
        <is>
          <t>ACC</t>
        </is>
      </c>
      <c r="D2153" s="12" t="inlineStr">
        <is>
          <t>Control</t>
        </is>
      </c>
      <c r="E2153" s="12" t="inlineStr">
        <is>
          <t>R4</t>
        </is>
      </c>
      <c r="F2153" s="12" t="inlineStr">
        <is>
          <t>R4: ACC electrical (VFD) e-house (60 x 120 ft)</t>
        </is>
      </c>
      <c r="G2153" s="12" t="inlineStr">
        <is>
          <t>VFD-L4</t>
        </is>
      </c>
      <c r="H2153" s="12" t="inlineStr">
        <is>
          <t>R4 VFD lineup 4 (23 drives, fed from T-R4-4)</t>
        </is>
      </c>
      <c r="I2153" s="12" t="inlineStr">
        <is>
          <t>Control</t>
        </is>
      </c>
      <c r="J2153" s="12" t="inlineStr">
        <is>
          <t>Control cable 600 V Type TC-ER, Cu #14 AWG, PVC jacket</t>
        </is>
      </c>
      <c r="K2153" s="12" t="inlineStr">
        <is>
          <t>CT|12/C|14</t>
        </is>
      </c>
      <c r="L2153" s="12" t="inlineStr">
        <is>
          <t>12/C</t>
        </is>
      </c>
      <c r="M2153" s="12" t="inlineStr">
        <is>
          <t>14</t>
        </is>
      </c>
      <c r="N2153" s="12" t="n">
        <v>1</v>
      </c>
      <c r="O2153" s="12" t="n">
        <v>1</v>
      </c>
      <c r="P2153" s="12" t="n"/>
      <c r="Q2153" s="12" t="n"/>
      <c r="R2153" s="12" t="n"/>
      <c r="S2153" s="12" t="inlineStr">
        <is>
          <t>Tray</t>
        </is>
      </c>
      <c r="T2153" s="16" t="n">
        <v>0</v>
      </c>
      <c r="U2153" s="16" t="n">
        <v>61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B-C-0139</t>
        </is>
      </c>
      <c r="B2154" s="12" t="inlineStr">
        <is>
          <t>B</t>
        </is>
      </c>
      <c r="C2154" s="12" t="inlineStr">
        <is>
          <t>ACC</t>
        </is>
      </c>
      <c r="D2154" s="12" t="inlineStr">
        <is>
          <t>CT / VT</t>
        </is>
      </c>
      <c r="E2154" s="12" t="inlineStr">
        <is>
          <t>R4</t>
        </is>
      </c>
      <c r="F2154" s="12" t="inlineStr">
        <is>
          <t>R4: ACC electrical (VFD) e-house (60 x 120 ft)</t>
        </is>
      </c>
      <c r="G2154" s="12" t="inlineStr">
        <is>
          <t>VFD-L4</t>
        </is>
      </c>
      <c r="H2154" s="12" t="inlineStr">
        <is>
          <t>R4 VFD lineup 4 (23 drives, fed from T-R4-4)</t>
        </is>
      </c>
      <c r="I2154" s="12" t="inlineStr">
        <is>
          <t>Control</t>
        </is>
      </c>
      <c r="J2154" s="12" t="inlineStr">
        <is>
          <t>Control cable 600 V Type TC-ER, Cu #10 AWG (CT / VT circuits)</t>
        </is>
      </c>
      <c r="K2154" s="12" t="inlineStr">
        <is>
          <t>CTCT|4/C|10</t>
        </is>
      </c>
      <c r="L2154" s="12" t="inlineStr">
        <is>
          <t>4/C</t>
        </is>
      </c>
      <c r="M2154" s="12" t="inlineStr">
        <is>
          <t>10</t>
        </is>
      </c>
      <c r="N2154" s="12" t="n">
        <v>1</v>
      </c>
      <c r="O2154" s="12" t="n">
        <v>1</v>
      </c>
      <c r="P2154" s="12" t="n"/>
      <c r="Q2154" s="12" t="n"/>
      <c r="R2154" s="12" t="n"/>
      <c r="S2154" s="12" t="inlineStr">
        <is>
          <t>Tray</t>
        </is>
      </c>
      <c r="T2154" s="16" t="n">
        <v>0</v>
      </c>
      <c r="U2154" s="16" t="n">
        <v>61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B-C-0140</t>
        </is>
      </c>
      <c r="B2155" s="12" t="inlineStr">
        <is>
          <t>B</t>
        </is>
      </c>
      <c r="C2155" s="12" t="inlineStr">
        <is>
          <t>ACC</t>
        </is>
      </c>
      <c r="D2155" s="12" t="inlineStr">
        <is>
          <t>CT / VT</t>
        </is>
      </c>
      <c r="E2155" s="12" t="inlineStr">
        <is>
          <t>R4</t>
        </is>
      </c>
      <c r="F2155" s="12" t="inlineStr">
        <is>
          <t>R4: ACC electrical (VFD) e-house (60 x 120 ft)</t>
        </is>
      </c>
      <c r="G2155" s="12" t="inlineStr">
        <is>
          <t>VFD-L4</t>
        </is>
      </c>
      <c r="H2155" s="12" t="inlineStr">
        <is>
          <t>R4 VFD lineup 4 (23 drives, fed from T-R4-4)</t>
        </is>
      </c>
      <c r="I2155" s="12" t="inlineStr">
        <is>
          <t>Control</t>
        </is>
      </c>
      <c r="J2155" s="12" t="inlineStr">
        <is>
          <t>Control cable 600 V Type TC-ER, Cu #10 AWG (CT / VT circuits)</t>
        </is>
      </c>
      <c r="K2155" s="12" t="inlineStr">
        <is>
          <t>CTCT|4/C|10</t>
        </is>
      </c>
      <c r="L2155" s="12" t="inlineStr">
        <is>
          <t>4/C</t>
        </is>
      </c>
      <c r="M2155" s="12" t="inlineStr">
        <is>
          <t>10</t>
        </is>
      </c>
      <c r="N2155" s="12" t="n">
        <v>1</v>
      </c>
      <c r="O2155" s="12" t="n">
        <v>1</v>
      </c>
      <c r="P2155" s="12" t="n"/>
      <c r="Q2155" s="12" t="n"/>
      <c r="R2155" s="12" t="n"/>
      <c r="S2155" s="12" t="inlineStr">
        <is>
          <t>Tray</t>
        </is>
      </c>
      <c r="T2155" s="16" t="n">
        <v>0</v>
      </c>
      <c r="U2155" s="16" t="n">
        <v>61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B-C-0141</t>
        </is>
      </c>
      <c r="B2156" s="12" t="inlineStr">
        <is>
          <t>B</t>
        </is>
      </c>
      <c r="C2156" s="12" t="inlineStr">
        <is>
          <t>ACC</t>
        </is>
      </c>
      <c r="D2156" s="12" t="inlineStr">
        <is>
          <t>Control</t>
        </is>
      </c>
      <c r="E2156" s="12" t="inlineStr">
        <is>
          <t>R4</t>
        </is>
      </c>
      <c r="F2156" s="12" t="inlineStr">
        <is>
          <t>R4: ACC electrical (VFD) e-house (60 x 120 ft)</t>
        </is>
      </c>
      <c r="G2156" s="12" t="inlineStr">
        <is>
          <t>R4</t>
        </is>
      </c>
      <c r="H2156" s="12" t="inlineStr">
        <is>
          <t>R4: ACC electrical (VFD) e-house (60 x 120 ft)</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B-C-0142</t>
        </is>
      </c>
      <c r="B2157" s="12" t="inlineStr">
        <is>
          <t>B</t>
        </is>
      </c>
      <c r="C2157" s="12" t="inlineStr">
        <is>
          <t>ACC</t>
        </is>
      </c>
      <c r="D2157" s="12" t="inlineStr">
        <is>
          <t>Control</t>
        </is>
      </c>
      <c r="E2157" s="12" t="inlineStr">
        <is>
          <t>R4</t>
        </is>
      </c>
      <c r="F2157" s="12" t="inlineStr">
        <is>
          <t>R4: ACC electrical (VFD) e-house (60 x 120 ft)</t>
        </is>
      </c>
      <c r="G2157" s="12" t="inlineStr">
        <is>
          <t>R4</t>
        </is>
      </c>
      <c r="H2157" s="12" t="inlineStr">
        <is>
          <t>R4: ACC electrical (VFD) e-house (60 x 120 ft)</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0</v>
      </c>
      <c r="U2157" s="16" t="n">
        <v>46</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B-C-0143</t>
        </is>
      </c>
      <c r="B2158" s="12" t="inlineStr">
        <is>
          <t>B</t>
        </is>
      </c>
      <c r="C2158" s="12" t="inlineStr">
        <is>
          <t>ACC</t>
        </is>
      </c>
      <c r="D2158" s="12" t="inlineStr">
        <is>
          <t>Control</t>
        </is>
      </c>
      <c r="E2158" s="12" t="inlineStr">
        <is>
          <t>R4</t>
        </is>
      </c>
      <c r="F2158" s="12" t="inlineStr">
        <is>
          <t>R4: ACC electrical (VFD) e-house (60 x 120 ft)</t>
        </is>
      </c>
      <c r="G2158" s="12" t="inlineStr">
        <is>
          <t>R4</t>
        </is>
      </c>
      <c r="H2158" s="12" t="inlineStr">
        <is>
          <t>R4: ACC electrical (VFD) e-house (60 x 120 ft)</t>
        </is>
      </c>
      <c r="I2158" s="12" t="inlineStr">
        <is>
          <t>Control</t>
        </is>
      </c>
      <c r="J2158" s="12" t="inlineStr">
        <is>
          <t>Control cable 600 V Type TC-ER, Cu #14 AWG, PVC jacket</t>
        </is>
      </c>
      <c r="K2158" s="12" t="inlineStr">
        <is>
          <t>CT|12/C|14</t>
        </is>
      </c>
      <c r="L2158" s="12" t="inlineStr">
        <is>
          <t>12/C</t>
        </is>
      </c>
      <c r="M2158" s="12" t="inlineStr">
        <is>
          <t>14</t>
        </is>
      </c>
      <c r="N2158" s="12" t="n">
        <v>1</v>
      </c>
      <c r="O2158" s="12" t="n">
        <v>1</v>
      </c>
      <c r="P2158" s="12" t="n"/>
      <c r="Q2158" s="12" t="n"/>
      <c r="R2158" s="12" t="n"/>
      <c r="S2158" s="12" t="inlineStr">
        <is>
          <t>Tray</t>
        </is>
      </c>
      <c r="T2158" s="16" t="n">
        <v>0</v>
      </c>
      <c r="U2158" s="16" t="n">
        <v>46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B-C-0144</t>
        </is>
      </c>
      <c r="B2159" s="12" t="inlineStr">
        <is>
          <t>B</t>
        </is>
      </c>
      <c r="C2159" s="12" t="inlineStr">
        <is>
          <t>ACC</t>
        </is>
      </c>
      <c r="D2159" s="12" t="inlineStr">
        <is>
          <t>Control</t>
        </is>
      </c>
      <c r="E2159" s="12" t="inlineStr">
        <is>
          <t>R4</t>
        </is>
      </c>
      <c r="F2159" s="12" t="inlineStr">
        <is>
          <t>R4: ACC electrical (VFD) e-house (60 x 120 ft)</t>
        </is>
      </c>
      <c r="G2159" s="12" t="inlineStr">
        <is>
          <t>R4</t>
        </is>
      </c>
      <c r="H2159" s="12" t="inlineStr">
        <is>
          <t>R4: ACC electrical (VFD) e-house (60 x 120 ft)</t>
        </is>
      </c>
      <c r="I2159" s="12" t="inlineStr">
        <is>
          <t>Control</t>
        </is>
      </c>
      <c r="J2159" s="12" t="inlineStr">
        <is>
          <t>Control cable 600 V Type TC-ER, Cu #14 AWG, PVC jacket</t>
        </is>
      </c>
      <c r="K2159" s="12" t="inlineStr">
        <is>
          <t>CT|12/C|14</t>
        </is>
      </c>
      <c r="L2159" s="12" t="inlineStr">
        <is>
          <t>12/C</t>
        </is>
      </c>
      <c r="M2159" s="12" t="inlineStr">
        <is>
          <t>14</t>
        </is>
      </c>
      <c r="N2159" s="12" t="n">
        <v>1</v>
      </c>
      <c r="O2159" s="12" t="n">
        <v>1</v>
      </c>
      <c r="P2159" s="12" t="n"/>
      <c r="Q2159" s="12" t="n"/>
      <c r="R2159" s="12" t="n"/>
      <c r="S2159" s="12" t="inlineStr">
        <is>
          <t>Tray</t>
        </is>
      </c>
      <c r="T2159" s="16" t="n">
        <v>0</v>
      </c>
      <c r="U2159" s="16" t="n">
        <v>46</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B-C-0145</t>
        </is>
      </c>
      <c r="B2160" s="12" t="inlineStr">
        <is>
          <t>B</t>
        </is>
      </c>
      <c r="C2160" s="12" t="inlineStr">
        <is>
          <t>ACC</t>
        </is>
      </c>
      <c r="D2160" s="12" t="inlineStr">
        <is>
          <t>Control</t>
        </is>
      </c>
      <c r="E2160" s="12" t="inlineStr">
        <is>
          <t>R4</t>
        </is>
      </c>
      <c r="F2160" s="12" t="inlineStr">
        <is>
          <t>R4: ACC electrical (VFD) e-house (60 x 120 ft)</t>
        </is>
      </c>
      <c r="G2160" s="12" t="inlineStr">
        <is>
          <t>R4</t>
        </is>
      </c>
      <c r="H2160" s="12" t="inlineStr">
        <is>
          <t>R4: ACC electrical (VFD) e-house (60 x 120 ft)</t>
        </is>
      </c>
      <c r="I2160" s="12" t="inlineStr">
        <is>
          <t>Control</t>
        </is>
      </c>
      <c r="J2160" s="12" t="inlineStr">
        <is>
          <t>Control cable 600 V Type TC-ER, Cu #14 AWG, PVC jacket</t>
        </is>
      </c>
      <c r="K2160" s="12" t="inlineStr">
        <is>
          <t>CT|12/C|14</t>
        </is>
      </c>
      <c r="L2160" s="12" t="inlineStr">
        <is>
          <t>12/C</t>
        </is>
      </c>
      <c r="M2160" s="12" t="inlineStr">
        <is>
          <t>14</t>
        </is>
      </c>
      <c r="N2160" s="12" t="n">
        <v>1</v>
      </c>
      <c r="O2160" s="12" t="n">
        <v>1</v>
      </c>
      <c r="P2160" s="12" t="n"/>
      <c r="Q2160" s="12" t="n"/>
      <c r="R2160" s="12" t="n"/>
      <c r="S2160" s="12" t="inlineStr">
        <is>
          <t>Tray</t>
        </is>
      </c>
      <c r="T2160" s="16" t="n">
        <v>0</v>
      </c>
      <c r="U2160" s="16" t="n">
        <v>46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B-C-0146</t>
        </is>
      </c>
      <c r="B2161" s="12" t="inlineStr">
        <is>
          <t>B</t>
        </is>
      </c>
      <c r="C2161" s="12" t="inlineStr">
        <is>
          <t>ACC</t>
        </is>
      </c>
      <c r="D2161" s="12" t="inlineStr">
        <is>
          <t>Control</t>
        </is>
      </c>
      <c r="E2161" s="12" t="inlineStr">
        <is>
          <t>R4</t>
        </is>
      </c>
      <c r="F2161" s="12" t="inlineStr">
        <is>
          <t>R4: ACC electrical (VFD) e-house (60 x 120 ft)</t>
        </is>
      </c>
      <c r="G2161" s="12" t="inlineStr">
        <is>
          <t>R4</t>
        </is>
      </c>
      <c r="H2161" s="12" t="inlineStr">
        <is>
          <t>R4: ACC electrical (VFD) e-house (60 x 120 ft)</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0</v>
      </c>
      <c r="U2161" s="16" t="n">
        <v>46</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B-C-0147</t>
        </is>
      </c>
      <c r="B2162" s="12" t="inlineStr">
        <is>
          <t>B</t>
        </is>
      </c>
      <c r="C2162" s="12" t="inlineStr">
        <is>
          <t>ACC</t>
        </is>
      </c>
      <c r="D2162" s="12" t="inlineStr">
        <is>
          <t>Control</t>
        </is>
      </c>
      <c r="E2162" s="12" t="inlineStr">
        <is>
          <t>R4</t>
        </is>
      </c>
      <c r="F2162" s="12" t="inlineStr">
        <is>
          <t>R4: ACC electrical (VFD) e-house (60 x 120 ft)</t>
        </is>
      </c>
      <c r="G2162" s="12" t="inlineStr">
        <is>
          <t>R4</t>
        </is>
      </c>
      <c r="H2162" s="12" t="inlineStr">
        <is>
          <t>R4: ACC electrical (VFD) e-house (60 x 120 ft)</t>
        </is>
      </c>
      <c r="I2162" s="12" t="inlineStr">
        <is>
          <t>Control</t>
        </is>
      </c>
      <c r="J2162" s="12" t="inlineStr">
        <is>
          <t>Control cable 600 V Type TC-ER, Cu #14 AWG, PVC jacket</t>
        </is>
      </c>
      <c r="K2162" s="12" t="inlineStr">
        <is>
          <t>CT|12/C|14</t>
        </is>
      </c>
      <c r="L2162" s="12" t="inlineStr">
        <is>
          <t>12/C</t>
        </is>
      </c>
      <c r="M2162" s="12" t="inlineStr">
        <is>
          <t>14</t>
        </is>
      </c>
      <c r="N2162" s="12" t="n">
        <v>1</v>
      </c>
      <c r="O2162" s="12" t="n">
        <v>1</v>
      </c>
      <c r="P2162" s="12" t="n"/>
      <c r="Q2162" s="12" t="n"/>
      <c r="R2162" s="12" t="n"/>
      <c r="S2162" s="12" t="inlineStr">
        <is>
          <t>Tray</t>
        </is>
      </c>
      <c r="T2162" s="16" t="n">
        <v>0</v>
      </c>
      <c r="U2162" s="16" t="n">
        <v>46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B-C-0148</t>
        </is>
      </c>
      <c r="B2163" s="12" t="inlineStr">
        <is>
          <t>B</t>
        </is>
      </c>
      <c r="C2163" s="12" t="inlineStr">
        <is>
          <t>ACC</t>
        </is>
      </c>
      <c r="D2163" s="12" t="inlineStr">
        <is>
          <t>Control</t>
        </is>
      </c>
      <c r="E2163" s="12" t="inlineStr">
        <is>
          <t>R4</t>
        </is>
      </c>
      <c r="F2163" s="12" t="inlineStr">
        <is>
          <t>R4: ACC electrical (VFD) e-house (60 x 120 ft)</t>
        </is>
      </c>
      <c r="G2163" s="12" t="inlineStr">
        <is>
          <t>R4</t>
        </is>
      </c>
      <c r="H2163" s="12" t="inlineStr">
        <is>
          <t>R4: ACC electrical (VFD) e-house (60 x 120 ft)</t>
        </is>
      </c>
      <c r="I2163" s="12" t="inlineStr">
        <is>
          <t>Control</t>
        </is>
      </c>
      <c r="J2163" s="12" t="inlineStr">
        <is>
          <t>Control cable 600 V Type TC-ER, Cu #14 AWG, PVC jacket</t>
        </is>
      </c>
      <c r="K2163" s="12" t="inlineStr">
        <is>
          <t>CT|12/C|14</t>
        </is>
      </c>
      <c r="L2163" s="12" t="inlineStr">
        <is>
          <t>12/C</t>
        </is>
      </c>
      <c r="M2163" s="12" t="inlineStr">
        <is>
          <t>14</t>
        </is>
      </c>
      <c r="N2163" s="12" t="n">
        <v>1</v>
      </c>
      <c r="O2163" s="12" t="n">
        <v>1</v>
      </c>
      <c r="P2163" s="12" t="n"/>
      <c r="Q2163" s="12" t="n"/>
      <c r="R2163" s="12" t="n"/>
      <c r="S2163" s="12" t="inlineStr">
        <is>
          <t>Tray</t>
        </is>
      </c>
      <c r="T2163" s="16" t="n">
        <v>0</v>
      </c>
      <c r="U2163" s="16" t="n">
        <v>46</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B-C-0149</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T-R4-1: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160</v>
      </c>
      <c r="U2164" s="16" t="n">
        <v>64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B-C-0150</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T-R4-1: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160</v>
      </c>
      <c r="U2165" s="16" t="n">
        <v>64</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B-C-0151</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T-R4-1: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160</v>
      </c>
      <c r="U2166" s="16" t="n">
        <v>64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B-C-0152</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T-R4-1: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160</v>
      </c>
      <c r="U2167" s="16" t="n">
        <v>64</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B-C-0153</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T-R4-1: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160</v>
      </c>
      <c r="U2168" s="16" t="n">
        <v>64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B-C-0154</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T-R4-1: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160</v>
      </c>
      <c r="U2169" s="16" t="n">
        <v>64</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B-C-0155</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T-R4-2: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186</v>
      </c>
      <c r="U2170" s="16" t="n">
        <v>64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B-C-0156</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T-R4-2: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186</v>
      </c>
      <c r="U2171" s="16" t="n">
        <v>64</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B-C-0157</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T-R4-2: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186</v>
      </c>
      <c r="U2172" s="16" t="n">
        <v>64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B-C-0158</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T-R4-2: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186</v>
      </c>
      <c r="U2173" s="16" t="n">
        <v>64</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B-C-0159</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T-R4-2: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186</v>
      </c>
      <c r="U2174" s="16" t="n">
        <v>64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B-C-0160</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T-R4-2: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186</v>
      </c>
      <c r="U2175" s="16" t="n">
        <v>64</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B-C-0161</t>
        </is>
      </c>
      <c r="B2176" s="12" t="inlineStr">
        <is>
          <t>B</t>
        </is>
      </c>
      <c r="C2176" s="12" t="inlineStr">
        <is>
          <t>ACC</t>
        </is>
      </c>
      <c r="D2176" s="12" t="inlineStr">
        <is>
          <t>Motor 1 of 6: control / local station</t>
        </is>
      </c>
      <c r="E2176" s="12" t="inlineStr"/>
      <c r="F2176" s="12" t="inlineStr">
        <is>
          <t>R4 480 V switchgear + vacuum-pump MCC</t>
        </is>
      </c>
      <c r="G2176" s="12" t="inlineStr"/>
      <c r="H2176" s="12" t="inlineStr">
        <is>
          <t>T-R4-3: 13.8/0.48 kV</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Duct bank</t>
        </is>
      </c>
      <c r="T2176" s="16" t="n">
        <v>215</v>
      </c>
      <c r="U2176" s="16" t="n">
        <v>51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B-C-0162</t>
        </is>
      </c>
      <c r="B2177" s="12" t="inlineStr">
        <is>
          <t>B</t>
        </is>
      </c>
      <c r="C2177" s="12" t="inlineStr">
        <is>
          <t>ACC</t>
        </is>
      </c>
      <c r="D2177" s="12" t="inlineStr">
        <is>
          <t>Motor 2 of 6: control / local station</t>
        </is>
      </c>
      <c r="E2177" s="12" t="inlineStr"/>
      <c r="F2177" s="12" t="inlineStr">
        <is>
          <t>R4 480 V switchgear + vacuum-pump MCC</t>
        </is>
      </c>
      <c r="G2177" s="12" t="inlineStr"/>
      <c r="H2177" s="12" t="inlineStr">
        <is>
          <t>T-R4-3: 13.8/0.48 kV</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Duct bank</t>
        </is>
      </c>
      <c r="T2177" s="16" t="n">
        <v>215</v>
      </c>
      <c r="U2177" s="16" t="n">
        <v>51</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B-C-0163</t>
        </is>
      </c>
      <c r="B2178" s="12" t="inlineStr">
        <is>
          <t>B</t>
        </is>
      </c>
      <c r="C2178" s="12" t="inlineStr">
        <is>
          <t>ACC</t>
        </is>
      </c>
      <c r="D2178" s="12" t="inlineStr">
        <is>
          <t>Motor 3 of 6: control / local station</t>
        </is>
      </c>
      <c r="E2178" s="12" t="inlineStr"/>
      <c r="F2178" s="12" t="inlineStr">
        <is>
          <t>R4 480 V switchgear + vacuum-pump MCC</t>
        </is>
      </c>
      <c r="G2178" s="12" t="inlineStr"/>
      <c r="H2178" s="12" t="inlineStr">
        <is>
          <t>T-R4-3: 13.8/0.48 kV</t>
        </is>
      </c>
      <c r="I2178" s="12" t="inlineStr">
        <is>
          <t>Control</t>
        </is>
      </c>
      <c r="J2178" s="12" t="inlineStr">
        <is>
          <t>Control cable 600 V Type TC-ER, Cu #14 AWG, PVC jacket</t>
        </is>
      </c>
      <c r="K2178" s="12" t="inlineStr">
        <is>
          <t>CT|7/C|14</t>
        </is>
      </c>
      <c r="L2178" s="12" t="inlineStr">
        <is>
          <t>7/C</t>
        </is>
      </c>
      <c r="M2178" s="12" t="inlineStr">
        <is>
          <t>14</t>
        </is>
      </c>
      <c r="N2178" s="12" t="n">
        <v>1</v>
      </c>
      <c r="O2178" s="12" t="n">
        <v>1</v>
      </c>
      <c r="P2178" s="12" t="n"/>
      <c r="Q2178" s="12" t="n"/>
      <c r="R2178" s="12" t="n"/>
      <c r="S2178" s="12" t="inlineStr">
        <is>
          <t>Duct bank</t>
        </is>
      </c>
      <c r="T2178" s="16" t="n">
        <v>215</v>
      </c>
      <c r="U2178" s="16" t="n">
        <v>51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B-C-0164</t>
        </is>
      </c>
      <c r="B2179" s="12" t="inlineStr">
        <is>
          <t>B</t>
        </is>
      </c>
      <c r="C2179" s="12" t="inlineStr">
        <is>
          <t>ACC</t>
        </is>
      </c>
      <c r="D2179" s="12" t="inlineStr">
        <is>
          <t>Motor 4 of 6: control / local station</t>
        </is>
      </c>
      <c r="E2179" s="12" t="inlineStr"/>
      <c r="F2179" s="12" t="inlineStr">
        <is>
          <t>R4 480 V switchgear + vacuum-pump MCC</t>
        </is>
      </c>
      <c r="G2179" s="12" t="inlineStr"/>
      <c r="H2179" s="12" t="inlineStr">
        <is>
          <t>T-R4-3: 13.8/0.48 kV</t>
        </is>
      </c>
      <c r="I2179" s="12" t="inlineStr">
        <is>
          <t>Control</t>
        </is>
      </c>
      <c r="J2179" s="12" t="inlineStr">
        <is>
          <t>Control cable 600 V Type TC-ER, Cu #14 AWG, PVC jacket</t>
        </is>
      </c>
      <c r="K2179" s="12" t="inlineStr">
        <is>
          <t>CT|7/C|14</t>
        </is>
      </c>
      <c r="L2179" s="12" t="inlineStr">
        <is>
          <t>7/C</t>
        </is>
      </c>
      <c r="M2179" s="12" t="inlineStr">
        <is>
          <t>14</t>
        </is>
      </c>
      <c r="N2179" s="12" t="n">
        <v>1</v>
      </c>
      <c r="O2179" s="12" t="n">
        <v>1</v>
      </c>
      <c r="P2179" s="12" t="n"/>
      <c r="Q2179" s="12" t="n"/>
      <c r="R2179" s="12" t="n"/>
      <c r="S2179" s="12" t="inlineStr">
        <is>
          <t>Duct bank</t>
        </is>
      </c>
      <c r="T2179" s="16" t="n">
        <v>215</v>
      </c>
      <c r="U2179" s="16" t="n">
        <v>51</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B-C-0165</t>
        </is>
      </c>
      <c r="B2180" s="12" t="inlineStr">
        <is>
          <t>B</t>
        </is>
      </c>
      <c r="C2180" s="12" t="inlineStr">
        <is>
          <t>ACC</t>
        </is>
      </c>
      <c r="D2180" s="12" t="inlineStr">
        <is>
          <t>Motor 5 of 6: control / local station</t>
        </is>
      </c>
      <c r="E2180" s="12" t="inlineStr"/>
      <c r="F2180" s="12" t="inlineStr">
        <is>
          <t>R4 480 V switchgear + vacuum-pump MCC</t>
        </is>
      </c>
      <c r="G2180" s="12" t="inlineStr"/>
      <c r="H2180" s="12" t="inlineStr">
        <is>
          <t>T-R4-3: 13.8/0.48 kV</t>
        </is>
      </c>
      <c r="I2180" s="12" t="inlineStr">
        <is>
          <t>Control</t>
        </is>
      </c>
      <c r="J2180" s="12" t="inlineStr">
        <is>
          <t>Control cable 600 V Type TC-ER, Cu #14 AWG, PVC jacket</t>
        </is>
      </c>
      <c r="K2180" s="12" t="inlineStr">
        <is>
          <t>CT|7/C|14</t>
        </is>
      </c>
      <c r="L2180" s="12" t="inlineStr">
        <is>
          <t>7/C</t>
        </is>
      </c>
      <c r="M2180" s="12" t="inlineStr">
        <is>
          <t>14</t>
        </is>
      </c>
      <c r="N2180" s="12" t="n">
        <v>1</v>
      </c>
      <c r="O2180" s="12" t="n">
        <v>1</v>
      </c>
      <c r="P2180" s="12" t="n"/>
      <c r="Q2180" s="12" t="n"/>
      <c r="R2180" s="12" t="n"/>
      <c r="S2180" s="12" t="inlineStr">
        <is>
          <t>Duct bank</t>
        </is>
      </c>
      <c r="T2180" s="16" t="n">
        <v>215</v>
      </c>
      <c r="U2180" s="16" t="n">
        <v>51</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B-C-0166</t>
        </is>
      </c>
      <c r="B2181" s="12" t="inlineStr">
        <is>
          <t>B</t>
        </is>
      </c>
      <c r="C2181" s="12" t="inlineStr">
        <is>
          <t>ACC</t>
        </is>
      </c>
      <c r="D2181" s="12" t="inlineStr">
        <is>
          <t>Motor 6 of 6: control / local station</t>
        </is>
      </c>
      <c r="E2181" s="12" t="inlineStr"/>
      <c r="F2181" s="12" t="inlineStr">
        <is>
          <t>R4 480 V switchgear + vacuum-pump MCC</t>
        </is>
      </c>
      <c r="G2181" s="12" t="inlineStr"/>
      <c r="H2181" s="12" t="inlineStr">
        <is>
          <t>T-R4-3: 13.8/0.48 kV</t>
        </is>
      </c>
      <c r="I2181" s="12" t="inlineStr">
        <is>
          <t>Control</t>
        </is>
      </c>
      <c r="J2181" s="12" t="inlineStr">
        <is>
          <t>Control cable 600 V Type TC-ER, Cu #14 AWG, PVC jacket</t>
        </is>
      </c>
      <c r="K2181" s="12" t="inlineStr">
        <is>
          <t>CT|7/C|14</t>
        </is>
      </c>
      <c r="L2181" s="12" t="inlineStr">
        <is>
          <t>7/C</t>
        </is>
      </c>
      <c r="M2181" s="12" t="inlineStr">
        <is>
          <t>14</t>
        </is>
      </c>
      <c r="N2181" s="12" t="n">
        <v>1</v>
      </c>
      <c r="O2181" s="12" t="n">
        <v>1</v>
      </c>
      <c r="P2181" s="12" t="n"/>
      <c r="Q2181" s="12" t="n"/>
      <c r="R2181" s="12" t="n"/>
      <c r="S2181" s="12" t="inlineStr">
        <is>
          <t>Duct bank</t>
        </is>
      </c>
      <c r="T2181" s="16" t="n">
        <v>215</v>
      </c>
      <c r="U2181" s="16" t="n">
        <v>51</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B-C-0167</t>
        </is>
      </c>
      <c r="B2182" s="12" t="inlineStr">
        <is>
          <t>B</t>
        </is>
      </c>
      <c r="C2182" s="12" t="inlineStr">
        <is>
          <t>ACC</t>
        </is>
      </c>
      <c r="D2182" s="12" t="inlineStr">
        <is>
          <t>Motor 1 of 6: control / local station</t>
        </is>
      </c>
      <c r="E2182" s="12" t="inlineStr"/>
      <c r="F2182" s="12" t="inlineStr">
        <is>
          <t>R4 480 V switchgear + vacuum-pump MCC</t>
        </is>
      </c>
      <c r="G2182" s="12" t="inlineStr"/>
      <c r="H2182" s="12" t="inlineStr">
        <is>
          <t>T-R4-4: 13.8/0.48 kV</t>
        </is>
      </c>
      <c r="I2182" s="12" t="inlineStr">
        <is>
          <t>Control</t>
        </is>
      </c>
      <c r="J2182" s="12" t="inlineStr">
        <is>
          <t>Control cable 600 V Type TC-ER, Cu #14 AWG, PVC jacket</t>
        </is>
      </c>
      <c r="K2182" s="12" t="inlineStr">
        <is>
          <t>CT|7/C|14</t>
        </is>
      </c>
      <c r="L2182" s="12" t="inlineStr">
        <is>
          <t>7/C</t>
        </is>
      </c>
      <c r="M2182" s="12" t="inlineStr">
        <is>
          <t>14</t>
        </is>
      </c>
      <c r="N2182" s="12" t="n">
        <v>1</v>
      </c>
      <c r="O2182" s="12" t="n">
        <v>1</v>
      </c>
      <c r="P2182" s="12" t="n"/>
      <c r="Q2182" s="12" t="n"/>
      <c r="R2182" s="12" t="n"/>
      <c r="S2182" s="12" t="inlineStr">
        <is>
          <t>Duct bank</t>
        </is>
      </c>
      <c r="T2182" s="16" t="n">
        <v>209</v>
      </c>
      <c r="U2182" s="16" t="n">
        <v>77</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B-C-0168</t>
        </is>
      </c>
      <c r="B2183" s="12" t="inlineStr">
        <is>
          <t>B</t>
        </is>
      </c>
      <c r="C2183" s="12" t="inlineStr">
        <is>
          <t>ACC</t>
        </is>
      </c>
      <c r="D2183" s="12" t="inlineStr">
        <is>
          <t>Motor 2 of 6: control / local station</t>
        </is>
      </c>
      <c r="E2183" s="12" t="inlineStr"/>
      <c r="F2183" s="12" t="inlineStr">
        <is>
          <t>R4 480 V switchgear + vacuum-pump MCC</t>
        </is>
      </c>
      <c r="G2183" s="12" t="inlineStr"/>
      <c r="H2183" s="12" t="inlineStr">
        <is>
          <t>T-R4-4: 13.8/0.48 kV</t>
        </is>
      </c>
      <c r="I2183" s="12" t="inlineStr">
        <is>
          <t>Control</t>
        </is>
      </c>
      <c r="J2183" s="12" t="inlineStr">
        <is>
          <t>Control cable 600 V Type TC-ER, Cu #14 AWG, PVC jacket</t>
        </is>
      </c>
      <c r="K2183" s="12" t="inlineStr">
        <is>
          <t>CT|7/C|14</t>
        </is>
      </c>
      <c r="L2183" s="12" t="inlineStr">
        <is>
          <t>7/C</t>
        </is>
      </c>
      <c r="M2183" s="12" t="inlineStr">
        <is>
          <t>14</t>
        </is>
      </c>
      <c r="N2183" s="12" t="n">
        <v>1</v>
      </c>
      <c r="O2183" s="12" t="n">
        <v>1</v>
      </c>
      <c r="P2183" s="12" t="n"/>
      <c r="Q2183" s="12" t="n"/>
      <c r="R2183" s="12" t="n"/>
      <c r="S2183" s="12" t="inlineStr">
        <is>
          <t>Duct bank</t>
        </is>
      </c>
      <c r="T2183" s="16" t="n">
        <v>209</v>
      </c>
      <c r="U2183" s="16" t="n">
        <v>77</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B-C-0169</t>
        </is>
      </c>
      <c r="B2184" s="12" t="inlineStr">
        <is>
          <t>B</t>
        </is>
      </c>
      <c r="C2184" s="12" t="inlineStr">
        <is>
          <t>ACC</t>
        </is>
      </c>
      <c r="D2184" s="12" t="inlineStr">
        <is>
          <t>Motor 3 of 6: control / local station</t>
        </is>
      </c>
      <c r="E2184" s="12" t="inlineStr"/>
      <c r="F2184" s="12" t="inlineStr">
        <is>
          <t>R4 480 V switchgear + vacuum-pump MCC</t>
        </is>
      </c>
      <c r="G2184" s="12" t="inlineStr"/>
      <c r="H2184" s="12" t="inlineStr">
        <is>
          <t>T-R4-4: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209</v>
      </c>
      <c r="U2184" s="16" t="n">
        <v>77</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B-C-0170</t>
        </is>
      </c>
      <c r="B2185" s="12" t="inlineStr">
        <is>
          <t>B</t>
        </is>
      </c>
      <c r="C2185" s="12" t="inlineStr">
        <is>
          <t>ACC</t>
        </is>
      </c>
      <c r="D2185" s="12" t="inlineStr">
        <is>
          <t>Motor 4 of 6: control / local station</t>
        </is>
      </c>
      <c r="E2185" s="12" t="inlineStr"/>
      <c r="F2185" s="12" t="inlineStr">
        <is>
          <t>R4 480 V switchgear + vacuum-pump MCC</t>
        </is>
      </c>
      <c r="G2185" s="12" t="inlineStr"/>
      <c r="H2185" s="12" t="inlineStr">
        <is>
          <t>T-R4-4: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209</v>
      </c>
      <c r="U2185" s="16" t="n">
        <v>77</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B-C-0171</t>
        </is>
      </c>
      <c r="B2186" s="12" t="inlineStr">
        <is>
          <t>B</t>
        </is>
      </c>
      <c r="C2186" s="12" t="inlineStr">
        <is>
          <t>ACC</t>
        </is>
      </c>
      <c r="D2186" s="12" t="inlineStr">
        <is>
          <t>Motor 5 of 6: control / local station</t>
        </is>
      </c>
      <c r="E2186" s="12" t="inlineStr"/>
      <c r="F2186" s="12" t="inlineStr">
        <is>
          <t>R4 480 V switchgear + vacuum-pump MCC</t>
        </is>
      </c>
      <c r="G2186" s="12" t="inlineStr"/>
      <c r="H2186" s="12" t="inlineStr">
        <is>
          <t>T-R4-4: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209</v>
      </c>
      <c r="U2186" s="16" t="n">
        <v>77</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B-C-0172</t>
        </is>
      </c>
      <c r="B2187" s="12" t="inlineStr">
        <is>
          <t>B</t>
        </is>
      </c>
      <c r="C2187" s="12" t="inlineStr">
        <is>
          <t>ACC</t>
        </is>
      </c>
      <c r="D2187" s="12" t="inlineStr">
        <is>
          <t>Motor 6 of 6: control / local station</t>
        </is>
      </c>
      <c r="E2187" s="12" t="inlineStr"/>
      <c r="F2187" s="12" t="inlineStr">
        <is>
          <t>R4 480 V switchgear + vacuum-pump MCC</t>
        </is>
      </c>
      <c r="G2187" s="12" t="inlineStr"/>
      <c r="H2187" s="12" t="inlineStr">
        <is>
          <t>T-R4-4: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209</v>
      </c>
      <c r="U2187" s="16" t="n">
        <v>77</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B-C-0173</t>
        </is>
      </c>
      <c r="B2188" s="12" t="inlineStr">
        <is>
          <t>B</t>
        </is>
      </c>
      <c r="C2188" s="12" t="inlineStr">
        <is>
          <t>ACC</t>
        </is>
      </c>
      <c r="D2188" s="12" t="inlineStr">
        <is>
          <t>Motor 1 of 2: control / local station</t>
        </is>
      </c>
      <c r="E2188" s="12" t="inlineStr"/>
      <c r="F2188" s="12" t="inlineStr">
        <is>
          <t>R4 480 V switchgear + vacuum-pump MCC</t>
        </is>
      </c>
      <c r="G2188" s="12" t="inlineStr">
        <is>
          <t>VAC-A/B</t>
        </is>
      </c>
      <c r="H2188" s="12" t="inlineStr">
        <is>
          <t>VAC-A/B: ACC air-removal vacuum pumps</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Tray</t>
        </is>
      </c>
      <c r="T2188" s="16" t="n">
        <v>520</v>
      </c>
      <c r="U2188" s="16" t="n">
        <v>99</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B-C-0174</t>
        </is>
      </c>
      <c r="B2189" s="12" t="inlineStr">
        <is>
          <t>B</t>
        </is>
      </c>
      <c r="C2189" s="12" t="inlineStr">
        <is>
          <t>ACC</t>
        </is>
      </c>
      <c r="D2189" s="12" t="inlineStr">
        <is>
          <t>Motor 2 of 2: control / local station</t>
        </is>
      </c>
      <c r="E2189" s="12" t="inlineStr"/>
      <c r="F2189" s="12" t="inlineStr">
        <is>
          <t>R4 480 V switchgear + vacuum-pump MCC</t>
        </is>
      </c>
      <c r="G2189" s="12" t="inlineStr">
        <is>
          <t>VAC-A/B</t>
        </is>
      </c>
      <c r="H2189" s="12" t="inlineStr">
        <is>
          <t>VAC-A/B: ACC air-removal vacuum pumps</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Tray</t>
        </is>
      </c>
      <c r="T2189" s="16" t="n">
        <v>520</v>
      </c>
      <c r="U2189" s="16" t="n">
        <v>99</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B-F-0001</t>
        </is>
      </c>
      <c r="B2190" s="12" t="inlineStr">
        <is>
          <t>B</t>
        </is>
      </c>
      <c r="C2190" s="12" t="inlineStr">
        <is>
          <t>ACC</t>
        </is>
      </c>
      <c r="D2190" s="12" t="inlineStr">
        <is>
          <t>Plant network / DCS fibre</t>
        </is>
      </c>
      <c r="E2190" s="12" t="inlineStr">
        <is>
          <t>CR</t>
        </is>
      </c>
      <c r="F2190" s="12" t="inlineStr">
        <is>
          <t>Control / admin building (main control room)</t>
        </is>
      </c>
      <c r="G2190" s="12" t="inlineStr">
        <is>
          <t>R4</t>
        </is>
      </c>
      <c r="H2190" s="12" t="inlineStr">
        <is>
          <t>R4: ACC electrical (VFD) e-house (60 x 120 ft)</t>
        </is>
      </c>
      <c r="I2190" s="12" t="inlineStr">
        <is>
          <t>Fibre / data</t>
        </is>
      </c>
      <c r="J2190" s="12" t="inlineStr">
        <is>
          <t>Fibre optic, single-mode, 12-fibre, armored, orange jacket</t>
        </is>
      </c>
      <c r="K2190" s="12" t="inlineStr">
        <is>
          <t>FO|12 SM|-</t>
        </is>
      </c>
      <c r="L2190" s="12" t="inlineStr">
        <is>
          <t>12 SM</t>
        </is>
      </c>
      <c r="M2190" s="12" t="inlineStr">
        <is>
          <t>-</t>
        </is>
      </c>
      <c r="N2190" s="12" t="n">
        <v>1</v>
      </c>
      <c r="O2190" s="12" t="n">
        <v>1</v>
      </c>
      <c r="P2190" s="12" t="n"/>
      <c r="Q2190" s="12" t="n"/>
      <c r="R2190" s="12" t="n"/>
      <c r="S2190" s="12" t="inlineStr">
        <is>
          <t>Duct bank</t>
        </is>
      </c>
      <c r="T2190" s="16" t="n">
        <v>1408</v>
      </c>
      <c r="U2190" s="16" t="n">
        <v>57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B-FA-0001</t>
        </is>
      </c>
      <c r="B2191" s="12" t="inlineStr">
        <is>
          <t>B</t>
        </is>
      </c>
      <c r="C2191" s="12" t="inlineStr">
        <is>
          <t>ACC</t>
        </is>
      </c>
      <c r="D2191" s="12" t="inlineStr">
        <is>
          <t>Fire alarm / F&amp;G loop (to the local FACP / F&amp;G node)</t>
        </is>
      </c>
      <c r="E2191" s="12" t="inlineStr">
        <is>
          <t>R4</t>
        </is>
      </c>
      <c r="F2191" s="12" t="inlineStr">
        <is>
          <t>R4: ACC electrical (VFD) e-house (60 x 120 ft)</t>
        </is>
      </c>
      <c r="G2191" s="12" t="inlineStr"/>
      <c r="H2191" s="12" t="inlineStr">
        <is>
          <t>R4 480 V switchgear + vacuum-pump MCC</t>
        </is>
      </c>
      <c r="I2191" s="12" t="inlineStr">
        <is>
          <t>Fire alarm</t>
        </is>
      </c>
      <c r="J2191" s="12" t="inlineStr">
        <is>
          <t>Fire alarm FPLR 2/C #14 shielded, red jacket (NEC 760)</t>
        </is>
      </c>
      <c r="K2191" s="12" t="inlineStr">
        <is>
          <t>FA|2/C|14</t>
        </is>
      </c>
      <c r="L2191" s="12" t="inlineStr">
        <is>
          <t>2/C</t>
        </is>
      </c>
      <c r="M2191" s="12" t="inlineStr">
        <is>
          <t>14</t>
        </is>
      </c>
      <c r="N2191" s="12" t="n">
        <v>1</v>
      </c>
      <c r="O2191" s="12" t="n">
        <v>1</v>
      </c>
      <c r="P2191" s="12" t="n"/>
      <c r="Q2191" s="12" t="n"/>
      <c r="R2191" s="12" t="n"/>
      <c r="S2191" s="12" t="inlineStr">
        <is>
          <t>Tray</t>
        </is>
      </c>
      <c r="T2191" s="16" t="n">
        <v>0</v>
      </c>
      <c r="U2191" s="16" t="n">
        <v>54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B-FA-0002</t>
        </is>
      </c>
      <c r="B2192" s="12" t="inlineStr">
        <is>
          <t>B</t>
        </is>
      </c>
      <c r="C2192" s="12" t="inlineStr">
        <is>
          <t>ACC</t>
        </is>
      </c>
      <c r="D2192" s="12" t="inlineStr">
        <is>
          <t>Fire alarm / F&amp;G loop (to the local FACP / F&amp;G node)</t>
        </is>
      </c>
      <c r="E2192" s="12" t="inlineStr">
        <is>
          <t>R4</t>
        </is>
      </c>
      <c r="F2192" s="12" t="inlineStr">
        <is>
          <t>R4: ACC electrical (VFD) e-house (60 x 120 ft)</t>
        </is>
      </c>
      <c r="G2192" s="12" t="inlineStr">
        <is>
          <t>R4</t>
        </is>
      </c>
      <c r="H2192" s="12" t="inlineStr">
        <is>
          <t>R4: ACC electrical (VFD) e-house (60 x 120 ft)</t>
        </is>
      </c>
      <c r="I2192" s="12" t="inlineStr">
        <is>
          <t>Fire alarm</t>
        </is>
      </c>
      <c r="J2192" s="12" t="inlineStr">
        <is>
          <t>Fire alarm FPLR 2/C #14 shielded, red jacket (NEC 760)</t>
        </is>
      </c>
      <c r="K2192" s="12" t="inlineStr">
        <is>
          <t>FA|2/C|14</t>
        </is>
      </c>
      <c r="L2192" s="12" t="inlineStr">
        <is>
          <t>2/C</t>
        </is>
      </c>
      <c r="M2192" s="12" t="inlineStr">
        <is>
          <t>14</t>
        </is>
      </c>
      <c r="N2192" s="12" t="n">
        <v>1</v>
      </c>
      <c r="O2192" s="12" t="n">
        <v>1</v>
      </c>
      <c r="P2192" s="12" t="n"/>
      <c r="Q2192" s="12" t="n"/>
      <c r="R2192" s="12" t="n"/>
      <c r="S2192" s="12" t="inlineStr">
        <is>
          <t>Tray</t>
        </is>
      </c>
      <c r="T2192" s="16" t="n">
        <v>0</v>
      </c>
      <c r="U2192" s="16" t="n">
        <v>46</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B-I-0001</t>
        </is>
      </c>
      <c r="B2193" s="12" t="inlineStr">
        <is>
          <t>B</t>
        </is>
      </c>
      <c r="C2193" s="12" t="inlineStr">
        <is>
          <t>ACC</t>
        </is>
      </c>
      <c r="D2193" s="12" t="inlineStr">
        <is>
          <t>Analog instrument to JB JB-ACC-AI01: 20 x 1 pr (field cables)</t>
        </is>
      </c>
      <c r="E2193" s="12" t="inlineStr">
        <is>
          <t>ACC</t>
        </is>
      </c>
      <c r="F2193" s="12" t="inlineStr">
        <is>
          <t>Air-cooled condenser, 80 cells (steam-cycle heat rejection)</t>
        </is>
      </c>
      <c r="G2193" s="12" t="inlineStr">
        <is>
          <t>JB-ACC-AI01</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B-I-0002</t>
        </is>
      </c>
      <c r="B2194" s="12" t="inlineStr">
        <is>
          <t>B</t>
        </is>
      </c>
      <c r="C2194" s="12" t="inlineStr">
        <is>
          <t>ACC</t>
        </is>
      </c>
      <c r="D2194" s="12" t="inlineStr">
        <is>
          <t>Home run JB-ACC-AI01 to the control / marshalling room</t>
        </is>
      </c>
      <c r="E2194" s="12" t="inlineStr">
        <is>
          <t>R4</t>
        </is>
      </c>
      <c r="F2194" s="12" t="inlineStr">
        <is>
          <t>R4: ACC electrical (VFD) e-house (60 x 120 ft)</t>
        </is>
      </c>
      <c r="G2194" s="12" t="inlineStr">
        <is>
          <t>JB-ACC-AI01</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B-I-0003</t>
        </is>
      </c>
      <c r="B2195" s="12" t="inlineStr">
        <is>
          <t>B</t>
        </is>
      </c>
      <c r="C2195" s="12" t="inlineStr">
        <is>
          <t>ACC</t>
        </is>
      </c>
      <c r="D2195" s="12" t="inlineStr">
        <is>
          <t>Analog instrument to JB JB-ACC-AI02: 20 x 1 pr (field cables)</t>
        </is>
      </c>
      <c r="E2195" s="12" t="inlineStr">
        <is>
          <t>ACC</t>
        </is>
      </c>
      <c r="F2195" s="12" t="inlineStr">
        <is>
          <t>Air-cooled condenser, 80 cells (steam-cycle heat rejection)</t>
        </is>
      </c>
      <c r="G2195" s="12" t="inlineStr">
        <is>
          <t>JB-ACC-AI02</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B-I-0004</t>
        </is>
      </c>
      <c r="B2196" s="12" t="inlineStr">
        <is>
          <t>B</t>
        </is>
      </c>
      <c r="C2196" s="12" t="inlineStr">
        <is>
          <t>ACC</t>
        </is>
      </c>
      <c r="D2196" s="12" t="inlineStr">
        <is>
          <t>Home run JB-ACC-AI02 to the control / marshalling room</t>
        </is>
      </c>
      <c r="E2196" s="12" t="inlineStr">
        <is>
          <t>R4</t>
        </is>
      </c>
      <c r="F2196" s="12" t="inlineStr">
        <is>
          <t>R4: ACC electrical (VFD) e-house (60 x 120 ft)</t>
        </is>
      </c>
      <c r="G2196" s="12" t="inlineStr">
        <is>
          <t>JB-ACC-AI02</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B-I-0005</t>
        </is>
      </c>
      <c r="B2197" s="12" t="inlineStr">
        <is>
          <t>B</t>
        </is>
      </c>
      <c r="C2197" s="12" t="inlineStr">
        <is>
          <t>ACC</t>
        </is>
      </c>
      <c r="D2197" s="12" t="inlineStr">
        <is>
          <t>Analog instrument to JB JB-ACC-AI03: 20 x 1 pr (field cables)</t>
        </is>
      </c>
      <c r="E2197" s="12" t="inlineStr">
        <is>
          <t>ACC</t>
        </is>
      </c>
      <c r="F2197" s="12" t="inlineStr">
        <is>
          <t>Air-cooled condenser, 80 cells (steam-cycle heat rejection)</t>
        </is>
      </c>
      <c r="G2197" s="12" t="inlineStr">
        <is>
          <t>JB-ACC-AI03</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B-I-0006</t>
        </is>
      </c>
      <c r="B2198" s="12" t="inlineStr">
        <is>
          <t>B</t>
        </is>
      </c>
      <c r="C2198" s="12" t="inlineStr">
        <is>
          <t>ACC</t>
        </is>
      </c>
      <c r="D2198" s="12" t="inlineStr">
        <is>
          <t>Home run JB-ACC-AI03 to the control / marshalling room</t>
        </is>
      </c>
      <c r="E2198" s="12" t="inlineStr">
        <is>
          <t>R4</t>
        </is>
      </c>
      <c r="F2198" s="12" t="inlineStr">
        <is>
          <t>R4: ACC electrical (VFD) e-house (60 x 120 ft)</t>
        </is>
      </c>
      <c r="G2198" s="12" t="inlineStr">
        <is>
          <t>JB-ACC-AI03</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B-I-0007</t>
        </is>
      </c>
      <c r="B2199" s="12" t="inlineStr">
        <is>
          <t>B</t>
        </is>
      </c>
      <c r="C2199" s="12" t="inlineStr">
        <is>
          <t>ACC</t>
        </is>
      </c>
      <c r="D2199" s="12" t="inlineStr">
        <is>
          <t>Analog instrument to JB JB-ACC-AI04: 20 x 1 pr (field cables)</t>
        </is>
      </c>
      <c r="E2199" s="12" t="inlineStr">
        <is>
          <t>ACC</t>
        </is>
      </c>
      <c r="F2199" s="12" t="inlineStr">
        <is>
          <t>Air-cooled condenser, 80 cells (steam-cycle heat rejection)</t>
        </is>
      </c>
      <c r="G2199" s="12" t="inlineStr">
        <is>
          <t>JB-ACC-AI04</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B-I-0008</t>
        </is>
      </c>
      <c r="B2200" s="12" t="inlineStr">
        <is>
          <t>B</t>
        </is>
      </c>
      <c r="C2200" s="12" t="inlineStr">
        <is>
          <t>ACC</t>
        </is>
      </c>
      <c r="D2200" s="12" t="inlineStr">
        <is>
          <t>Home run JB-ACC-AI04 to the control / marshalling room</t>
        </is>
      </c>
      <c r="E2200" s="12" t="inlineStr">
        <is>
          <t>R4</t>
        </is>
      </c>
      <c r="F2200" s="12" t="inlineStr">
        <is>
          <t>R4: ACC electrical (VFD) e-house (60 x 120 ft)</t>
        </is>
      </c>
      <c r="G2200" s="12" t="inlineStr">
        <is>
          <t>JB-ACC-AI04</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B-I-0009</t>
        </is>
      </c>
      <c r="B2201" s="12" t="inlineStr">
        <is>
          <t>B</t>
        </is>
      </c>
      <c r="C2201" s="12" t="inlineStr">
        <is>
          <t>ACC</t>
        </is>
      </c>
      <c r="D2201" s="12" t="inlineStr">
        <is>
          <t>Analog instrument to JB JB-ACC-AI05: 20 x 1 pr (field cables)</t>
        </is>
      </c>
      <c r="E2201" s="12" t="inlineStr">
        <is>
          <t>ACC</t>
        </is>
      </c>
      <c r="F2201" s="12" t="inlineStr">
        <is>
          <t>Air-cooled condenser, 80 cells (steam-cycle heat rejection)</t>
        </is>
      </c>
      <c r="G2201" s="12" t="inlineStr">
        <is>
          <t>JB-ACC-AI05</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B-I-0010</t>
        </is>
      </c>
      <c r="B2202" s="12" t="inlineStr">
        <is>
          <t>B</t>
        </is>
      </c>
      <c r="C2202" s="12" t="inlineStr">
        <is>
          <t>ACC</t>
        </is>
      </c>
      <c r="D2202" s="12" t="inlineStr">
        <is>
          <t>Home run JB-ACC-AI05 to the control / marshalling room</t>
        </is>
      </c>
      <c r="E2202" s="12" t="inlineStr">
        <is>
          <t>R4</t>
        </is>
      </c>
      <c r="F2202" s="12" t="inlineStr">
        <is>
          <t>R4: ACC electrical (VFD) e-house (60 x 120 ft)</t>
        </is>
      </c>
      <c r="G2202" s="12" t="inlineStr">
        <is>
          <t>JB-ACC-AI05</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B-I-0011</t>
        </is>
      </c>
      <c r="B2203" s="12" t="inlineStr">
        <is>
          <t>B</t>
        </is>
      </c>
      <c r="C2203" s="12" t="inlineStr">
        <is>
          <t>ACC</t>
        </is>
      </c>
      <c r="D2203" s="12" t="inlineStr">
        <is>
          <t>Discrete device to JB JB-ACC-DI01: 20 x 1 pr (field cables)</t>
        </is>
      </c>
      <c r="E2203" s="12" t="inlineStr">
        <is>
          <t>ACC</t>
        </is>
      </c>
      <c r="F2203" s="12" t="inlineStr">
        <is>
          <t>Air-cooled condenser, 80 cells (steam-cycle heat rejection)</t>
        </is>
      </c>
      <c r="G2203" s="12" t="inlineStr">
        <is>
          <t>JB-ACC-DI01</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B-I-0012</t>
        </is>
      </c>
      <c r="B2204" s="12" t="inlineStr">
        <is>
          <t>B</t>
        </is>
      </c>
      <c r="C2204" s="12" t="inlineStr">
        <is>
          <t>ACC</t>
        </is>
      </c>
      <c r="D2204" s="12" t="inlineStr">
        <is>
          <t>Home run JB-ACC-DI01 to the control / marshalling room</t>
        </is>
      </c>
      <c r="E2204" s="12" t="inlineStr">
        <is>
          <t>R4</t>
        </is>
      </c>
      <c r="F2204" s="12" t="inlineStr">
        <is>
          <t>R4: ACC electrical (VFD) e-house (60 x 120 ft)</t>
        </is>
      </c>
      <c r="G2204" s="12" t="inlineStr">
        <is>
          <t>JB-ACC-DI01</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B-I-0013</t>
        </is>
      </c>
      <c r="B2205" s="12" t="inlineStr">
        <is>
          <t>B</t>
        </is>
      </c>
      <c r="C2205" s="12" t="inlineStr">
        <is>
          <t>ACC</t>
        </is>
      </c>
      <c r="D2205" s="12" t="inlineStr">
        <is>
          <t>Discrete device to JB JB-ACC-DI02: 20 x 1 pr (field cables)</t>
        </is>
      </c>
      <c r="E2205" s="12" t="inlineStr">
        <is>
          <t>ACC</t>
        </is>
      </c>
      <c r="F2205" s="12" t="inlineStr">
        <is>
          <t>Air-cooled condenser, 80 cells (steam-cycle heat rejection)</t>
        </is>
      </c>
      <c r="G2205" s="12" t="inlineStr">
        <is>
          <t>JB-ACC-DI02</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B-I-0014</t>
        </is>
      </c>
      <c r="B2206" s="12" t="inlineStr">
        <is>
          <t>B</t>
        </is>
      </c>
      <c r="C2206" s="12" t="inlineStr">
        <is>
          <t>ACC</t>
        </is>
      </c>
      <c r="D2206" s="12" t="inlineStr">
        <is>
          <t>Home run JB-ACC-DI02 to the control / marshalling room</t>
        </is>
      </c>
      <c r="E2206" s="12" t="inlineStr">
        <is>
          <t>R4</t>
        </is>
      </c>
      <c r="F2206" s="12" t="inlineStr">
        <is>
          <t>R4: ACC electrical (VFD) e-house (60 x 120 ft)</t>
        </is>
      </c>
      <c r="G2206" s="12" t="inlineStr">
        <is>
          <t>JB-ACC-DI02</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B-I-0015</t>
        </is>
      </c>
      <c r="B2207" s="12" t="inlineStr">
        <is>
          <t>B</t>
        </is>
      </c>
      <c r="C2207" s="12" t="inlineStr">
        <is>
          <t>ACC</t>
        </is>
      </c>
      <c r="D2207" s="12" t="inlineStr">
        <is>
          <t>Discrete device to JB JB-ACC-DI03: 20 x 1 pr (field cables)</t>
        </is>
      </c>
      <c r="E2207" s="12" t="inlineStr">
        <is>
          <t>ACC</t>
        </is>
      </c>
      <c r="F2207" s="12" t="inlineStr">
        <is>
          <t>Air-cooled condenser, 80 cells (steam-cycle heat rejection)</t>
        </is>
      </c>
      <c r="G2207" s="12" t="inlineStr">
        <is>
          <t>JB-ACC-DI03</t>
        </is>
      </c>
      <c r="H2207" s="12" t="inlineStr">
        <is>
          <t>Air-cooled condenser, 80 cells (steam-cycle heat rejection)</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20</v>
      </c>
      <c r="O2207" s="12" t="n">
        <v>1</v>
      </c>
      <c r="P2207" s="12" t="n"/>
      <c r="Q2207" s="12" t="n"/>
      <c r="R2207" s="12" t="n"/>
      <c r="S2207" s="12" t="inlineStr">
        <is>
          <t>Tray / conduit</t>
        </is>
      </c>
      <c r="T2207" s="16" t="n">
        <v>250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B-I-0016</t>
        </is>
      </c>
      <c r="B2208" s="12" t="inlineStr">
        <is>
          <t>B</t>
        </is>
      </c>
      <c r="C2208" s="12" t="inlineStr">
        <is>
          <t>ACC</t>
        </is>
      </c>
      <c r="D2208" s="12" t="inlineStr">
        <is>
          <t>Home run JB-ACC-DI03 to the control / marshalling room</t>
        </is>
      </c>
      <c r="E2208" s="12" t="inlineStr">
        <is>
          <t>R4</t>
        </is>
      </c>
      <c r="F2208" s="12" t="inlineStr">
        <is>
          <t>R4: ACC electrical (VFD) e-house (60 x 120 ft)</t>
        </is>
      </c>
      <c r="G2208" s="12" t="inlineStr">
        <is>
          <t>JB-ACC-DI03</t>
        </is>
      </c>
      <c r="H2208" s="12" t="inlineStr">
        <is>
          <t>Air-cooled condenser, 80 cells (steam-cycle heat rejection)</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0</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B-I-0017</t>
        </is>
      </c>
      <c r="B2209" s="12" t="inlineStr">
        <is>
          <t>B</t>
        </is>
      </c>
      <c r="C2209" s="12" t="inlineStr">
        <is>
          <t>ACC</t>
        </is>
      </c>
      <c r="D2209" s="12" t="inlineStr">
        <is>
          <t>Discrete device to JB JB-ACC-DI04: 20 x 1 pr (field cables)</t>
        </is>
      </c>
      <c r="E2209" s="12" t="inlineStr">
        <is>
          <t>ACC</t>
        </is>
      </c>
      <c r="F2209" s="12" t="inlineStr">
        <is>
          <t>Air-cooled condenser, 80 cells (steam-cycle heat rejection)</t>
        </is>
      </c>
      <c r="G2209" s="12" t="inlineStr">
        <is>
          <t>JB-ACC-DI04</t>
        </is>
      </c>
      <c r="H2209" s="12" t="inlineStr">
        <is>
          <t>Air-cooled condenser, 80 cells (steam-cycle heat rejection)</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250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B-I-0018</t>
        </is>
      </c>
      <c r="B2210" s="12" t="inlineStr">
        <is>
          <t>B</t>
        </is>
      </c>
      <c r="C2210" s="12" t="inlineStr">
        <is>
          <t>ACC</t>
        </is>
      </c>
      <c r="D2210" s="12" t="inlineStr">
        <is>
          <t>Home run JB-ACC-DI04 to the control / marshalling room</t>
        </is>
      </c>
      <c r="E2210" s="12" t="inlineStr">
        <is>
          <t>R4</t>
        </is>
      </c>
      <c r="F2210" s="12" t="inlineStr">
        <is>
          <t>R4: ACC electrical (VFD) e-house (60 x 120 ft)</t>
        </is>
      </c>
      <c r="G2210" s="12" t="inlineStr">
        <is>
          <t>JB-ACC-DI04</t>
        </is>
      </c>
      <c r="H2210" s="12" t="inlineStr">
        <is>
          <t>Air-cooled condenser, 80 cells (steam-cycle heat rejection)</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0</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B-I-0019</t>
        </is>
      </c>
      <c r="B2211" s="12" t="inlineStr">
        <is>
          <t>B</t>
        </is>
      </c>
      <c r="C2211" s="12" t="inlineStr">
        <is>
          <t>ACC</t>
        </is>
      </c>
      <c r="D2211" s="12" t="inlineStr">
        <is>
          <t>Discrete device to JB JB-ACC-DI05: 20 x 1 pr (field cables)</t>
        </is>
      </c>
      <c r="E2211" s="12" t="inlineStr">
        <is>
          <t>ACC</t>
        </is>
      </c>
      <c r="F2211" s="12" t="inlineStr">
        <is>
          <t>Air-cooled condenser, 80 cells (steam-cycle heat rejection)</t>
        </is>
      </c>
      <c r="G2211" s="12" t="inlineStr">
        <is>
          <t>JB-ACC-DI05</t>
        </is>
      </c>
      <c r="H2211" s="12" t="inlineStr">
        <is>
          <t>Air-cooled condenser, 80 cells (steam-cycle heat rejection)</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20</v>
      </c>
      <c r="O2211" s="12" t="n">
        <v>1</v>
      </c>
      <c r="P2211" s="12" t="n"/>
      <c r="Q2211" s="12" t="n"/>
      <c r="R2211" s="12" t="n"/>
      <c r="S2211" s="12" t="inlineStr">
        <is>
          <t>Tray / conduit</t>
        </is>
      </c>
      <c r="T2211" s="16" t="n">
        <v>250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B-I-0020</t>
        </is>
      </c>
      <c r="B2212" s="12" t="inlineStr">
        <is>
          <t>B</t>
        </is>
      </c>
      <c r="C2212" s="12" t="inlineStr">
        <is>
          <t>ACC</t>
        </is>
      </c>
      <c r="D2212" s="12" t="inlineStr">
        <is>
          <t>Home run JB-ACC-DI05 to the control / marshalling room</t>
        </is>
      </c>
      <c r="E2212" s="12" t="inlineStr">
        <is>
          <t>R4</t>
        </is>
      </c>
      <c r="F2212" s="12" t="inlineStr">
        <is>
          <t>R4: ACC electrical (VFD) e-house (60 x 120 ft)</t>
        </is>
      </c>
      <c r="G2212" s="12" t="inlineStr">
        <is>
          <t>JB-ACC-DI05</t>
        </is>
      </c>
      <c r="H2212" s="12" t="inlineStr">
        <is>
          <t>Air-cooled condenser, 80 cells (steam-cycle heat rejection)</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0</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B-I-0021</t>
        </is>
      </c>
      <c r="B2213" s="12" t="inlineStr">
        <is>
          <t>B</t>
        </is>
      </c>
      <c r="C2213" s="12" t="inlineStr">
        <is>
          <t>ACC</t>
        </is>
      </c>
      <c r="D2213" s="12" t="inlineStr">
        <is>
          <t>Discrete device to JB JB-ACC-DI06: 20 x 1 pr (field cables)</t>
        </is>
      </c>
      <c r="E2213" s="12" t="inlineStr">
        <is>
          <t>ACC</t>
        </is>
      </c>
      <c r="F2213" s="12" t="inlineStr">
        <is>
          <t>Air-cooled condenser, 80 cells (steam-cycle heat rejection)</t>
        </is>
      </c>
      <c r="G2213" s="12" t="inlineStr">
        <is>
          <t>JB-ACC-DI06</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B-I-0022</t>
        </is>
      </c>
      <c r="B2214" s="12" t="inlineStr">
        <is>
          <t>B</t>
        </is>
      </c>
      <c r="C2214" s="12" t="inlineStr">
        <is>
          <t>ACC</t>
        </is>
      </c>
      <c r="D2214" s="12" t="inlineStr">
        <is>
          <t>Home run JB-ACC-DI06 to the control / marshalling room</t>
        </is>
      </c>
      <c r="E2214" s="12" t="inlineStr">
        <is>
          <t>R4</t>
        </is>
      </c>
      <c r="F2214" s="12" t="inlineStr">
        <is>
          <t>R4: ACC electrical (VFD) e-house (60 x 120 ft)</t>
        </is>
      </c>
      <c r="G2214" s="12" t="inlineStr">
        <is>
          <t>JB-ACC-DI06</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B-I-0023</t>
        </is>
      </c>
      <c r="B2215" s="12" t="inlineStr">
        <is>
          <t>B</t>
        </is>
      </c>
      <c r="C2215" s="12" t="inlineStr">
        <is>
          <t>ACC</t>
        </is>
      </c>
      <c r="D2215" s="12" t="inlineStr">
        <is>
          <t>Discrete device to JB JB-ACC-DI07: 20 x 1 pr (field cables)</t>
        </is>
      </c>
      <c r="E2215" s="12" t="inlineStr">
        <is>
          <t>ACC</t>
        </is>
      </c>
      <c r="F2215" s="12" t="inlineStr">
        <is>
          <t>Air-cooled condenser, 80 cells (steam-cycle heat rejection)</t>
        </is>
      </c>
      <c r="G2215" s="12" t="inlineStr">
        <is>
          <t>JB-ACC-DI07</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B-I-0024</t>
        </is>
      </c>
      <c r="B2216" s="12" t="inlineStr">
        <is>
          <t>B</t>
        </is>
      </c>
      <c r="C2216" s="12" t="inlineStr">
        <is>
          <t>ACC</t>
        </is>
      </c>
      <c r="D2216" s="12" t="inlineStr">
        <is>
          <t>Home run JB-ACC-DI07 to the control / marshalling room</t>
        </is>
      </c>
      <c r="E2216" s="12" t="inlineStr">
        <is>
          <t>R4</t>
        </is>
      </c>
      <c r="F2216" s="12" t="inlineStr">
        <is>
          <t>R4: ACC electrical (VFD) e-house (60 x 120 ft)</t>
        </is>
      </c>
      <c r="G2216" s="12" t="inlineStr">
        <is>
          <t>JB-ACC-DI07</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B-I-0025</t>
        </is>
      </c>
      <c r="B2217" s="12" t="inlineStr">
        <is>
          <t>B</t>
        </is>
      </c>
      <c r="C2217" s="12" t="inlineStr">
        <is>
          <t>ACC</t>
        </is>
      </c>
      <c r="D2217" s="12" t="inlineStr">
        <is>
          <t>Discrete device to JB JB-ACC-DI08: 20 x 1 pr (field cables)</t>
        </is>
      </c>
      <c r="E2217" s="12" t="inlineStr">
        <is>
          <t>ACC</t>
        </is>
      </c>
      <c r="F2217" s="12" t="inlineStr">
        <is>
          <t>Air-cooled condenser, 80 cells (steam-cycle heat rejection)</t>
        </is>
      </c>
      <c r="G2217" s="12" t="inlineStr">
        <is>
          <t>JB-ACC-DI08</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B-I-0026</t>
        </is>
      </c>
      <c r="B2218" s="12" t="inlineStr">
        <is>
          <t>B</t>
        </is>
      </c>
      <c r="C2218" s="12" t="inlineStr">
        <is>
          <t>ACC</t>
        </is>
      </c>
      <c r="D2218" s="12" t="inlineStr">
        <is>
          <t>Home run JB-ACC-DI08 to the control / marshalling room</t>
        </is>
      </c>
      <c r="E2218" s="12" t="inlineStr">
        <is>
          <t>R4</t>
        </is>
      </c>
      <c r="F2218" s="12" t="inlineStr">
        <is>
          <t>R4: ACC electrical (VFD) e-house (60 x 120 ft)</t>
        </is>
      </c>
      <c r="G2218" s="12" t="inlineStr">
        <is>
          <t>JB-ACC-DI08</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B-I-0027</t>
        </is>
      </c>
      <c r="B2219" s="12" t="inlineStr">
        <is>
          <t>B</t>
        </is>
      </c>
      <c r="C2219" s="12" t="inlineStr">
        <is>
          <t>ACC</t>
        </is>
      </c>
      <c r="D2219" s="12" t="inlineStr">
        <is>
          <t>Analog instrument to JB JB-AUXC-AI01: 12 x 1 pr (field cables)</t>
        </is>
      </c>
      <c r="E2219" s="12" t="inlineStr">
        <is>
          <t>AUXC</t>
        </is>
      </c>
      <c r="F2219" s="12" t="inlineStr">
        <is>
          <t>Aux dry coolers AUXC-F01..12 (closed cooling water)</t>
        </is>
      </c>
      <c r="G2219" s="12" t="inlineStr">
        <is>
          <t>JB-AUXC-AI01</t>
        </is>
      </c>
      <c r="H2219" s="12" t="inlineStr">
        <is>
          <t>Aux dry coolers AUXC-F01..12 (closed cooling water)</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12</v>
      </c>
      <c r="O2219" s="12" t="n">
        <v>1</v>
      </c>
      <c r="P2219" s="12" t="n"/>
      <c r="Q2219" s="12" t="n"/>
      <c r="R2219" s="12" t="n"/>
      <c r="S2219" s="12" t="inlineStr">
        <is>
          <t>Tray / conduit</t>
        </is>
      </c>
      <c r="T2219" s="16" t="n">
        <v>110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B-I-0028</t>
        </is>
      </c>
      <c r="B2220" s="12" t="inlineStr">
        <is>
          <t>B</t>
        </is>
      </c>
      <c r="C2220" s="12" t="inlineStr">
        <is>
          <t>ACC</t>
        </is>
      </c>
      <c r="D2220" s="12" t="inlineStr">
        <is>
          <t>Home run JB-AUXC-AI01 to the control / marshalling room</t>
        </is>
      </c>
      <c r="E2220" s="12" t="inlineStr">
        <is>
          <t>R4</t>
        </is>
      </c>
      <c r="F2220" s="12" t="inlineStr">
        <is>
          <t>R4: ACC electrical (VFD) e-house (60 x 120 ft)</t>
        </is>
      </c>
      <c r="G2220" s="12" t="inlineStr">
        <is>
          <t>JB-AUXC-AI01</t>
        </is>
      </c>
      <c r="H2220" s="12" t="inlineStr">
        <is>
          <t>Aux dry coolers AUXC-F01..12 (closed cooling water)</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667</v>
      </c>
      <c r="U2220" s="16" t="n">
        <v>203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B-I-0029</t>
        </is>
      </c>
      <c r="B2221" s="12" t="inlineStr">
        <is>
          <t>B</t>
        </is>
      </c>
      <c r="C2221" s="12" t="inlineStr">
        <is>
          <t>ACC</t>
        </is>
      </c>
      <c r="D2221" s="12" t="inlineStr">
        <is>
          <t>Discrete device to JB JB-AUXC-DI01: 20 x 1 pr (field cables)</t>
        </is>
      </c>
      <c r="E2221" s="12" t="inlineStr">
        <is>
          <t>AUXC</t>
        </is>
      </c>
      <c r="F2221" s="12" t="inlineStr">
        <is>
          <t>Aux dry coolers AUXC-F01..12 (closed cooling water)</t>
        </is>
      </c>
      <c r="G2221" s="12" t="inlineStr">
        <is>
          <t>JB-AUXC-DI01</t>
        </is>
      </c>
      <c r="H2221" s="12" t="inlineStr">
        <is>
          <t>Aux dry coolers AUXC-F01..12 (closed cooling water)</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110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B-I-0030</t>
        </is>
      </c>
      <c r="B2222" s="12" t="inlineStr">
        <is>
          <t>B</t>
        </is>
      </c>
      <c r="C2222" s="12" t="inlineStr">
        <is>
          <t>ACC</t>
        </is>
      </c>
      <c r="D2222" s="12" t="inlineStr">
        <is>
          <t>Home run JB-AUXC-DI01 to the control / marshalling room</t>
        </is>
      </c>
      <c r="E2222" s="12" t="inlineStr">
        <is>
          <t>R4</t>
        </is>
      </c>
      <c r="F2222" s="12" t="inlineStr">
        <is>
          <t>R4: ACC electrical (VFD) e-house (60 x 120 ft)</t>
        </is>
      </c>
      <c r="G2222" s="12" t="inlineStr">
        <is>
          <t>JB-AUXC-DI01</t>
        </is>
      </c>
      <c r="H2222" s="12" t="inlineStr">
        <is>
          <t>Aux dry coolers AUXC-F01..12 (closed cooling water)</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667</v>
      </c>
      <c r="U2222" s="16" t="n">
        <v>203</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B-I-0031</t>
        </is>
      </c>
      <c r="B2223" s="12" t="inlineStr">
        <is>
          <t>B</t>
        </is>
      </c>
      <c r="C2223" s="12" t="inlineStr">
        <is>
          <t>ACC</t>
        </is>
      </c>
      <c r="D2223" s="12" t="inlineStr">
        <is>
          <t>Discrete device to JB JB-AUXC-DI02: 4 x 1 pr (field cables)</t>
        </is>
      </c>
      <c r="E2223" s="12" t="inlineStr">
        <is>
          <t>AUXC</t>
        </is>
      </c>
      <c r="F2223" s="12" t="inlineStr">
        <is>
          <t>Aux dry coolers AUXC-F01..12 (closed cooling water)</t>
        </is>
      </c>
      <c r="G2223" s="12" t="inlineStr">
        <is>
          <t>JB-AUXC-DI02</t>
        </is>
      </c>
      <c r="H2223" s="12" t="inlineStr">
        <is>
          <t>Aux dry coolers AUXC-F01..12 (closed cooling water)</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4</v>
      </c>
      <c r="O2223" s="12" t="n">
        <v>1</v>
      </c>
      <c r="P2223" s="12" t="n"/>
      <c r="Q2223" s="12" t="n"/>
      <c r="R2223" s="12" t="n"/>
      <c r="S2223" s="12" t="inlineStr">
        <is>
          <t>Tray / conduit</t>
        </is>
      </c>
      <c r="T2223" s="16" t="n">
        <v>110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B-I-0032</t>
        </is>
      </c>
      <c r="B2224" s="12" t="inlineStr">
        <is>
          <t>B</t>
        </is>
      </c>
      <c r="C2224" s="12" t="inlineStr">
        <is>
          <t>ACC</t>
        </is>
      </c>
      <c r="D2224" s="12" t="inlineStr">
        <is>
          <t>Home run JB-AUXC-DI02 to the control / marshalling room</t>
        </is>
      </c>
      <c r="E2224" s="12" t="inlineStr">
        <is>
          <t>R4</t>
        </is>
      </c>
      <c r="F2224" s="12" t="inlineStr">
        <is>
          <t>R4: ACC electrical (VFD) e-house (60 x 120 ft)</t>
        </is>
      </c>
      <c r="G2224" s="12" t="inlineStr">
        <is>
          <t>JB-AUXC-DI02</t>
        </is>
      </c>
      <c r="H2224" s="12" t="inlineStr">
        <is>
          <t>Aux dry coolers AUXC-F01..12 (closed cooling water)</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667</v>
      </c>
      <c r="U2224" s="16" t="n">
        <v>203</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B-I-0033</t>
        </is>
      </c>
      <c r="B2225" s="12" t="inlineStr">
        <is>
          <t>B</t>
        </is>
      </c>
      <c r="C2225" s="12" t="inlineStr">
        <is>
          <t>ACC</t>
        </is>
      </c>
      <c r="D2225" s="12" t="inlineStr">
        <is>
          <t>Analog instrument to JB JB-CCW-A/B-AI01: 10 x 1 pr (field cables)</t>
        </is>
      </c>
      <c r="E2225" s="12" t="inlineStr">
        <is>
          <t>CCW-A/B</t>
        </is>
      </c>
      <c r="F2225" s="12" t="inlineStr">
        <is>
          <t>CCW-A/B: closed cooling water pumps</t>
        </is>
      </c>
      <c r="G2225" s="12" t="inlineStr">
        <is>
          <t>JB-CCW-A/B-AI01</t>
        </is>
      </c>
      <c r="H2225" s="12" t="inlineStr">
        <is>
          <t>CCW-A/B: closed cooling water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B-I-0034</t>
        </is>
      </c>
      <c r="B2226" s="12" t="inlineStr">
        <is>
          <t>B</t>
        </is>
      </c>
      <c r="C2226" s="12" t="inlineStr">
        <is>
          <t>ACC</t>
        </is>
      </c>
      <c r="D2226" s="12" t="inlineStr">
        <is>
          <t>Home run JB-CCW-A/B-AI01 to the control / marshalling room</t>
        </is>
      </c>
      <c r="E2226" s="12" t="inlineStr">
        <is>
          <t>R4</t>
        </is>
      </c>
      <c r="F2226" s="12" t="inlineStr">
        <is>
          <t>R4: ACC electrical (VFD) e-house (60 x 120 ft)</t>
        </is>
      </c>
      <c r="G2226" s="12" t="inlineStr">
        <is>
          <t>JB-CCW-A/B-AI01</t>
        </is>
      </c>
      <c r="H2226" s="12" t="inlineStr">
        <is>
          <t>CCW-A/B: closed cooling water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676</v>
      </c>
      <c r="U2226" s="16" t="n">
        <v>167</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B-I-0035</t>
        </is>
      </c>
      <c r="B2227" s="12" t="inlineStr">
        <is>
          <t>B</t>
        </is>
      </c>
      <c r="C2227" s="12" t="inlineStr">
        <is>
          <t>ACC</t>
        </is>
      </c>
      <c r="D2227" s="12" t="inlineStr">
        <is>
          <t>Discrete device to JB JB-CCW-A/B-DI01: 10 x 1 pr (field cables)</t>
        </is>
      </c>
      <c r="E2227" s="12" t="inlineStr">
        <is>
          <t>CCW-A/B</t>
        </is>
      </c>
      <c r="F2227" s="12" t="inlineStr">
        <is>
          <t>CCW-A/B: closed cooling water pumps</t>
        </is>
      </c>
      <c r="G2227" s="12" t="inlineStr">
        <is>
          <t>JB-CCW-A/B-DI01</t>
        </is>
      </c>
      <c r="H2227" s="12" t="inlineStr">
        <is>
          <t>CCW-A/B: closed cooling water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B-I-0036</t>
        </is>
      </c>
      <c r="B2228" s="12" t="inlineStr">
        <is>
          <t>B</t>
        </is>
      </c>
      <c r="C2228" s="12" t="inlineStr">
        <is>
          <t>ACC</t>
        </is>
      </c>
      <c r="D2228" s="12" t="inlineStr">
        <is>
          <t>Home run JB-CCW-A/B-DI01 to the control / marshalling room</t>
        </is>
      </c>
      <c r="E2228" s="12" t="inlineStr">
        <is>
          <t>R4</t>
        </is>
      </c>
      <c r="F2228" s="12" t="inlineStr">
        <is>
          <t>R4: ACC electrical (VFD) e-house (60 x 120 ft)</t>
        </is>
      </c>
      <c r="G2228" s="12" t="inlineStr">
        <is>
          <t>JB-CCW-A/B-DI01</t>
        </is>
      </c>
      <c r="H2228" s="12" t="inlineStr">
        <is>
          <t>CCW-A/B: closed cooling water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676</v>
      </c>
      <c r="U2228" s="16" t="n">
        <v>167</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B-I-0037</t>
        </is>
      </c>
      <c r="B2229" s="12" t="inlineStr">
        <is>
          <t>B</t>
        </is>
      </c>
      <c r="C2229" s="12" t="inlineStr">
        <is>
          <t>ACC</t>
        </is>
      </c>
      <c r="D2229" s="12" t="inlineStr">
        <is>
          <t>Analog instrument to JB JB-CP-A/B/C-AI01: 15 x 1 pr (field cables)</t>
        </is>
      </c>
      <c r="E2229" s="12" t="inlineStr">
        <is>
          <t>CP-A/B/C</t>
        </is>
      </c>
      <c r="F2229" s="12" t="inlineStr">
        <is>
          <t>CP-A/B/C: condensate pumps (4.16 kV)</t>
        </is>
      </c>
      <c r="G2229" s="12" t="inlineStr">
        <is>
          <t>JB-CP-A/B/C-AI01</t>
        </is>
      </c>
      <c r="H2229" s="12" t="inlineStr">
        <is>
          <t>CP-A/B/C: condensate pumps (4.16 kV)</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15</v>
      </c>
      <c r="O2229" s="12" t="n">
        <v>1</v>
      </c>
      <c r="P2229" s="12" t="n"/>
      <c r="Q2229" s="12" t="n"/>
      <c r="R2229" s="12" t="n"/>
      <c r="S2229" s="12" t="inlineStr">
        <is>
          <t>Tray / conduit</t>
        </is>
      </c>
      <c r="T2229" s="16" t="n">
        <v>55</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B-I-0038</t>
        </is>
      </c>
      <c r="B2230" s="12" t="inlineStr">
        <is>
          <t>B</t>
        </is>
      </c>
      <c r="C2230" s="12" t="inlineStr">
        <is>
          <t>ACC</t>
        </is>
      </c>
      <c r="D2230" s="12" t="inlineStr">
        <is>
          <t>Home run JB-CP-A/B/C-AI01 to the control / marshalling room</t>
        </is>
      </c>
      <c r="E2230" s="12" t="inlineStr">
        <is>
          <t>R4</t>
        </is>
      </c>
      <c r="F2230" s="12" t="inlineStr">
        <is>
          <t>R4: ACC electrical (VFD) e-house (60 x 120 ft)</t>
        </is>
      </c>
      <c r="G2230" s="12" t="inlineStr">
        <is>
          <t>JB-CP-A/B/C-AI01</t>
        </is>
      </c>
      <c r="H2230" s="12" t="inlineStr">
        <is>
          <t>CP-A/B/C: condensate pumps (4.16 kV)</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532</v>
      </c>
      <c r="U2230" s="16" t="n">
        <v>135</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B-I-0039</t>
        </is>
      </c>
      <c r="B2231" s="12" t="inlineStr">
        <is>
          <t>B</t>
        </is>
      </c>
      <c r="C2231" s="12" t="inlineStr">
        <is>
          <t>ACC</t>
        </is>
      </c>
      <c r="D2231" s="12" t="inlineStr">
        <is>
          <t>Discrete device to JB JB-CP-A/B/C-DI01: 15 x 1 pr (field cables)</t>
        </is>
      </c>
      <c r="E2231" s="12" t="inlineStr">
        <is>
          <t>CP-A/B/C</t>
        </is>
      </c>
      <c r="F2231" s="12" t="inlineStr">
        <is>
          <t>CP-A/B/C: condensate pumps (4.16 kV)</t>
        </is>
      </c>
      <c r="G2231" s="12" t="inlineStr">
        <is>
          <t>JB-CP-A/B/C-DI01</t>
        </is>
      </c>
      <c r="H2231" s="12" t="inlineStr">
        <is>
          <t>CP-A/B/C: condensate pumps (4.16 kV)</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15</v>
      </c>
      <c r="O2231" s="12" t="n">
        <v>1</v>
      </c>
      <c r="P2231" s="12" t="n"/>
      <c r="Q2231" s="12" t="n"/>
      <c r="R2231" s="12" t="n"/>
      <c r="S2231" s="12" t="inlineStr">
        <is>
          <t>Tray / conduit</t>
        </is>
      </c>
      <c r="T2231" s="16" t="n">
        <v>55</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B-I-0040</t>
        </is>
      </c>
      <c r="B2232" s="12" t="inlineStr">
        <is>
          <t>B</t>
        </is>
      </c>
      <c r="C2232" s="12" t="inlineStr">
        <is>
          <t>ACC</t>
        </is>
      </c>
      <c r="D2232" s="12" t="inlineStr">
        <is>
          <t>Home run JB-CP-A/B/C-DI01 to the control / marshalling room</t>
        </is>
      </c>
      <c r="E2232" s="12" t="inlineStr">
        <is>
          <t>R4</t>
        </is>
      </c>
      <c r="F2232" s="12" t="inlineStr">
        <is>
          <t>R4: ACC electrical (VFD) e-house (60 x 120 ft)</t>
        </is>
      </c>
      <c r="G2232" s="12" t="inlineStr">
        <is>
          <t>JB-CP-A/B/C-DI01</t>
        </is>
      </c>
      <c r="H2232" s="12" t="inlineStr">
        <is>
          <t>CP-A/B/C: condensate pumps (4.16 kV)</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532</v>
      </c>
      <c r="U2232" s="16" t="n">
        <v>135</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B-I-0041</t>
        </is>
      </c>
      <c r="B2233" s="12" t="inlineStr">
        <is>
          <t>B</t>
        </is>
      </c>
      <c r="C2233" s="12" t="inlineStr">
        <is>
          <t>ACC</t>
        </is>
      </c>
      <c r="D2233" s="12" t="inlineStr">
        <is>
          <t>RTD to JB JB-CP-A/B/C-RTD01: 10 x 1 tri (field cables)</t>
        </is>
      </c>
      <c r="E2233" s="12" t="inlineStr">
        <is>
          <t>CP-A/B/C</t>
        </is>
      </c>
      <c r="F2233" s="12" t="inlineStr">
        <is>
          <t>CP-A/B/C: condensate pumps (4.16 kV)</t>
        </is>
      </c>
      <c r="G2233" s="12" t="inlineStr">
        <is>
          <t>JB-CP-A/B/C-RTD01</t>
        </is>
      </c>
      <c r="H2233" s="12" t="inlineStr">
        <is>
          <t>CP-A/B/C: condensate pumps (4.16 kV)</t>
        </is>
      </c>
      <c r="I2233" s="12" t="inlineStr">
        <is>
          <t>Instrumentation</t>
        </is>
      </c>
      <c r="J2233" s="12" t="inlineStr">
        <is>
          <t>RTD cable, #18 shielded triads, PLTC</t>
        </is>
      </c>
      <c r="K2233" s="12" t="inlineStr">
        <is>
          <t>RTD|1 tri|18</t>
        </is>
      </c>
      <c r="L2233" s="12" t="inlineStr">
        <is>
          <t>1 tri</t>
        </is>
      </c>
      <c r="M2233" s="12" t="inlineStr">
        <is>
          <t>18</t>
        </is>
      </c>
      <c r="N2233" s="12" t="n">
        <v>10</v>
      </c>
      <c r="O2233" s="12" t="n">
        <v>1</v>
      </c>
      <c r="P2233" s="12" t="n"/>
      <c r="Q2233" s="12" t="n"/>
      <c r="R2233" s="12" t="n"/>
      <c r="S2233" s="12" t="inlineStr">
        <is>
          <t>Tray / conduit</t>
        </is>
      </c>
      <c r="T2233" s="16" t="n">
        <v>55</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B-I-0042</t>
        </is>
      </c>
      <c r="B2234" s="12" t="inlineStr">
        <is>
          <t>B</t>
        </is>
      </c>
      <c r="C2234" s="12" t="inlineStr">
        <is>
          <t>ACC</t>
        </is>
      </c>
      <c r="D2234" s="12" t="inlineStr">
        <is>
          <t>Home run JB-CP-A/B/C-RTD01 to the control / marshalling room</t>
        </is>
      </c>
      <c r="E2234" s="12" t="inlineStr">
        <is>
          <t>R4</t>
        </is>
      </c>
      <c r="F2234" s="12" t="inlineStr">
        <is>
          <t>R4: ACC electrical (VFD) e-house (60 x 120 ft)</t>
        </is>
      </c>
      <c r="G2234" s="12" t="inlineStr">
        <is>
          <t>JB-CP-A/B/C-RTD01</t>
        </is>
      </c>
      <c r="H2234" s="12" t="inlineStr">
        <is>
          <t>CP-A/B/C: condensate pumps (4.16 kV)</t>
        </is>
      </c>
      <c r="I2234" s="12" t="inlineStr">
        <is>
          <t>Instrumentation</t>
        </is>
      </c>
      <c r="J2234" s="12" t="inlineStr">
        <is>
          <t>RTD cable, #18 shielded triads, PLTC</t>
        </is>
      </c>
      <c r="K2234" s="12" t="inlineStr">
        <is>
          <t>RTD|12 tri|18</t>
        </is>
      </c>
      <c r="L2234" s="12" t="inlineStr">
        <is>
          <t>12 tri</t>
        </is>
      </c>
      <c r="M2234" s="12" t="inlineStr">
        <is>
          <t>18</t>
        </is>
      </c>
      <c r="N2234" s="12" t="n">
        <v>1</v>
      </c>
      <c r="O2234" s="12" t="n">
        <v>1</v>
      </c>
      <c r="P2234" s="12" t="n"/>
      <c r="Q2234" s="12" t="n"/>
      <c r="R2234" s="12" t="n"/>
      <c r="S2234" s="12" t="inlineStr">
        <is>
          <t>Tray</t>
        </is>
      </c>
      <c r="T2234" s="16" t="n">
        <v>532</v>
      </c>
      <c r="U2234" s="16" t="n">
        <v>135</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B-I-0043</t>
        </is>
      </c>
      <c r="B2235" s="12" t="inlineStr">
        <is>
          <t>B</t>
        </is>
      </c>
      <c r="C2235" s="12" t="inlineStr">
        <is>
          <t>ACC</t>
        </is>
      </c>
      <c r="D2235" s="12" t="inlineStr">
        <is>
          <t>RTD to JB JB-CP-A/B/C-RTD02: 8 x 1 tri (field cables)</t>
        </is>
      </c>
      <c r="E2235" s="12" t="inlineStr">
        <is>
          <t>CP-A/B/C</t>
        </is>
      </c>
      <c r="F2235" s="12" t="inlineStr">
        <is>
          <t>CP-A/B/C: condensate pumps (4.16 kV)</t>
        </is>
      </c>
      <c r="G2235" s="12" t="inlineStr">
        <is>
          <t>JB-CP-A/B/C-RTD02</t>
        </is>
      </c>
      <c r="H2235" s="12" t="inlineStr">
        <is>
          <t>CP-A/B/C: condensate pumps (4.16 kV)</t>
        </is>
      </c>
      <c r="I2235" s="12" t="inlineStr">
        <is>
          <t>Instrumentation</t>
        </is>
      </c>
      <c r="J2235" s="12" t="inlineStr">
        <is>
          <t>RTD cable, #18 shielded triads, PLTC</t>
        </is>
      </c>
      <c r="K2235" s="12" t="inlineStr">
        <is>
          <t>RTD|1 tri|18</t>
        </is>
      </c>
      <c r="L2235" s="12" t="inlineStr">
        <is>
          <t>1 tri</t>
        </is>
      </c>
      <c r="M2235" s="12" t="inlineStr">
        <is>
          <t>18</t>
        </is>
      </c>
      <c r="N2235" s="12" t="n">
        <v>8</v>
      </c>
      <c r="O2235" s="12" t="n">
        <v>1</v>
      </c>
      <c r="P2235" s="12" t="n"/>
      <c r="Q2235" s="12" t="n"/>
      <c r="R2235" s="12" t="n"/>
      <c r="S2235" s="12" t="inlineStr">
        <is>
          <t>Tray / conduit</t>
        </is>
      </c>
      <c r="T2235" s="16" t="n">
        <v>55</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B-I-0044</t>
        </is>
      </c>
      <c r="B2236" s="12" t="inlineStr">
        <is>
          <t>B</t>
        </is>
      </c>
      <c r="C2236" s="12" t="inlineStr">
        <is>
          <t>ACC</t>
        </is>
      </c>
      <c r="D2236" s="12" t="inlineStr">
        <is>
          <t>Home run JB-CP-A/B/C-RTD02 to the control / marshalling room</t>
        </is>
      </c>
      <c r="E2236" s="12" t="inlineStr">
        <is>
          <t>R4</t>
        </is>
      </c>
      <c r="F2236" s="12" t="inlineStr">
        <is>
          <t>R4: ACC electrical (VFD) e-house (60 x 120 ft)</t>
        </is>
      </c>
      <c r="G2236" s="12" t="inlineStr">
        <is>
          <t>JB-CP-A/B/C-RTD02</t>
        </is>
      </c>
      <c r="H2236" s="12" t="inlineStr">
        <is>
          <t>CP-A/B/C: condensate pumps (4.16 kV)</t>
        </is>
      </c>
      <c r="I2236" s="12" t="inlineStr">
        <is>
          <t>Instrumentation</t>
        </is>
      </c>
      <c r="J2236" s="12" t="inlineStr">
        <is>
          <t>RTD cable, #18 shielded triads, PLTC</t>
        </is>
      </c>
      <c r="K2236" s="12" t="inlineStr">
        <is>
          <t>RTD|12 tri|18</t>
        </is>
      </c>
      <c r="L2236" s="12" t="inlineStr">
        <is>
          <t>12 tri</t>
        </is>
      </c>
      <c r="M2236" s="12" t="inlineStr">
        <is>
          <t>18</t>
        </is>
      </c>
      <c r="N2236" s="12" t="n">
        <v>1</v>
      </c>
      <c r="O2236" s="12" t="n">
        <v>1</v>
      </c>
      <c r="P2236" s="12" t="n"/>
      <c r="Q2236" s="12" t="n"/>
      <c r="R2236" s="12" t="n"/>
      <c r="S2236" s="12" t="inlineStr">
        <is>
          <t>Tray</t>
        </is>
      </c>
      <c r="T2236" s="16" t="n">
        <v>532</v>
      </c>
      <c r="U2236" s="16" t="n">
        <v>135</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B-I-0045</t>
        </is>
      </c>
      <c r="B2237" s="12" t="inlineStr">
        <is>
          <t>B</t>
        </is>
      </c>
      <c r="C2237" s="12" t="inlineStr">
        <is>
          <t>ACC</t>
        </is>
      </c>
      <c r="D2237" s="12" t="inlineStr">
        <is>
          <t>Analog instrument to JB JB-Condensate storage-AI01: 4 x 1 pr (field cables)</t>
        </is>
      </c>
      <c r="E2237" s="12" t="inlineStr"/>
      <c r="F2237" s="12" t="inlineStr">
        <is>
          <t>Condensate storage tank</t>
        </is>
      </c>
      <c r="G2237" s="12" t="inlineStr">
        <is>
          <t>JB-Condensate storage-AI01</t>
        </is>
      </c>
      <c r="H2237" s="12" t="inlineStr">
        <is>
          <t>Condensate storage tank</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4</v>
      </c>
      <c r="O2237" s="12" t="n">
        <v>1</v>
      </c>
      <c r="P2237" s="12" t="n"/>
      <c r="Q2237" s="12" t="n"/>
      <c r="R2237" s="12" t="n"/>
      <c r="S2237" s="12" t="inlineStr">
        <is>
          <t>Tray / conduit</t>
        </is>
      </c>
      <c r="T2237" s="16" t="n">
        <v>66</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B-I-0046</t>
        </is>
      </c>
      <c r="B2238" s="12" t="inlineStr">
        <is>
          <t>B</t>
        </is>
      </c>
      <c r="C2238" s="12" t="inlineStr">
        <is>
          <t>ACC</t>
        </is>
      </c>
      <c r="D2238" s="12" t="inlineStr">
        <is>
          <t>Home run JB-Condensate storage-AI01 to the control / marshalling room</t>
        </is>
      </c>
      <c r="E2238" s="12" t="inlineStr">
        <is>
          <t>R4</t>
        </is>
      </c>
      <c r="F2238" s="12" t="inlineStr">
        <is>
          <t>R4: ACC electrical (VFD) e-house (60 x 120 ft)</t>
        </is>
      </c>
      <c r="G2238" s="12" t="inlineStr">
        <is>
          <t>JB-Condensate storage-AI01</t>
        </is>
      </c>
      <c r="H2238" s="12" t="inlineStr">
        <is>
          <t>Condensate storage tank</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410</v>
      </c>
      <c r="U2238" s="16" t="n">
        <v>105</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B-I-0047</t>
        </is>
      </c>
      <c r="B2239" s="12" t="inlineStr">
        <is>
          <t>B</t>
        </is>
      </c>
      <c r="C2239" s="12" t="inlineStr">
        <is>
          <t>ACC</t>
        </is>
      </c>
      <c r="D2239" s="12" t="inlineStr">
        <is>
          <t>Discrete device to JB JB-Condensate storage-DI01: 4 x 1 pr (field cables)</t>
        </is>
      </c>
      <c r="E2239" s="12" t="inlineStr"/>
      <c r="F2239" s="12" t="inlineStr">
        <is>
          <t>Condensate storage tank</t>
        </is>
      </c>
      <c r="G2239" s="12" t="inlineStr">
        <is>
          <t>JB-Condensate storage-DI01</t>
        </is>
      </c>
      <c r="H2239" s="12" t="inlineStr">
        <is>
          <t>Condensate storage tank</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4</v>
      </c>
      <c r="O2239" s="12" t="n">
        <v>1</v>
      </c>
      <c r="P2239" s="12" t="n"/>
      <c r="Q2239" s="12" t="n"/>
      <c r="R2239" s="12" t="n"/>
      <c r="S2239" s="12" t="inlineStr">
        <is>
          <t>Tray / conduit</t>
        </is>
      </c>
      <c r="T2239" s="16" t="n">
        <v>66</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B-I-0048</t>
        </is>
      </c>
      <c r="B2240" s="12" t="inlineStr">
        <is>
          <t>B</t>
        </is>
      </c>
      <c r="C2240" s="12" t="inlineStr">
        <is>
          <t>ACC</t>
        </is>
      </c>
      <c r="D2240" s="12" t="inlineStr">
        <is>
          <t>Home run JB-Condensate storage-DI01 to the control / marshalling room</t>
        </is>
      </c>
      <c r="E2240" s="12" t="inlineStr">
        <is>
          <t>R4</t>
        </is>
      </c>
      <c r="F2240" s="12" t="inlineStr">
        <is>
          <t>R4: ACC electrical (VFD) e-house (60 x 120 ft)</t>
        </is>
      </c>
      <c r="G2240" s="12" t="inlineStr">
        <is>
          <t>JB-Condensate storage-DI01</t>
        </is>
      </c>
      <c r="H2240" s="12" t="inlineStr">
        <is>
          <t>Condensate storage tank</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410</v>
      </c>
      <c r="U2240" s="16" t="n">
        <v>105</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B-I-0049</t>
        </is>
      </c>
      <c r="B2241" s="12" t="inlineStr">
        <is>
          <t>B</t>
        </is>
      </c>
      <c r="C2241" s="12" t="inlineStr">
        <is>
          <t>ACC</t>
        </is>
      </c>
      <c r="D2241" s="12" t="inlineStr">
        <is>
          <t>Instrumentation</t>
        </is>
      </c>
      <c r="E2241" s="12" t="inlineStr">
        <is>
          <t>R4</t>
        </is>
      </c>
      <c r="F2241" s="12" t="inlineStr">
        <is>
          <t>R4: ACC electrical (VFD) e-house (60 x 120 ft)</t>
        </is>
      </c>
      <c r="G2241" s="12" t="inlineStr">
        <is>
          <t>VFD-L1</t>
        </is>
      </c>
      <c r="H2241" s="12" t="inlineStr">
        <is>
          <t>R4 VFD lineup 1 (23 drives, fed from T-R4-1)</t>
        </is>
      </c>
      <c r="I2241" s="12" t="inlineStr">
        <is>
          <t>Instrumentation</t>
        </is>
      </c>
      <c r="J2241" s="12" t="inlineStr">
        <is>
          <t>Instrumentation PLTC / TC-ER 300 V, #18 twisted shielded pairs, overall shield</t>
        </is>
      </c>
      <c r="K2241" s="12" t="inlineStr">
        <is>
          <t>PLTC|4 pr|18</t>
        </is>
      </c>
      <c r="L2241" s="12" t="inlineStr">
        <is>
          <t>4 pr</t>
        </is>
      </c>
      <c r="M2241" s="12" t="inlineStr">
        <is>
          <t>18</t>
        </is>
      </c>
      <c r="N2241" s="12" t="n">
        <v>1</v>
      </c>
      <c r="O2241" s="12" t="n">
        <v>1</v>
      </c>
      <c r="P2241" s="12" t="n"/>
      <c r="Q2241" s="12" t="n"/>
      <c r="R2241" s="12" t="n"/>
      <c r="S2241" s="12" t="inlineStr">
        <is>
          <t>Tray</t>
        </is>
      </c>
      <c r="T2241" s="16" t="n">
        <v>18</v>
      </c>
      <c r="U2241" s="16" t="n">
        <v>81</v>
      </c>
      <c r="V2241" s="16">
        <f>ROUNDUP((T2241+U2241+2*'Read Me'!$B$13)*(1+'Read Me'!$B$12),-1)</f>
        <v/>
      </c>
      <c r="W2241" s="16">
        <f>V2241*N2241*O2241</f>
        <v/>
      </c>
      <c r="X2241" s="12">
        <f>IF(LEFT(I2241,2)="MV",2*N2241*IF(L2241="1/C",O2241,1),0)</f>
        <v/>
      </c>
      <c r="Y2241" s="12">
        <f>IF(OR(LEFT(K2241,4)="LVAX",LEFT(K2241,6)="MV15AX",LEFT(K2241,4)="CTAX",LEFT(K2241,2)="W|"),2*N2241*O2241,0)</f>
        <v/>
      </c>
      <c r="Z2241" s="12" t="inlineStr"/>
      <c r="AA2241" s="12">
        <f>N2241*O2241</f>
        <v/>
      </c>
    </row>
    <row r="2242">
      <c r="A2242" s="12" t="inlineStr">
        <is>
          <t>B-I-0050</t>
        </is>
      </c>
      <c r="B2242" s="12" t="inlineStr">
        <is>
          <t>B</t>
        </is>
      </c>
      <c r="C2242" s="12" t="inlineStr">
        <is>
          <t>ACC</t>
        </is>
      </c>
      <c r="D2242" s="12" t="inlineStr">
        <is>
          <t>Instrumentation</t>
        </is>
      </c>
      <c r="E2242" s="12" t="inlineStr">
        <is>
          <t>R4</t>
        </is>
      </c>
      <c r="F2242" s="12" t="inlineStr">
        <is>
          <t>R4: ACC electrical (VFD) e-house (60 x 120 ft)</t>
        </is>
      </c>
      <c r="G2242" s="12" t="inlineStr">
        <is>
          <t>VFD-L2</t>
        </is>
      </c>
      <c r="H2242" s="12" t="inlineStr">
        <is>
          <t>R4 VFD lineup 2 (23 drives, fed from T-R4-2)</t>
        </is>
      </c>
      <c r="I2242" s="12" t="inlineStr">
        <is>
          <t>Instrumentation</t>
        </is>
      </c>
      <c r="J2242" s="12" t="inlineStr">
        <is>
          <t>Instrumentation PLTC / TC-ER 300 V, #18 twisted shielded pairs, overall shield</t>
        </is>
      </c>
      <c r="K2242" s="12" t="inlineStr">
        <is>
          <t>PLTC|4 pr|18</t>
        </is>
      </c>
      <c r="L2242" s="12" t="inlineStr">
        <is>
          <t>4 pr</t>
        </is>
      </c>
      <c r="M2242" s="12" t="inlineStr">
        <is>
          <t>18</t>
        </is>
      </c>
      <c r="N2242" s="12" t="n">
        <v>1</v>
      </c>
      <c r="O2242" s="12" t="n">
        <v>1</v>
      </c>
      <c r="P2242" s="12" t="n"/>
      <c r="Q2242" s="12" t="n"/>
      <c r="R2242" s="12" t="n"/>
      <c r="S2242" s="12" t="inlineStr">
        <is>
          <t>Tray</t>
        </is>
      </c>
      <c r="T2242" s="16" t="n">
        <v>0</v>
      </c>
      <c r="U2242" s="16" t="n">
        <v>91</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B-I-0051</t>
        </is>
      </c>
      <c r="B2243" s="12" t="inlineStr">
        <is>
          <t>B</t>
        </is>
      </c>
      <c r="C2243" s="12" t="inlineStr">
        <is>
          <t>ACC</t>
        </is>
      </c>
      <c r="D2243" s="12" t="inlineStr">
        <is>
          <t>Instrumentation</t>
        </is>
      </c>
      <c r="E2243" s="12" t="inlineStr">
        <is>
          <t>R4</t>
        </is>
      </c>
      <c r="F2243" s="12" t="inlineStr">
        <is>
          <t>R4: ACC electrical (VFD) e-house (60 x 120 ft)</t>
        </is>
      </c>
      <c r="G2243" s="12" t="inlineStr">
        <is>
          <t>VFD-L3</t>
        </is>
      </c>
      <c r="H2243" s="12" t="inlineStr">
        <is>
          <t>R4 VFD lineup 3 (23 drives, fed from T-R4-3)</t>
        </is>
      </c>
      <c r="I2243" s="12" t="inlineStr">
        <is>
          <t>Instrumentation</t>
        </is>
      </c>
      <c r="J2243" s="12" t="inlineStr">
        <is>
          <t>Instrumentation PLTC / TC-ER 300 V, #18 twisted shielded pairs, overall shield</t>
        </is>
      </c>
      <c r="K2243" s="12" t="inlineStr">
        <is>
          <t>PLTC|4 pr|18</t>
        </is>
      </c>
      <c r="L2243" s="12" t="inlineStr">
        <is>
          <t>4 pr</t>
        </is>
      </c>
      <c r="M2243" s="12" t="inlineStr">
        <is>
          <t>18</t>
        </is>
      </c>
      <c r="N2243" s="12" t="n">
        <v>1</v>
      </c>
      <c r="O2243" s="12" t="n">
        <v>1</v>
      </c>
      <c r="P2243" s="12" t="n"/>
      <c r="Q2243" s="12" t="n"/>
      <c r="R2243" s="12" t="n"/>
      <c r="S2243" s="12" t="inlineStr">
        <is>
          <t>Tray</t>
        </is>
      </c>
      <c r="T2243" s="16" t="n">
        <v>0</v>
      </c>
      <c r="U2243" s="16" t="n">
        <v>73</v>
      </c>
      <c r="V2243" s="16">
        <f>ROUNDUP((T2243+U2243+2*'Read Me'!$B$13)*(1+'Read Me'!$B$12),-1)</f>
        <v/>
      </c>
      <c r="W2243" s="16">
        <f>V2243*N2243*O2243</f>
        <v/>
      </c>
      <c r="X2243" s="12">
        <f>IF(LEFT(I2243,2)="MV",2*N2243*IF(L2243="1/C",O2243,1),0)</f>
        <v/>
      </c>
      <c r="Y2243" s="12">
        <f>IF(OR(LEFT(K2243,4)="LVAX",LEFT(K2243,6)="MV15AX",LEFT(K2243,4)="CTAX",LEFT(K2243,2)="W|"),2*N2243*O2243,0)</f>
        <v/>
      </c>
      <c r="Z2243" s="12" t="inlineStr"/>
      <c r="AA2243" s="12">
        <f>N2243*O2243</f>
        <v/>
      </c>
    </row>
    <row r="2244">
      <c r="A2244" s="12" t="inlineStr">
        <is>
          <t>B-I-0052</t>
        </is>
      </c>
      <c r="B2244" s="12" t="inlineStr">
        <is>
          <t>B</t>
        </is>
      </c>
      <c r="C2244" s="12" t="inlineStr">
        <is>
          <t>ACC</t>
        </is>
      </c>
      <c r="D2244" s="12" t="inlineStr">
        <is>
          <t>Instrumentation</t>
        </is>
      </c>
      <c r="E2244" s="12" t="inlineStr">
        <is>
          <t>R4</t>
        </is>
      </c>
      <c r="F2244" s="12" t="inlineStr">
        <is>
          <t>R4: ACC electrical (VFD) e-house (60 x 120 ft)</t>
        </is>
      </c>
      <c r="G2244" s="12" t="inlineStr">
        <is>
          <t>VFD-L4</t>
        </is>
      </c>
      <c r="H2244" s="12" t="inlineStr">
        <is>
          <t>R4 VFD lineup 4 (23 drives, fed from T-R4-4)</t>
        </is>
      </c>
      <c r="I2244" s="12" t="inlineStr">
        <is>
          <t>Instrumentation</t>
        </is>
      </c>
      <c r="J2244" s="12" t="inlineStr">
        <is>
          <t>Instrumentation PLTC / TC-ER 300 V, #18 twisted shielded pairs, overall shield</t>
        </is>
      </c>
      <c r="K2244" s="12" t="inlineStr">
        <is>
          <t>PLTC|4 pr|18</t>
        </is>
      </c>
      <c r="L2244" s="12" t="inlineStr">
        <is>
          <t>4 pr</t>
        </is>
      </c>
      <c r="M2244" s="12" t="inlineStr">
        <is>
          <t>18</t>
        </is>
      </c>
      <c r="N2244" s="12" t="n">
        <v>1</v>
      </c>
      <c r="O2244" s="12" t="n">
        <v>1</v>
      </c>
      <c r="P2244" s="12" t="n"/>
      <c r="Q2244" s="12" t="n"/>
      <c r="R2244" s="12" t="n"/>
      <c r="S2244" s="12" t="inlineStr">
        <is>
          <t>Tray</t>
        </is>
      </c>
      <c r="T2244" s="16" t="n">
        <v>0</v>
      </c>
      <c r="U2244" s="16" t="n">
        <v>61</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B-I-0053</t>
        </is>
      </c>
      <c r="B2245" s="12" t="inlineStr">
        <is>
          <t>B</t>
        </is>
      </c>
      <c r="C2245" s="12" t="inlineStr">
        <is>
          <t>ACC</t>
        </is>
      </c>
      <c r="D2245" s="12" t="inlineStr">
        <is>
          <t>Analog instrument to JB JB-T-R4-1: 13.8/0.48 -AI01: 8 x 1 pr (field cables)</t>
        </is>
      </c>
      <c r="E2245" s="12" t="inlineStr"/>
      <c r="F2245" s="12" t="inlineStr">
        <is>
          <t>T-R4-1: 13.8/0.48 kV</t>
        </is>
      </c>
      <c r="G2245" s="12" t="inlineStr">
        <is>
          <t>JB-T-R4-1: 13.8/0.48 -AI01</t>
        </is>
      </c>
      <c r="H2245" s="12" t="inlineStr">
        <is>
          <t>T-R4-1: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8</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B-I-0054</t>
        </is>
      </c>
      <c r="B2246" s="12" t="inlineStr">
        <is>
          <t>B</t>
        </is>
      </c>
      <c r="C2246" s="12" t="inlineStr">
        <is>
          <t>ACC</t>
        </is>
      </c>
      <c r="D2246" s="12" t="inlineStr">
        <is>
          <t>Home run JB-T-R4-1: 13.8/0.48 -AI01 to the control / marshalling room</t>
        </is>
      </c>
      <c r="E2246" s="12" t="inlineStr">
        <is>
          <t>R4</t>
        </is>
      </c>
      <c r="F2246" s="12" t="inlineStr">
        <is>
          <t>R4: ACC electrical (VFD) e-house (60 x 120 ft)</t>
        </is>
      </c>
      <c r="G2246" s="12" t="inlineStr">
        <is>
          <t>JB-T-R4-1: 13.8/0.48 -AI01</t>
        </is>
      </c>
      <c r="H2246" s="12" t="inlineStr">
        <is>
          <t>T-R4-1: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159</v>
      </c>
      <c r="U2246" s="16" t="n">
        <v>56</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B-I-0055</t>
        </is>
      </c>
      <c r="B2247" s="12" t="inlineStr">
        <is>
          <t>B</t>
        </is>
      </c>
      <c r="C2247" s="12" t="inlineStr">
        <is>
          <t>ACC</t>
        </is>
      </c>
      <c r="D2247" s="12" t="inlineStr">
        <is>
          <t>Discrete device to JB JB-T-R4-1: 13.8/0.48 -DI01: 16 x 1 pr (field cables)</t>
        </is>
      </c>
      <c r="E2247" s="12" t="inlineStr"/>
      <c r="F2247" s="12" t="inlineStr">
        <is>
          <t>T-R4-1: 13.8/0.48 kV</t>
        </is>
      </c>
      <c r="G2247" s="12" t="inlineStr">
        <is>
          <t>JB-T-R4-1: 13.8/0.48 -DI01</t>
        </is>
      </c>
      <c r="H2247" s="12" t="inlineStr">
        <is>
          <t>T-R4-1: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16</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B-I-0056</t>
        </is>
      </c>
      <c r="B2248" s="12" t="inlineStr">
        <is>
          <t>B</t>
        </is>
      </c>
      <c r="C2248" s="12" t="inlineStr">
        <is>
          <t>ACC</t>
        </is>
      </c>
      <c r="D2248" s="12" t="inlineStr">
        <is>
          <t>Home run JB-T-R4-1: 13.8/0.48 -DI01 to the control / marshalling room</t>
        </is>
      </c>
      <c r="E2248" s="12" t="inlineStr">
        <is>
          <t>R4</t>
        </is>
      </c>
      <c r="F2248" s="12" t="inlineStr">
        <is>
          <t>R4: ACC electrical (VFD) e-house (60 x 120 ft)</t>
        </is>
      </c>
      <c r="G2248" s="12" t="inlineStr">
        <is>
          <t>JB-T-R4-1: 13.8/0.48 -DI01</t>
        </is>
      </c>
      <c r="H2248" s="12" t="inlineStr">
        <is>
          <t>T-R4-1: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159</v>
      </c>
      <c r="U2248" s="16" t="n">
        <v>56</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B-I-0057</t>
        </is>
      </c>
      <c r="B2249" s="12" t="inlineStr">
        <is>
          <t>B</t>
        </is>
      </c>
      <c r="C2249" s="12" t="inlineStr">
        <is>
          <t>ACC</t>
        </is>
      </c>
      <c r="D2249" s="12" t="inlineStr">
        <is>
          <t>Analog instrument to JB JB-T-R4-2: 13.8/0.48 -AI01: 8 x 1 pr (field cables)</t>
        </is>
      </c>
      <c r="E2249" s="12" t="inlineStr"/>
      <c r="F2249" s="12" t="inlineStr">
        <is>
          <t>T-R4-2: 13.8/0.48 kV</t>
        </is>
      </c>
      <c r="G2249" s="12" t="inlineStr">
        <is>
          <t>JB-T-R4-2: 13.8/0.48 -AI01</t>
        </is>
      </c>
      <c r="H2249" s="12" t="inlineStr">
        <is>
          <t>T-R4-2: 13.8/0.48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8</v>
      </c>
      <c r="O2249" s="12" t="n">
        <v>1</v>
      </c>
      <c r="P2249" s="12" t="n"/>
      <c r="Q2249" s="12" t="n"/>
      <c r="R2249" s="12" t="n"/>
      <c r="S2249" s="12" t="inlineStr">
        <is>
          <t>Tray / conduit</t>
        </is>
      </c>
      <c r="T2249" s="16" t="n">
        <v>42</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B-I-0058</t>
        </is>
      </c>
      <c r="B2250" s="12" t="inlineStr">
        <is>
          <t>B</t>
        </is>
      </c>
      <c r="C2250" s="12" t="inlineStr">
        <is>
          <t>ACC</t>
        </is>
      </c>
      <c r="D2250" s="12" t="inlineStr">
        <is>
          <t>Home run JB-T-R4-2: 13.8/0.48 -AI01 to the control / marshalling room</t>
        </is>
      </c>
      <c r="E2250" s="12" t="inlineStr">
        <is>
          <t>R4</t>
        </is>
      </c>
      <c r="F2250" s="12" t="inlineStr">
        <is>
          <t>R4: ACC electrical (VFD) e-house (60 x 120 ft)</t>
        </is>
      </c>
      <c r="G2250" s="12" t="inlineStr">
        <is>
          <t>JB-T-R4-2: 13.8/0.48 -AI01</t>
        </is>
      </c>
      <c r="H2250" s="12" t="inlineStr">
        <is>
          <t>T-R4-2: 13.8/0.48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Duct bank</t>
        </is>
      </c>
      <c r="T2250" s="16" t="n">
        <v>185</v>
      </c>
      <c r="U2250" s="16" t="n">
        <v>56</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B-I-0059</t>
        </is>
      </c>
      <c r="B2251" s="12" t="inlineStr">
        <is>
          <t>B</t>
        </is>
      </c>
      <c r="C2251" s="12" t="inlineStr">
        <is>
          <t>ACC</t>
        </is>
      </c>
      <c r="D2251" s="12" t="inlineStr">
        <is>
          <t>Discrete device to JB JB-T-R4-2: 13.8/0.48 -DI01: 16 x 1 pr (field cables)</t>
        </is>
      </c>
      <c r="E2251" s="12" t="inlineStr"/>
      <c r="F2251" s="12" t="inlineStr">
        <is>
          <t>T-R4-2: 13.8/0.48 kV</t>
        </is>
      </c>
      <c r="G2251" s="12" t="inlineStr">
        <is>
          <t>JB-T-R4-2: 13.8/0.48 -DI01</t>
        </is>
      </c>
      <c r="H2251" s="12" t="inlineStr">
        <is>
          <t>T-R4-2: 13.8/0.48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16</v>
      </c>
      <c r="O2251" s="12" t="n">
        <v>1</v>
      </c>
      <c r="P2251" s="12" t="n"/>
      <c r="Q2251" s="12" t="n"/>
      <c r="R2251" s="12" t="n"/>
      <c r="S2251" s="12" t="inlineStr">
        <is>
          <t>Tray / conduit</t>
        </is>
      </c>
      <c r="T2251" s="16" t="n">
        <v>42</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B-I-0060</t>
        </is>
      </c>
      <c r="B2252" s="12" t="inlineStr">
        <is>
          <t>B</t>
        </is>
      </c>
      <c r="C2252" s="12" t="inlineStr">
        <is>
          <t>ACC</t>
        </is>
      </c>
      <c r="D2252" s="12" t="inlineStr">
        <is>
          <t>Home run JB-T-R4-2: 13.8/0.48 -DI01 to the control / marshalling room</t>
        </is>
      </c>
      <c r="E2252" s="12" t="inlineStr">
        <is>
          <t>R4</t>
        </is>
      </c>
      <c r="F2252" s="12" t="inlineStr">
        <is>
          <t>R4: ACC electrical (VFD) e-house (60 x 120 ft)</t>
        </is>
      </c>
      <c r="G2252" s="12" t="inlineStr">
        <is>
          <t>JB-T-R4-2: 13.8/0.48 -DI01</t>
        </is>
      </c>
      <c r="H2252" s="12" t="inlineStr">
        <is>
          <t>T-R4-2: 13.8/0.48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Duct bank</t>
        </is>
      </c>
      <c r="T2252" s="16" t="n">
        <v>185</v>
      </c>
      <c r="U2252" s="16" t="n">
        <v>56</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B-I-0061</t>
        </is>
      </c>
      <c r="B2253" s="12" t="inlineStr">
        <is>
          <t>B</t>
        </is>
      </c>
      <c r="C2253" s="12" t="inlineStr">
        <is>
          <t>ACC</t>
        </is>
      </c>
      <c r="D2253" s="12" t="inlineStr">
        <is>
          <t>Analog instrument to JB JB-T-R4-3: 13.8/0.48 -AI01: 8 x 1 pr (field cables)</t>
        </is>
      </c>
      <c r="E2253" s="12" t="inlineStr"/>
      <c r="F2253" s="12" t="inlineStr">
        <is>
          <t>T-R4-3: 13.8/0.48 kV</t>
        </is>
      </c>
      <c r="G2253" s="12" t="inlineStr">
        <is>
          <t>JB-T-R4-3: 13.8/0.48 -AI01</t>
        </is>
      </c>
      <c r="H2253" s="12" t="inlineStr">
        <is>
          <t>T-R4-3: 13.8/0.48 kV</t>
        </is>
      </c>
      <c r="I2253" s="12" t="inlineStr">
        <is>
          <t>Instrumentation</t>
        </is>
      </c>
      <c r="J2253" s="12" t="inlineStr">
        <is>
          <t>Instrumentation PLTC / TC-ER 300 V, #18 twisted shielded pairs, overall shield</t>
        </is>
      </c>
      <c r="K2253" s="12" t="inlineStr">
        <is>
          <t>PLTC|1 pr|16</t>
        </is>
      </c>
      <c r="L2253" s="12" t="inlineStr">
        <is>
          <t>1 pr</t>
        </is>
      </c>
      <c r="M2253" s="12" t="inlineStr">
        <is>
          <t>16</t>
        </is>
      </c>
      <c r="N2253" s="12" t="n">
        <v>8</v>
      </c>
      <c r="O2253" s="12" t="n">
        <v>1</v>
      </c>
      <c r="P2253" s="12" t="n"/>
      <c r="Q2253" s="12" t="n"/>
      <c r="R2253" s="12" t="n"/>
      <c r="S2253" s="12" t="inlineStr">
        <is>
          <t>Tray / conduit</t>
        </is>
      </c>
      <c r="T2253" s="16" t="n">
        <v>42</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B-I-0062</t>
        </is>
      </c>
      <c r="B2254" s="12" t="inlineStr">
        <is>
          <t>B</t>
        </is>
      </c>
      <c r="C2254" s="12" t="inlineStr">
        <is>
          <t>ACC</t>
        </is>
      </c>
      <c r="D2254" s="12" t="inlineStr">
        <is>
          <t>Home run JB-T-R4-3: 13.8/0.48 -AI01 to the control / marshalling room</t>
        </is>
      </c>
      <c r="E2254" s="12" t="inlineStr">
        <is>
          <t>R4</t>
        </is>
      </c>
      <c r="F2254" s="12" t="inlineStr">
        <is>
          <t>R4: ACC electrical (VFD) e-house (60 x 120 ft)</t>
        </is>
      </c>
      <c r="G2254" s="12" t="inlineStr">
        <is>
          <t>JB-T-R4-3: 13.8/0.48 -AI01</t>
        </is>
      </c>
      <c r="H2254" s="12" t="inlineStr">
        <is>
          <t>T-R4-3: 13.8/0.48 kV</t>
        </is>
      </c>
      <c r="I2254" s="12" t="inlineStr">
        <is>
          <t>Instrumentation</t>
        </is>
      </c>
      <c r="J2254" s="12" t="inlineStr">
        <is>
          <t>Instrumentation PLTC / TC-ER 300 V, #18 twisted shielded pairs, overall shield</t>
        </is>
      </c>
      <c r="K2254" s="12" t="inlineStr">
        <is>
          <t>PLTC|24 pr|18</t>
        </is>
      </c>
      <c r="L2254" s="12" t="inlineStr">
        <is>
          <t>24 pr</t>
        </is>
      </c>
      <c r="M2254" s="12" t="inlineStr">
        <is>
          <t>18</t>
        </is>
      </c>
      <c r="N2254" s="12" t="n">
        <v>1</v>
      </c>
      <c r="O2254" s="12" t="n">
        <v>1</v>
      </c>
      <c r="P2254" s="12" t="n"/>
      <c r="Q2254" s="12" t="n"/>
      <c r="R2254" s="12" t="n"/>
      <c r="S2254" s="12" t="inlineStr">
        <is>
          <t>Duct bank</t>
        </is>
      </c>
      <c r="T2254" s="16" t="n">
        <v>214</v>
      </c>
      <c r="U2254" s="16" t="n">
        <v>43</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B-I-0063</t>
        </is>
      </c>
      <c r="B2255" s="12" t="inlineStr">
        <is>
          <t>B</t>
        </is>
      </c>
      <c r="C2255" s="12" t="inlineStr">
        <is>
          <t>ACC</t>
        </is>
      </c>
      <c r="D2255" s="12" t="inlineStr">
        <is>
          <t>Discrete device to JB JB-T-R4-3: 13.8/0.48 -DI01: 16 x 1 pr (field cables)</t>
        </is>
      </c>
      <c r="E2255" s="12" t="inlineStr"/>
      <c r="F2255" s="12" t="inlineStr">
        <is>
          <t>T-R4-3: 13.8/0.48 kV</t>
        </is>
      </c>
      <c r="G2255" s="12" t="inlineStr">
        <is>
          <t>JB-T-R4-3: 13.8/0.48 -DI01</t>
        </is>
      </c>
      <c r="H2255" s="12" t="inlineStr">
        <is>
          <t>T-R4-3: 13.8/0.48 kV</t>
        </is>
      </c>
      <c r="I2255" s="12" t="inlineStr">
        <is>
          <t>Instrumentation</t>
        </is>
      </c>
      <c r="J2255" s="12" t="inlineStr">
        <is>
          <t>Instrumentation PLTC / TC-ER 300 V, #18 twisted shielded pairs, overall shield</t>
        </is>
      </c>
      <c r="K2255" s="12" t="inlineStr">
        <is>
          <t>PLTC|1 pr|16</t>
        </is>
      </c>
      <c r="L2255" s="12" t="inlineStr">
        <is>
          <t>1 pr</t>
        </is>
      </c>
      <c r="M2255" s="12" t="inlineStr">
        <is>
          <t>16</t>
        </is>
      </c>
      <c r="N2255" s="12" t="n">
        <v>16</v>
      </c>
      <c r="O2255" s="12" t="n">
        <v>1</v>
      </c>
      <c r="P2255" s="12" t="n"/>
      <c r="Q2255" s="12" t="n"/>
      <c r="R2255" s="12" t="n"/>
      <c r="S2255" s="12" t="inlineStr">
        <is>
          <t>Tray / conduit</t>
        </is>
      </c>
      <c r="T2255" s="16" t="n">
        <v>42</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B-I-0064</t>
        </is>
      </c>
      <c r="B2256" s="12" t="inlineStr">
        <is>
          <t>B</t>
        </is>
      </c>
      <c r="C2256" s="12" t="inlineStr">
        <is>
          <t>ACC</t>
        </is>
      </c>
      <c r="D2256" s="12" t="inlineStr">
        <is>
          <t>Home run JB-T-R4-3: 13.8/0.48 -DI01 to the control / marshalling room</t>
        </is>
      </c>
      <c r="E2256" s="12" t="inlineStr">
        <is>
          <t>R4</t>
        </is>
      </c>
      <c r="F2256" s="12" t="inlineStr">
        <is>
          <t>R4: ACC electrical (VFD) e-house (60 x 120 ft)</t>
        </is>
      </c>
      <c r="G2256" s="12" t="inlineStr">
        <is>
          <t>JB-T-R4-3: 13.8/0.48 -DI01</t>
        </is>
      </c>
      <c r="H2256" s="12" t="inlineStr">
        <is>
          <t>T-R4-3: 13.8/0.48 kV</t>
        </is>
      </c>
      <c r="I2256" s="12" t="inlineStr">
        <is>
          <t>Instrumentation</t>
        </is>
      </c>
      <c r="J2256" s="12" t="inlineStr">
        <is>
          <t>Instrumentation PLTC / TC-ER 300 V, #18 twisted shielded pairs, overall shield</t>
        </is>
      </c>
      <c r="K2256" s="12" t="inlineStr">
        <is>
          <t>PLTC|24 pr|18</t>
        </is>
      </c>
      <c r="L2256" s="12" t="inlineStr">
        <is>
          <t>24 pr</t>
        </is>
      </c>
      <c r="M2256" s="12" t="inlineStr">
        <is>
          <t>18</t>
        </is>
      </c>
      <c r="N2256" s="12" t="n">
        <v>1</v>
      </c>
      <c r="O2256" s="12" t="n">
        <v>1</v>
      </c>
      <c r="P2256" s="12" t="n"/>
      <c r="Q2256" s="12" t="n"/>
      <c r="R2256" s="12" t="n"/>
      <c r="S2256" s="12" t="inlineStr">
        <is>
          <t>Duct bank</t>
        </is>
      </c>
      <c r="T2256" s="16" t="n">
        <v>214</v>
      </c>
      <c r="U2256" s="16" t="n">
        <v>43</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B-I-0065</t>
        </is>
      </c>
      <c r="B2257" s="12" t="inlineStr">
        <is>
          <t>B</t>
        </is>
      </c>
      <c r="C2257" s="12" t="inlineStr">
        <is>
          <t>ACC</t>
        </is>
      </c>
      <c r="D2257" s="12" t="inlineStr">
        <is>
          <t>Analog instrument to JB JB-T-R4-4: 13.8/0.48 -AI01: 8 x 1 pr (field cables)</t>
        </is>
      </c>
      <c r="E2257" s="12" t="inlineStr"/>
      <c r="F2257" s="12" t="inlineStr">
        <is>
          <t>T-R4-4: 13.8/0.48 kV</t>
        </is>
      </c>
      <c r="G2257" s="12" t="inlineStr">
        <is>
          <t>JB-T-R4-4: 13.8/0.48 -AI01</t>
        </is>
      </c>
      <c r="H2257" s="12" t="inlineStr">
        <is>
          <t>T-R4-4: 13.8/0.48 kV</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8</v>
      </c>
      <c r="O2257" s="12" t="n">
        <v>1</v>
      </c>
      <c r="P2257" s="12" t="n"/>
      <c r="Q2257" s="12" t="n"/>
      <c r="R2257" s="12" t="n"/>
      <c r="S2257" s="12" t="inlineStr">
        <is>
          <t>Tray / conduit</t>
        </is>
      </c>
      <c r="T2257" s="16" t="n">
        <v>42</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B-I-0066</t>
        </is>
      </c>
      <c r="B2258" s="12" t="inlineStr">
        <is>
          <t>B</t>
        </is>
      </c>
      <c r="C2258" s="12" t="inlineStr">
        <is>
          <t>ACC</t>
        </is>
      </c>
      <c r="D2258" s="12" t="inlineStr">
        <is>
          <t>Home run JB-T-R4-4: 13.8/0.48 -AI01 to the control / marshalling room</t>
        </is>
      </c>
      <c r="E2258" s="12" t="inlineStr">
        <is>
          <t>R4</t>
        </is>
      </c>
      <c r="F2258" s="12" t="inlineStr">
        <is>
          <t>R4: ACC electrical (VFD) e-house (60 x 120 ft)</t>
        </is>
      </c>
      <c r="G2258" s="12" t="inlineStr">
        <is>
          <t>JB-T-R4-4: 13.8/0.48 -AI01</t>
        </is>
      </c>
      <c r="H2258" s="12" t="inlineStr">
        <is>
          <t>T-R4-4: 13.8/0.48 kV</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Duct bank</t>
        </is>
      </c>
      <c r="T2258" s="16" t="n">
        <v>208</v>
      </c>
      <c r="U2258" s="16" t="n">
        <v>69</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B-I-0067</t>
        </is>
      </c>
      <c r="B2259" s="12" t="inlineStr">
        <is>
          <t>B</t>
        </is>
      </c>
      <c r="C2259" s="12" t="inlineStr">
        <is>
          <t>ACC</t>
        </is>
      </c>
      <c r="D2259" s="12" t="inlineStr">
        <is>
          <t>Discrete device to JB JB-T-R4-4: 13.8/0.48 -DI01: 16 x 1 pr (field cables)</t>
        </is>
      </c>
      <c r="E2259" s="12" t="inlineStr"/>
      <c r="F2259" s="12" t="inlineStr">
        <is>
          <t>T-R4-4: 13.8/0.48 kV</t>
        </is>
      </c>
      <c r="G2259" s="12" t="inlineStr">
        <is>
          <t>JB-T-R4-4: 13.8/0.48 -DI01</t>
        </is>
      </c>
      <c r="H2259" s="12" t="inlineStr">
        <is>
          <t>T-R4-4: 13.8/0.48 kV</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16</v>
      </c>
      <c r="O2259" s="12" t="n">
        <v>1</v>
      </c>
      <c r="P2259" s="12" t="n"/>
      <c r="Q2259" s="12" t="n"/>
      <c r="R2259" s="12" t="n"/>
      <c r="S2259" s="12" t="inlineStr">
        <is>
          <t>Tray / conduit</t>
        </is>
      </c>
      <c r="T2259" s="16" t="n">
        <v>42</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B-I-0068</t>
        </is>
      </c>
      <c r="B2260" s="12" t="inlineStr">
        <is>
          <t>B</t>
        </is>
      </c>
      <c r="C2260" s="12" t="inlineStr">
        <is>
          <t>ACC</t>
        </is>
      </c>
      <c r="D2260" s="12" t="inlineStr">
        <is>
          <t>Home run JB-T-R4-4: 13.8/0.48 -DI01 to the control / marshalling room</t>
        </is>
      </c>
      <c r="E2260" s="12" t="inlineStr">
        <is>
          <t>R4</t>
        </is>
      </c>
      <c r="F2260" s="12" t="inlineStr">
        <is>
          <t>R4: ACC electrical (VFD) e-house (60 x 120 ft)</t>
        </is>
      </c>
      <c r="G2260" s="12" t="inlineStr">
        <is>
          <t>JB-T-R4-4: 13.8/0.48 -DI01</t>
        </is>
      </c>
      <c r="H2260" s="12" t="inlineStr">
        <is>
          <t>T-R4-4: 13.8/0.48 kV</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Duct bank</t>
        </is>
      </c>
      <c r="T2260" s="16" t="n">
        <v>208</v>
      </c>
      <c r="U2260" s="16" t="n">
        <v>69</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B-I-0069</t>
        </is>
      </c>
      <c r="B2261" s="12" t="inlineStr">
        <is>
          <t>B</t>
        </is>
      </c>
      <c r="C2261" s="12" t="inlineStr">
        <is>
          <t>ACC</t>
        </is>
      </c>
      <c r="D2261" s="12" t="inlineStr">
        <is>
          <t>Analog instrument to JB JB-VAC-A/B-AI01: 10 x 1 pr (field cables)</t>
        </is>
      </c>
      <c r="E2261" s="12" t="inlineStr">
        <is>
          <t>VAC-A/B</t>
        </is>
      </c>
      <c r="F2261" s="12" t="inlineStr">
        <is>
          <t>VAC-A/B: ACC air-removal vacuum pumps</t>
        </is>
      </c>
      <c r="G2261" s="12" t="inlineStr">
        <is>
          <t>JB-VAC-A/B-AI01</t>
        </is>
      </c>
      <c r="H2261" s="12" t="inlineStr">
        <is>
          <t>VAC-A/B: ACC air-removal vacuum pumps</t>
        </is>
      </c>
      <c r="I2261" s="12" t="inlineStr">
        <is>
          <t>Instrumentation</t>
        </is>
      </c>
      <c r="J2261" s="12" t="inlineStr">
        <is>
          <t>Instrumentation PLTC / TC-ER 300 V, #18 twisted shielded pairs, overall shield</t>
        </is>
      </c>
      <c r="K2261" s="12" t="inlineStr">
        <is>
          <t>PLTC|1 pr|16</t>
        </is>
      </c>
      <c r="L2261" s="12" t="inlineStr">
        <is>
          <t>1 pr</t>
        </is>
      </c>
      <c r="M2261" s="12" t="inlineStr">
        <is>
          <t>16</t>
        </is>
      </c>
      <c r="N2261" s="12" t="n">
        <v>10</v>
      </c>
      <c r="O2261" s="12" t="n">
        <v>1</v>
      </c>
      <c r="P2261" s="12" t="n"/>
      <c r="Q2261" s="12" t="n"/>
      <c r="R2261" s="12" t="n"/>
      <c r="S2261" s="12" t="inlineStr">
        <is>
          <t>Tray / conduit</t>
        </is>
      </c>
      <c r="T2261" s="16" t="n">
        <v>53</v>
      </c>
      <c r="U2261" s="16" t="n">
        <v>10</v>
      </c>
      <c r="V2261" s="16">
        <f>ROUNDUP((T2261+U2261+2*'Read Me'!$B$13)*(1+'Read Me'!$B$12),-1)</f>
        <v/>
      </c>
      <c r="W2261" s="16">
        <f>V2261*N2261*O2261</f>
        <v/>
      </c>
      <c r="X2261" s="12">
        <f>IF(LEFT(I2261,2)="MV",2*N2261*IF(L2261="1/C",O2261,1),0)</f>
        <v/>
      </c>
      <c r="Y2261" s="12">
        <f>IF(OR(LEFT(K2261,4)="LVAX",LEFT(K2261,6)="MV15AX",LEFT(K2261,4)="CTAX",LEFT(K2261,2)="W|"),2*N2261*O2261,0)</f>
        <v/>
      </c>
      <c r="Z2261" s="12" t="inlineStr">
        <is>
          <t>device-to-JB field wiring, one cable per device</t>
        </is>
      </c>
      <c r="AA2261" s="12">
        <f>N2261*O2261</f>
        <v/>
      </c>
    </row>
    <row r="2262">
      <c r="A2262" s="12" t="inlineStr">
        <is>
          <t>B-I-0070</t>
        </is>
      </c>
      <c r="B2262" s="12" t="inlineStr">
        <is>
          <t>B</t>
        </is>
      </c>
      <c r="C2262" s="12" t="inlineStr">
        <is>
          <t>ACC</t>
        </is>
      </c>
      <c r="D2262" s="12" t="inlineStr">
        <is>
          <t>Home run JB-VAC-A/B-AI01 to the control / marshalling room</t>
        </is>
      </c>
      <c r="E2262" s="12" t="inlineStr">
        <is>
          <t>R4</t>
        </is>
      </c>
      <c r="F2262" s="12" t="inlineStr">
        <is>
          <t>R4: ACC electrical (VFD) e-house (60 x 120 ft)</t>
        </is>
      </c>
      <c r="G2262" s="12" t="inlineStr">
        <is>
          <t>JB-VAC-A/B-AI01</t>
        </is>
      </c>
      <c r="H2262" s="12" t="inlineStr">
        <is>
          <t>VAC-A/B: ACC air-removal vacuum pumps</t>
        </is>
      </c>
      <c r="I2262" s="12" t="inlineStr">
        <is>
          <t>Instrumentation</t>
        </is>
      </c>
      <c r="J2262" s="12" t="inlineStr">
        <is>
          <t>Instrumentation PLTC / TC-ER 300 V, #18 twisted shielded pairs, overall shield</t>
        </is>
      </c>
      <c r="K2262" s="12" t="inlineStr">
        <is>
          <t>PLTC|24 pr|18</t>
        </is>
      </c>
      <c r="L2262" s="12" t="inlineStr">
        <is>
          <t>24 pr</t>
        </is>
      </c>
      <c r="M2262" s="12" t="inlineStr">
        <is>
          <t>18</t>
        </is>
      </c>
      <c r="N2262" s="12" t="n">
        <v>1</v>
      </c>
      <c r="O2262" s="12" t="n">
        <v>1</v>
      </c>
      <c r="P2262" s="12" t="n"/>
      <c r="Q2262" s="12" t="n"/>
      <c r="R2262" s="12" t="n"/>
      <c r="S2262" s="12" t="inlineStr">
        <is>
          <t>Tray</t>
        </is>
      </c>
      <c r="T2262" s="16" t="n">
        <v>532</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B-I-0071</t>
        </is>
      </c>
      <c r="B2263" s="12" t="inlineStr">
        <is>
          <t>B</t>
        </is>
      </c>
      <c r="C2263" s="12" t="inlineStr">
        <is>
          <t>ACC</t>
        </is>
      </c>
      <c r="D2263" s="12" t="inlineStr">
        <is>
          <t>Discrete device to JB JB-VAC-A/B-DI01: 10 x 1 pr (field cables)</t>
        </is>
      </c>
      <c r="E2263" s="12" t="inlineStr">
        <is>
          <t>VAC-A/B</t>
        </is>
      </c>
      <c r="F2263" s="12" t="inlineStr">
        <is>
          <t>VAC-A/B: ACC air-removal vacuum pumps</t>
        </is>
      </c>
      <c r="G2263" s="12" t="inlineStr">
        <is>
          <t>JB-VAC-A/B-DI01</t>
        </is>
      </c>
      <c r="H2263" s="12" t="inlineStr">
        <is>
          <t>VAC-A/B: ACC air-removal vacuum pumps</t>
        </is>
      </c>
      <c r="I2263" s="12" t="inlineStr">
        <is>
          <t>Instrumentation</t>
        </is>
      </c>
      <c r="J2263" s="12" t="inlineStr">
        <is>
          <t>Instrumentation PLTC / TC-ER 300 V, #18 twisted shielded pairs, overall shield</t>
        </is>
      </c>
      <c r="K2263" s="12" t="inlineStr">
        <is>
          <t>PLTC|1 pr|16</t>
        </is>
      </c>
      <c r="L2263" s="12" t="inlineStr">
        <is>
          <t>1 pr</t>
        </is>
      </c>
      <c r="M2263" s="12" t="inlineStr">
        <is>
          <t>16</t>
        </is>
      </c>
      <c r="N2263" s="12" t="n">
        <v>10</v>
      </c>
      <c r="O2263" s="12" t="n">
        <v>1</v>
      </c>
      <c r="P2263" s="12" t="n"/>
      <c r="Q2263" s="12" t="n"/>
      <c r="R2263" s="12" t="n"/>
      <c r="S2263" s="12" t="inlineStr">
        <is>
          <t>Tray / conduit</t>
        </is>
      </c>
      <c r="T2263" s="16" t="n">
        <v>53</v>
      </c>
      <c r="U2263" s="16" t="n">
        <v>10</v>
      </c>
      <c r="V2263" s="16">
        <f>ROUNDUP((T2263+U2263+2*'Read Me'!$B$13)*(1+'Read Me'!$B$12),-1)</f>
        <v/>
      </c>
      <c r="W2263" s="16">
        <f>V2263*N2263*O2263</f>
        <v/>
      </c>
      <c r="X2263" s="12">
        <f>IF(LEFT(I2263,2)="MV",2*N2263*IF(L2263="1/C",O2263,1),0)</f>
        <v/>
      </c>
      <c r="Y2263" s="12">
        <f>IF(OR(LEFT(K2263,4)="LVAX",LEFT(K2263,6)="MV15AX",LEFT(K2263,4)="CTAX",LEFT(K2263,2)="W|"),2*N2263*O2263,0)</f>
        <v/>
      </c>
      <c r="Z2263" s="12" t="inlineStr">
        <is>
          <t>device-to-JB field wiring, one cable per device</t>
        </is>
      </c>
      <c r="AA2263" s="12">
        <f>N2263*O2263</f>
        <v/>
      </c>
    </row>
    <row r="2264">
      <c r="A2264" s="12" t="inlineStr">
        <is>
          <t>B-I-0072</t>
        </is>
      </c>
      <c r="B2264" s="12" t="inlineStr">
        <is>
          <t>B</t>
        </is>
      </c>
      <c r="C2264" s="12" t="inlineStr">
        <is>
          <t>ACC</t>
        </is>
      </c>
      <c r="D2264" s="12" t="inlineStr">
        <is>
          <t>Home run JB-VAC-A/B-DI01 to the control / marshalling room</t>
        </is>
      </c>
      <c r="E2264" s="12" t="inlineStr">
        <is>
          <t>R4</t>
        </is>
      </c>
      <c r="F2264" s="12" t="inlineStr">
        <is>
          <t>R4: ACC electrical (VFD) e-house (60 x 120 ft)</t>
        </is>
      </c>
      <c r="G2264" s="12" t="inlineStr">
        <is>
          <t>JB-VAC-A/B-DI01</t>
        </is>
      </c>
      <c r="H2264" s="12" t="inlineStr">
        <is>
          <t>VAC-A/B: ACC air-removal vacuum pumps</t>
        </is>
      </c>
      <c r="I2264" s="12" t="inlineStr">
        <is>
          <t>Instrumentation</t>
        </is>
      </c>
      <c r="J2264" s="12" t="inlineStr">
        <is>
          <t>Instrumentation PLTC / TC-ER 300 V, #18 twisted shielded pairs, overall shield</t>
        </is>
      </c>
      <c r="K2264" s="12" t="inlineStr">
        <is>
          <t>PLTC|24 pr|18</t>
        </is>
      </c>
      <c r="L2264" s="12" t="inlineStr">
        <is>
          <t>24 pr</t>
        </is>
      </c>
      <c r="M2264" s="12" t="inlineStr">
        <is>
          <t>18</t>
        </is>
      </c>
      <c r="N2264" s="12" t="n">
        <v>1</v>
      </c>
      <c r="O2264" s="12" t="n">
        <v>1</v>
      </c>
      <c r="P2264" s="12" t="n"/>
      <c r="Q2264" s="12" t="n"/>
      <c r="R2264" s="12" t="n"/>
      <c r="S2264" s="12" t="inlineStr">
        <is>
          <t>Tray</t>
        </is>
      </c>
      <c r="T2264" s="16" t="n">
        <v>532</v>
      </c>
      <c r="U2264" s="16" t="n">
        <v>91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B-P-0001</t>
        </is>
      </c>
      <c r="B2265" s="12" t="inlineStr">
        <is>
          <t>B</t>
        </is>
      </c>
      <c r="C2265" s="12" t="inlineStr">
        <is>
          <t>ACC</t>
        </is>
      </c>
      <c r="D2265" s="12" t="inlineStr">
        <is>
          <t>ACC fan F01 motor (VFD output)</t>
        </is>
      </c>
      <c r="E2265" s="12" t="inlineStr">
        <is>
          <t>R4</t>
        </is>
      </c>
      <c r="F2265" s="12" t="inlineStr">
        <is>
          <t>R4: ACC electrical (VFD) e-house (60 x 120 ft)</t>
        </is>
      </c>
      <c r="G2265" s="12" t="inlineStr">
        <is>
          <t>ACC-F01</t>
        </is>
      </c>
      <c r="H2265" s="12" t="inlineStr">
        <is>
          <t>ACC fan motor F01</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389</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1.3 %</t>
        </is>
      </c>
      <c r="AA2265" s="12">
        <f>N2265*O2265</f>
        <v/>
      </c>
    </row>
    <row r="2266">
      <c r="A2266" s="12" t="inlineStr">
        <is>
          <t>B-P-0002</t>
        </is>
      </c>
      <c r="B2266" s="12" t="inlineStr">
        <is>
          <t>B</t>
        </is>
      </c>
      <c r="C2266" s="12" t="inlineStr">
        <is>
          <t>ACC</t>
        </is>
      </c>
      <c r="D2266" s="12" t="inlineStr">
        <is>
          <t>ACC fan F02 motor (VFD output)</t>
        </is>
      </c>
      <c r="E2266" s="12" t="inlineStr">
        <is>
          <t>R4</t>
        </is>
      </c>
      <c r="F2266" s="12" t="inlineStr">
        <is>
          <t>R4: ACC electrical (VFD) e-house (60 x 120 ft)</t>
        </is>
      </c>
      <c r="G2266" s="12" t="inlineStr">
        <is>
          <t>ACC-F02</t>
        </is>
      </c>
      <c r="H2266" s="12" t="inlineStr">
        <is>
          <t>ACC fan motor F02</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357</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1.2 %</t>
        </is>
      </c>
      <c r="AA2266" s="12">
        <f>N2266*O2266</f>
        <v/>
      </c>
    </row>
    <row r="2267">
      <c r="A2267" s="12" t="inlineStr">
        <is>
          <t>B-P-0003</t>
        </is>
      </c>
      <c r="B2267" s="12" t="inlineStr">
        <is>
          <t>B</t>
        </is>
      </c>
      <c r="C2267" s="12" t="inlineStr">
        <is>
          <t>ACC</t>
        </is>
      </c>
      <c r="D2267" s="12" t="inlineStr">
        <is>
          <t>ACC fan F03 motor (VFD output)</t>
        </is>
      </c>
      <c r="E2267" s="12" t="inlineStr">
        <is>
          <t>R4</t>
        </is>
      </c>
      <c r="F2267" s="12" t="inlineStr">
        <is>
          <t>R4: ACC electrical (VFD) e-house (60 x 120 ft)</t>
        </is>
      </c>
      <c r="G2267" s="12" t="inlineStr">
        <is>
          <t>ACC-F03</t>
        </is>
      </c>
      <c r="H2267" s="12" t="inlineStr">
        <is>
          <t>ACC fan motor F03</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325</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1.1 %</t>
        </is>
      </c>
      <c r="AA2267" s="12">
        <f>N2267*O2267</f>
        <v/>
      </c>
    </row>
    <row r="2268">
      <c r="A2268" s="12" t="inlineStr">
        <is>
          <t>B-P-0004</t>
        </is>
      </c>
      <c r="B2268" s="12" t="inlineStr">
        <is>
          <t>B</t>
        </is>
      </c>
      <c r="C2268" s="12" t="inlineStr">
        <is>
          <t>ACC</t>
        </is>
      </c>
      <c r="D2268" s="12" t="inlineStr">
        <is>
          <t>ACC fan F04 motor (VFD output)</t>
        </is>
      </c>
      <c r="E2268" s="12" t="inlineStr">
        <is>
          <t>R4</t>
        </is>
      </c>
      <c r="F2268" s="12" t="inlineStr">
        <is>
          <t>R4: ACC electrical (VFD) e-house (60 x 120 ft)</t>
        </is>
      </c>
      <c r="G2268" s="12" t="inlineStr">
        <is>
          <t>ACC-F04</t>
        </is>
      </c>
      <c r="H2268" s="12" t="inlineStr">
        <is>
          <t>ACC fan motor F04</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293</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1.0 %</t>
        </is>
      </c>
      <c r="AA2268" s="12">
        <f>N2268*O2268</f>
        <v/>
      </c>
    </row>
    <row r="2269">
      <c r="A2269" s="12" t="inlineStr">
        <is>
          <t>B-P-0005</t>
        </is>
      </c>
      <c r="B2269" s="12" t="inlineStr">
        <is>
          <t>B</t>
        </is>
      </c>
      <c r="C2269" s="12" t="inlineStr">
        <is>
          <t>ACC</t>
        </is>
      </c>
      <c r="D2269" s="12" t="inlineStr">
        <is>
          <t>ACC fan F05 motor (VFD output)</t>
        </is>
      </c>
      <c r="E2269" s="12" t="inlineStr">
        <is>
          <t>R4</t>
        </is>
      </c>
      <c r="F2269" s="12" t="inlineStr">
        <is>
          <t>R4: ACC electrical (VFD) e-house (60 x 120 ft)</t>
        </is>
      </c>
      <c r="G2269" s="12" t="inlineStr">
        <is>
          <t>ACC-F05</t>
        </is>
      </c>
      <c r="H2269" s="12" t="inlineStr">
        <is>
          <t>ACC fan motor F05</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261</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B-P-0006</t>
        </is>
      </c>
      <c r="B2270" s="12" t="inlineStr">
        <is>
          <t>B</t>
        </is>
      </c>
      <c r="C2270" s="12" t="inlineStr">
        <is>
          <t>ACC</t>
        </is>
      </c>
      <c r="D2270" s="12" t="inlineStr">
        <is>
          <t>ACC fan F06 motor (VFD output)</t>
        </is>
      </c>
      <c r="E2270" s="12" t="inlineStr">
        <is>
          <t>R4</t>
        </is>
      </c>
      <c r="F2270" s="12" t="inlineStr">
        <is>
          <t>R4: ACC electrical (VFD) e-house (60 x 120 ft)</t>
        </is>
      </c>
      <c r="G2270" s="12" t="inlineStr">
        <is>
          <t>ACC-F06</t>
        </is>
      </c>
      <c r="H2270" s="12" t="inlineStr">
        <is>
          <t>ACC fan motor F06</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261</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0.9 %</t>
        </is>
      </c>
      <c r="AA2270" s="12">
        <f>N2270*O2270</f>
        <v/>
      </c>
    </row>
    <row r="2271">
      <c r="A2271" s="12" t="inlineStr">
        <is>
          <t>B-P-0007</t>
        </is>
      </c>
      <c r="B2271" s="12" t="inlineStr">
        <is>
          <t>B</t>
        </is>
      </c>
      <c r="C2271" s="12" t="inlineStr">
        <is>
          <t>ACC</t>
        </is>
      </c>
      <c r="D2271" s="12" t="inlineStr">
        <is>
          <t>ACC fan F07 motor (VFD output)</t>
        </is>
      </c>
      <c r="E2271" s="12" t="inlineStr">
        <is>
          <t>R4</t>
        </is>
      </c>
      <c r="F2271" s="12" t="inlineStr">
        <is>
          <t>R4: ACC electrical (VFD) e-house (60 x 120 ft)</t>
        </is>
      </c>
      <c r="G2271" s="12" t="inlineStr">
        <is>
          <t>ACC-F07</t>
        </is>
      </c>
      <c r="H2271" s="12" t="inlineStr">
        <is>
          <t>ACC fan motor F07</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293</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1.0 %</t>
        </is>
      </c>
      <c r="AA2271" s="12">
        <f>N2271*O2271</f>
        <v/>
      </c>
    </row>
    <row r="2272">
      <c r="A2272" s="12" t="inlineStr">
        <is>
          <t>B-P-0008</t>
        </is>
      </c>
      <c r="B2272" s="12" t="inlineStr">
        <is>
          <t>B</t>
        </is>
      </c>
      <c r="C2272" s="12" t="inlineStr">
        <is>
          <t>ACC</t>
        </is>
      </c>
      <c r="D2272" s="12" t="inlineStr">
        <is>
          <t>ACC fan F08 motor (VFD output)</t>
        </is>
      </c>
      <c r="E2272" s="12" t="inlineStr">
        <is>
          <t>R4</t>
        </is>
      </c>
      <c r="F2272" s="12" t="inlineStr">
        <is>
          <t>R4: ACC electrical (VFD) e-house (60 x 120 ft)</t>
        </is>
      </c>
      <c r="G2272" s="12" t="inlineStr">
        <is>
          <t>ACC-F08</t>
        </is>
      </c>
      <c r="H2272" s="12" t="inlineStr">
        <is>
          <t>ACC fan motor F08</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325</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1.1 %</t>
        </is>
      </c>
      <c r="AA2272" s="12">
        <f>N2272*O2272</f>
        <v/>
      </c>
    </row>
    <row r="2273">
      <c r="A2273" s="12" t="inlineStr">
        <is>
          <t>B-P-0009</t>
        </is>
      </c>
      <c r="B2273" s="12" t="inlineStr">
        <is>
          <t>B</t>
        </is>
      </c>
      <c r="C2273" s="12" t="inlineStr">
        <is>
          <t>ACC</t>
        </is>
      </c>
      <c r="D2273" s="12" t="inlineStr">
        <is>
          <t>ACC fan F09 motor (VFD output)</t>
        </is>
      </c>
      <c r="E2273" s="12" t="inlineStr">
        <is>
          <t>R4</t>
        </is>
      </c>
      <c r="F2273" s="12" t="inlineStr">
        <is>
          <t>R4: ACC electrical (VFD) e-house (60 x 120 ft)</t>
        </is>
      </c>
      <c r="G2273" s="12" t="inlineStr">
        <is>
          <t>ACC-F09</t>
        </is>
      </c>
      <c r="H2273" s="12" t="inlineStr">
        <is>
          <t>ACC fan motor F09</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357</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1.2 %</t>
        </is>
      </c>
      <c r="AA2273" s="12">
        <f>N2273*O2273</f>
        <v/>
      </c>
    </row>
    <row r="2274">
      <c r="A2274" s="12" t="inlineStr">
        <is>
          <t>B-P-0010</t>
        </is>
      </c>
      <c r="B2274" s="12" t="inlineStr">
        <is>
          <t>B</t>
        </is>
      </c>
      <c r="C2274" s="12" t="inlineStr">
        <is>
          <t>ACC</t>
        </is>
      </c>
      <c r="D2274" s="12" t="inlineStr">
        <is>
          <t>ACC fan F10 motor (VFD output)</t>
        </is>
      </c>
      <c r="E2274" s="12" t="inlineStr">
        <is>
          <t>R4</t>
        </is>
      </c>
      <c r="F2274" s="12" t="inlineStr">
        <is>
          <t>R4: ACC electrical (VFD) e-house (60 x 120 ft)</t>
        </is>
      </c>
      <c r="G2274" s="12" t="inlineStr">
        <is>
          <t>ACC-F10</t>
        </is>
      </c>
      <c r="H2274" s="12" t="inlineStr">
        <is>
          <t>ACC fan motor F10</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389</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1.3 %</t>
        </is>
      </c>
      <c r="AA2274" s="12">
        <f>N2274*O2274</f>
        <v/>
      </c>
    </row>
    <row r="2275">
      <c r="A2275" s="12" t="inlineStr">
        <is>
          <t>B-P-0011</t>
        </is>
      </c>
      <c r="B2275" s="12" t="inlineStr">
        <is>
          <t>B</t>
        </is>
      </c>
      <c r="C2275" s="12" t="inlineStr">
        <is>
          <t>ACC</t>
        </is>
      </c>
      <c r="D2275" s="12" t="inlineStr">
        <is>
          <t>ACC fan F11 motor (VFD output)</t>
        </is>
      </c>
      <c r="E2275" s="12" t="inlineStr">
        <is>
          <t>R4</t>
        </is>
      </c>
      <c r="F2275" s="12" t="inlineStr">
        <is>
          <t>R4: ACC electrical (VFD) e-house (60 x 120 ft)</t>
        </is>
      </c>
      <c r="G2275" s="12" t="inlineStr">
        <is>
          <t>ACC-F11</t>
        </is>
      </c>
      <c r="H2275" s="12" t="inlineStr">
        <is>
          <t>ACC fan motor F11</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339</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1.2 %</t>
        </is>
      </c>
      <c r="AA2275" s="12">
        <f>N2275*O2275</f>
        <v/>
      </c>
    </row>
    <row r="2276">
      <c r="A2276" s="12" t="inlineStr">
        <is>
          <t>B-P-0012</t>
        </is>
      </c>
      <c r="B2276" s="12" t="inlineStr">
        <is>
          <t>B</t>
        </is>
      </c>
      <c r="C2276" s="12" t="inlineStr">
        <is>
          <t>ACC</t>
        </is>
      </c>
      <c r="D2276" s="12" t="inlineStr">
        <is>
          <t>ACC fan F12 motor (VFD output)</t>
        </is>
      </c>
      <c r="E2276" s="12" t="inlineStr">
        <is>
          <t>R4</t>
        </is>
      </c>
      <c r="F2276" s="12" t="inlineStr">
        <is>
          <t>R4: ACC electrical (VFD) e-house (60 x 120 ft)</t>
        </is>
      </c>
      <c r="G2276" s="12" t="inlineStr">
        <is>
          <t>ACC-F12</t>
        </is>
      </c>
      <c r="H2276" s="12" t="inlineStr">
        <is>
          <t>ACC fan motor F12</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307</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1.1 %</t>
        </is>
      </c>
      <c r="AA2276" s="12">
        <f>N2276*O2276</f>
        <v/>
      </c>
    </row>
    <row r="2277">
      <c r="A2277" s="12" t="inlineStr">
        <is>
          <t>B-P-0013</t>
        </is>
      </c>
      <c r="B2277" s="12" t="inlineStr">
        <is>
          <t>B</t>
        </is>
      </c>
      <c r="C2277" s="12" t="inlineStr">
        <is>
          <t>ACC</t>
        </is>
      </c>
      <c r="D2277" s="12" t="inlineStr">
        <is>
          <t>ACC fan F13 motor (VFD output)</t>
        </is>
      </c>
      <c r="E2277" s="12" t="inlineStr">
        <is>
          <t>R4</t>
        </is>
      </c>
      <c r="F2277" s="12" t="inlineStr">
        <is>
          <t>R4: ACC electrical (VFD) e-house (60 x 120 ft)</t>
        </is>
      </c>
      <c r="G2277" s="12" t="inlineStr">
        <is>
          <t>ACC-F13</t>
        </is>
      </c>
      <c r="H2277" s="12" t="inlineStr">
        <is>
          <t>ACC fan motor F13</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275</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1.0 %</t>
        </is>
      </c>
      <c r="AA2277" s="12">
        <f>N2277*O2277</f>
        <v/>
      </c>
    </row>
    <row r="2278">
      <c r="A2278" s="12" t="inlineStr">
        <is>
          <t>B-P-0014</t>
        </is>
      </c>
      <c r="B2278" s="12" t="inlineStr">
        <is>
          <t>B</t>
        </is>
      </c>
      <c r="C2278" s="12" t="inlineStr">
        <is>
          <t>ACC</t>
        </is>
      </c>
      <c r="D2278" s="12" t="inlineStr">
        <is>
          <t>ACC fan F14 motor (VFD output)</t>
        </is>
      </c>
      <c r="E2278" s="12" t="inlineStr">
        <is>
          <t>R4</t>
        </is>
      </c>
      <c r="F2278" s="12" t="inlineStr">
        <is>
          <t>R4: ACC electrical (VFD) e-house (60 x 120 ft)</t>
        </is>
      </c>
      <c r="G2278" s="12" t="inlineStr">
        <is>
          <t>ACC-F14</t>
        </is>
      </c>
      <c r="H2278" s="12" t="inlineStr">
        <is>
          <t>ACC fan motor F14</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243</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B-P-0015</t>
        </is>
      </c>
      <c r="B2279" s="12" t="inlineStr">
        <is>
          <t>B</t>
        </is>
      </c>
      <c r="C2279" s="12" t="inlineStr">
        <is>
          <t>ACC</t>
        </is>
      </c>
      <c r="D2279" s="12" t="inlineStr">
        <is>
          <t>ACC fan F15 motor (VFD output)</t>
        </is>
      </c>
      <c r="E2279" s="12" t="inlineStr">
        <is>
          <t>R4</t>
        </is>
      </c>
      <c r="F2279" s="12" t="inlineStr">
        <is>
          <t>R4: ACC electrical (VFD) e-house (60 x 120 ft)</t>
        </is>
      </c>
      <c r="G2279" s="12" t="inlineStr">
        <is>
          <t>ACC-F15</t>
        </is>
      </c>
      <c r="H2279" s="12" t="inlineStr">
        <is>
          <t>ACC fan motor F15</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211</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0.8 %</t>
        </is>
      </c>
      <c r="AA2279" s="12">
        <f>N2279*O2279</f>
        <v/>
      </c>
    </row>
    <row r="2280">
      <c r="A2280" s="12" t="inlineStr">
        <is>
          <t>B-P-0016</t>
        </is>
      </c>
      <c r="B2280" s="12" t="inlineStr">
        <is>
          <t>B</t>
        </is>
      </c>
      <c r="C2280" s="12" t="inlineStr">
        <is>
          <t>ACC</t>
        </is>
      </c>
      <c r="D2280" s="12" t="inlineStr">
        <is>
          <t>ACC fan F16 motor (VFD output)</t>
        </is>
      </c>
      <c r="E2280" s="12" t="inlineStr">
        <is>
          <t>R4</t>
        </is>
      </c>
      <c r="F2280" s="12" t="inlineStr">
        <is>
          <t>R4: ACC electrical (VFD) e-house (60 x 120 ft)</t>
        </is>
      </c>
      <c r="G2280" s="12" t="inlineStr">
        <is>
          <t>ACC-F16</t>
        </is>
      </c>
      <c r="H2280" s="12" t="inlineStr">
        <is>
          <t>ACC fan motor F16</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211</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0.8 %</t>
        </is>
      </c>
      <c r="AA2280" s="12">
        <f>N2280*O2280</f>
        <v/>
      </c>
    </row>
    <row r="2281">
      <c r="A2281" s="12" t="inlineStr">
        <is>
          <t>B-P-0017</t>
        </is>
      </c>
      <c r="B2281" s="12" t="inlineStr">
        <is>
          <t>B</t>
        </is>
      </c>
      <c r="C2281" s="12" t="inlineStr">
        <is>
          <t>ACC</t>
        </is>
      </c>
      <c r="D2281" s="12" t="inlineStr">
        <is>
          <t>ACC fan F17 motor (VFD output)</t>
        </is>
      </c>
      <c r="E2281" s="12" t="inlineStr">
        <is>
          <t>R4</t>
        </is>
      </c>
      <c r="F2281" s="12" t="inlineStr">
        <is>
          <t>R4: ACC electrical (VFD) e-house (60 x 120 ft)</t>
        </is>
      </c>
      <c r="G2281" s="12" t="inlineStr">
        <is>
          <t>ACC-F17</t>
        </is>
      </c>
      <c r="H2281" s="12" t="inlineStr">
        <is>
          <t>ACC fan motor F17</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243</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0.9 %</t>
        </is>
      </c>
      <c r="AA2281" s="12">
        <f>N2281*O2281</f>
        <v/>
      </c>
    </row>
    <row r="2282">
      <c r="A2282" s="12" t="inlineStr">
        <is>
          <t>B-P-0018</t>
        </is>
      </c>
      <c r="B2282" s="12" t="inlineStr">
        <is>
          <t>B</t>
        </is>
      </c>
      <c r="C2282" s="12" t="inlineStr">
        <is>
          <t>ACC</t>
        </is>
      </c>
      <c r="D2282" s="12" t="inlineStr">
        <is>
          <t>ACC fan F18 motor (VFD output)</t>
        </is>
      </c>
      <c r="E2282" s="12" t="inlineStr">
        <is>
          <t>R4</t>
        </is>
      </c>
      <c r="F2282" s="12" t="inlineStr">
        <is>
          <t>R4: ACC electrical (VFD) e-house (60 x 120 ft)</t>
        </is>
      </c>
      <c r="G2282" s="12" t="inlineStr">
        <is>
          <t>ACC-F18</t>
        </is>
      </c>
      <c r="H2282" s="12" t="inlineStr">
        <is>
          <t>ACC fan motor F18</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275</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1.0 %</t>
        </is>
      </c>
      <c r="AA2282" s="12">
        <f>N2282*O2282</f>
        <v/>
      </c>
    </row>
    <row r="2283">
      <c r="A2283" s="12" t="inlineStr">
        <is>
          <t>B-P-0019</t>
        </is>
      </c>
      <c r="B2283" s="12" t="inlineStr">
        <is>
          <t>B</t>
        </is>
      </c>
      <c r="C2283" s="12" t="inlineStr">
        <is>
          <t>ACC</t>
        </is>
      </c>
      <c r="D2283" s="12" t="inlineStr">
        <is>
          <t>ACC fan F19 motor (VFD output)</t>
        </is>
      </c>
      <c r="E2283" s="12" t="inlineStr">
        <is>
          <t>R4</t>
        </is>
      </c>
      <c r="F2283" s="12" t="inlineStr">
        <is>
          <t>R4: ACC electrical (VFD) e-house (60 x 120 ft)</t>
        </is>
      </c>
      <c r="G2283" s="12" t="inlineStr">
        <is>
          <t>ACC-F19</t>
        </is>
      </c>
      <c r="H2283" s="12" t="inlineStr">
        <is>
          <t>ACC fan motor F19</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307</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1.1 %</t>
        </is>
      </c>
      <c r="AA2283" s="12">
        <f>N2283*O2283</f>
        <v/>
      </c>
    </row>
    <row r="2284">
      <c r="A2284" s="12" t="inlineStr">
        <is>
          <t>B-P-0020</t>
        </is>
      </c>
      <c r="B2284" s="12" t="inlineStr">
        <is>
          <t>B</t>
        </is>
      </c>
      <c r="C2284" s="12" t="inlineStr">
        <is>
          <t>ACC</t>
        </is>
      </c>
      <c r="D2284" s="12" t="inlineStr">
        <is>
          <t>ACC fan F20 motor (VFD output)</t>
        </is>
      </c>
      <c r="E2284" s="12" t="inlineStr">
        <is>
          <t>R4</t>
        </is>
      </c>
      <c r="F2284" s="12" t="inlineStr">
        <is>
          <t>R4: ACC electrical (VFD) e-house (60 x 120 ft)</t>
        </is>
      </c>
      <c r="G2284" s="12" t="inlineStr">
        <is>
          <t>ACC-F20</t>
        </is>
      </c>
      <c r="H2284" s="12" t="inlineStr">
        <is>
          <t>ACC fan motor F20</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339</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1.2 %</t>
        </is>
      </c>
      <c r="AA2284" s="12">
        <f>N2284*O2284</f>
        <v/>
      </c>
    </row>
    <row r="2285">
      <c r="A2285" s="12" t="inlineStr">
        <is>
          <t>B-P-0021</t>
        </is>
      </c>
      <c r="B2285" s="12" t="inlineStr">
        <is>
          <t>B</t>
        </is>
      </c>
      <c r="C2285" s="12" t="inlineStr">
        <is>
          <t>ACC</t>
        </is>
      </c>
      <c r="D2285" s="12" t="inlineStr">
        <is>
          <t>ACC fan F21 motor (VFD output)</t>
        </is>
      </c>
      <c r="E2285" s="12" t="inlineStr">
        <is>
          <t>R4</t>
        </is>
      </c>
      <c r="F2285" s="12" t="inlineStr">
        <is>
          <t>R4: ACC electrical (VFD) e-house (60 x 120 ft)</t>
        </is>
      </c>
      <c r="G2285" s="12" t="inlineStr">
        <is>
          <t>ACC-F21</t>
        </is>
      </c>
      <c r="H2285" s="12" t="inlineStr">
        <is>
          <t>ACC fan motor F21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289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1.0 %</t>
        </is>
      </c>
      <c r="AA2285" s="12">
        <f>N2285*O2285</f>
        <v/>
      </c>
    </row>
    <row r="2286">
      <c r="A2286" s="12" t="inlineStr">
        <is>
          <t>B-P-0022</t>
        </is>
      </c>
      <c r="B2286" s="12" t="inlineStr">
        <is>
          <t>B</t>
        </is>
      </c>
      <c r="C2286" s="12" t="inlineStr">
        <is>
          <t>ACC</t>
        </is>
      </c>
      <c r="D2286" s="12" t="inlineStr">
        <is>
          <t>ACC fan F22 motor (VFD output)</t>
        </is>
      </c>
      <c r="E2286" s="12" t="inlineStr">
        <is>
          <t>R4</t>
        </is>
      </c>
      <c r="F2286" s="12" t="inlineStr">
        <is>
          <t>R4: ACC electrical (VFD) e-house (60 x 120 ft)</t>
        </is>
      </c>
      <c r="G2286" s="12" t="inlineStr">
        <is>
          <t>ACC-F22</t>
        </is>
      </c>
      <c r="H2286" s="12" t="inlineStr">
        <is>
          <t>ACC fan motor F22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0.9 %</t>
        </is>
      </c>
      <c r="AA2286" s="12">
        <f>N2286*O2286</f>
        <v/>
      </c>
    </row>
    <row r="2287">
      <c r="A2287" s="12" t="inlineStr">
        <is>
          <t>B-P-0023</t>
        </is>
      </c>
      <c r="B2287" s="12" t="inlineStr">
        <is>
          <t>B</t>
        </is>
      </c>
      <c r="C2287" s="12" t="inlineStr">
        <is>
          <t>ACC</t>
        </is>
      </c>
      <c r="D2287" s="12" t="inlineStr">
        <is>
          <t>ACC fan F23 motor (VFD output)</t>
        </is>
      </c>
      <c r="E2287" s="12" t="inlineStr">
        <is>
          <t>R4</t>
        </is>
      </c>
      <c r="F2287" s="12" t="inlineStr">
        <is>
          <t>R4: ACC electrical (VFD) e-house (60 x 120 ft)</t>
        </is>
      </c>
      <c r="G2287" s="12" t="inlineStr">
        <is>
          <t>ACC-F23</t>
        </is>
      </c>
      <c r="H2287" s="12" t="inlineStr">
        <is>
          <t>ACC fan motor F23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0.8 %</t>
        </is>
      </c>
      <c r="AA2287" s="12">
        <f>N2287*O2287</f>
        <v/>
      </c>
    </row>
    <row r="2288">
      <c r="A2288" s="12" t="inlineStr">
        <is>
          <t>B-P-0024</t>
        </is>
      </c>
      <c r="B2288" s="12" t="inlineStr">
        <is>
          <t>B</t>
        </is>
      </c>
      <c r="C2288" s="12" t="inlineStr">
        <is>
          <t>ACC</t>
        </is>
      </c>
      <c r="D2288" s="12" t="inlineStr">
        <is>
          <t>ACC fan F24 motor (VFD output)</t>
        </is>
      </c>
      <c r="E2288" s="12" t="inlineStr">
        <is>
          <t>R4</t>
        </is>
      </c>
      <c r="F2288" s="12" t="inlineStr">
        <is>
          <t>R4: ACC electrical (VFD) e-house (60 x 120 ft)</t>
        </is>
      </c>
      <c r="G2288" s="12" t="inlineStr">
        <is>
          <t>ACC-F24</t>
        </is>
      </c>
      <c r="H2288" s="12" t="inlineStr">
        <is>
          <t>ACC fan motor F24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193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0.7 %</t>
        </is>
      </c>
      <c r="AA2288" s="12">
        <f>N2288*O2288</f>
        <v/>
      </c>
    </row>
    <row r="2289">
      <c r="A2289" s="12" t="inlineStr">
        <is>
          <t>B-P-0025</t>
        </is>
      </c>
      <c r="B2289" s="12" t="inlineStr">
        <is>
          <t>B</t>
        </is>
      </c>
      <c r="C2289" s="12" t="inlineStr">
        <is>
          <t>ACC</t>
        </is>
      </c>
      <c r="D2289" s="12" t="inlineStr">
        <is>
          <t>ACC fan F25 motor (VFD output)</t>
        </is>
      </c>
      <c r="E2289" s="12" t="inlineStr">
        <is>
          <t>R4</t>
        </is>
      </c>
      <c r="F2289" s="12" t="inlineStr">
        <is>
          <t>R4: ACC electrical (VFD) e-house (60 x 120 ft)</t>
        </is>
      </c>
      <c r="G2289" s="12" t="inlineStr">
        <is>
          <t>ACC-F25</t>
        </is>
      </c>
      <c r="H2289" s="12" t="inlineStr">
        <is>
          <t>ACC fan motor F25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161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0.6 %</t>
        </is>
      </c>
      <c r="AA2289" s="12">
        <f>N2289*O2289</f>
        <v/>
      </c>
    </row>
    <row r="2290">
      <c r="A2290" s="12" t="inlineStr">
        <is>
          <t>B-P-0026</t>
        </is>
      </c>
      <c r="B2290" s="12" t="inlineStr">
        <is>
          <t>B</t>
        </is>
      </c>
      <c r="C2290" s="12" t="inlineStr">
        <is>
          <t>ACC</t>
        </is>
      </c>
      <c r="D2290" s="12" t="inlineStr">
        <is>
          <t>ACC fan F26 motor (VFD output)</t>
        </is>
      </c>
      <c r="E2290" s="12" t="inlineStr">
        <is>
          <t>R4</t>
        </is>
      </c>
      <c r="F2290" s="12" t="inlineStr">
        <is>
          <t>R4: ACC electrical (VFD) e-house (60 x 120 ft)</t>
        </is>
      </c>
      <c r="G2290" s="12" t="inlineStr">
        <is>
          <t>ACC-F26</t>
        </is>
      </c>
      <c r="H2290" s="12" t="inlineStr">
        <is>
          <t>ACC fan motor F26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161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0.6 %</t>
        </is>
      </c>
      <c r="AA2290" s="12">
        <f>N2290*O2290</f>
        <v/>
      </c>
    </row>
    <row r="2291">
      <c r="A2291" s="12" t="inlineStr">
        <is>
          <t>B-P-0027</t>
        </is>
      </c>
      <c r="B2291" s="12" t="inlineStr">
        <is>
          <t>B</t>
        </is>
      </c>
      <c r="C2291" s="12" t="inlineStr">
        <is>
          <t>ACC</t>
        </is>
      </c>
      <c r="D2291" s="12" t="inlineStr">
        <is>
          <t>ACC fan F27 motor (VFD output)</t>
        </is>
      </c>
      <c r="E2291" s="12" t="inlineStr">
        <is>
          <t>R4</t>
        </is>
      </c>
      <c r="F2291" s="12" t="inlineStr">
        <is>
          <t>R4: ACC electrical (VFD) e-house (60 x 120 ft)</t>
        </is>
      </c>
      <c r="G2291" s="12" t="inlineStr">
        <is>
          <t>ACC-F27</t>
        </is>
      </c>
      <c r="H2291" s="12" t="inlineStr">
        <is>
          <t>ACC fan motor F27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193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0.7 %</t>
        </is>
      </c>
      <c r="AA2291" s="12">
        <f>N2291*O2291</f>
        <v/>
      </c>
    </row>
    <row r="2292">
      <c r="A2292" s="12" t="inlineStr">
        <is>
          <t>B-P-0028</t>
        </is>
      </c>
      <c r="B2292" s="12" t="inlineStr">
        <is>
          <t>B</t>
        </is>
      </c>
      <c r="C2292" s="12" t="inlineStr">
        <is>
          <t>ACC</t>
        </is>
      </c>
      <c r="D2292" s="12" t="inlineStr">
        <is>
          <t>ACC fan F28 motor (VFD output)</t>
        </is>
      </c>
      <c r="E2292" s="12" t="inlineStr">
        <is>
          <t>R4</t>
        </is>
      </c>
      <c r="F2292" s="12" t="inlineStr">
        <is>
          <t>R4: ACC electrical (VFD) e-house (60 x 120 ft)</t>
        </is>
      </c>
      <c r="G2292" s="12" t="inlineStr">
        <is>
          <t>ACC-F28</t>
        </is>
      </c>
      <c r="H2292" s="12" t="inlineStr">
        <is>
          <t>ACC fan motor F28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0.8 %</t>
        </is>
      </c>
      <c r="AA2292" s="12">
        <f>N2292*O2292</f>
        <v/>
      </c>
    </row>
    <row r="2293">
      <c r="A2293" s="12" t="inlineStr">
        <is>
          <t>B-P-0029</t>
        </is>
      </c>
      <c r="B2293" s="12" t="inlineStr">
        <is>
          <t>B</t>
        </is>
      </c>
      <c r="C2293" s="12" t="inlineStr">
        <is>
          <t>ACC</t>
        </is>
      </c>
      <c r="D2293" s="12" t="inlineStr">
        <is>
          <t>ACC fan F29 motor (VFD output)</t>
        </is>
      </c>
      <c r="E2293" s="12" t="inlineStr">
        <is>
          <t>R4</t>
        </is>
      </c>
      <c r="F2293" s="12" t="inlineStr">
        <is>
          <t>R4: ACC electrical (VFD) e-house (60 x 120 ft)</t>
        </is>
      </c>
      <c r="G2293" s="12" t="inlineStr">
        <is>
          <t>ACC-F29</t>
        </is>
      </c>
      <c r="H2293" s="12" t="inlineStr">
        <is>
          <t>ACC fan motor F29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0.9 %</t>
        </is>
      </c>
      <c r="AA2293" s="12">
        <f>N2293*O2293</f>
        <v/>
      </c>
    </row>
    <row r="2294">
      <c r="A2294" s="12" t="inlineStr">
        <is>
          <t>B-P-0030</t>
        </is>
      </c>
      <c r="B2294" s="12" t="inlineStr">
        <is>
          <t>B</t>
        </is>
      </c>
      <c r="C2294" s="12" t="inlineStr">
        <is>
          <t>ACC</t>
        </is>
      </c>
      <c r="D2294" s="12" t="inlineStr">
        <is>
          <t>ACC fan F30 motor (VFD output)</t>
        </is>
      </c>
      <c r="E2294" s="12" t="inlineStr">
        <is>
          <t>R4</t>
        </is>
      </c>
      <c r="F2294" s="12" t="inlineStr">
        <is>
          <t>R4: ACC electrical (VFD) e-house (60 x 120 ft)</t>
        </is>
      </c>
      <c r="G2294" s="12" t="inlineStr">
        <is>
          <t>ACC-F30</t>
        </is>
      </c>
      <c r="H2294" s="12" t="inlineStr">
        <is>
          <t>ACC fan motor F30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1.0 %</t>
        </is>
      </c>
      <c r="AA2294" s="12">
        <f>N2294*O2294</f>
        <v/>
      </c>
    </row>
    <row r="2295">
      <c r="A2295" s="12" t="inlineStr">
        <is>
          <t>B-P-0031</t>
        </is>
      </c>
      <c r="B2295" s="12" t="inlineStr">
        <is>
          <t>B</t>
        </is>
      </c>
      <c r="C2295" s="12" t="inlineStr">
        <is>
          <t>ACC</t>
        </is>
      </c>
      <c r="D2295" s="12" t="inlineStr">
        <is>
          <t>ACC fan F31 motor (VFD output)</t>
        </is>
      </c>
      <c r="E2295" s="12" t="inlineStr">
        <is>
          <t>R4</t>
        </is>
      </c>
      <c r="F2295" s="12" t="inlineStr">
        <is>
          <t>R4: ACC electrical (VFD) e-house (60 x 120 ft)</t>
        </is>
      </c>
      <c r="G2295" s="12" t="inlineStr">
        <is>
          <t>ACC-F31</t>
        </is>
      </c>
      <c r="H2295" s="12" t="inlineStr">
        <is>
          <t>ACC fan motor F31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B-P-0032</t>
        </is>
      </c>
      <c r="B2296" s="12" t="inlineStr">
        <is>
          <t>B</t>
        </is>
      </c>
      <c r="C2296" s="12" t="inlineStr">
        <is>
          <t>ACC</t>
        </is>
      </c>
      <c r="D2296" s="12" t="inlineStr">
        <is>
          <t>ACC fan F32 motor (VFD output)</t>
        </is>
      </c>
      <c r="E2296" s="12" t="inlineStr">
        <is>
          <t>R4</t>
        </is>
      </c>
      <c r="F2296" s="12" t="inlineStr">
        <is>
          <t>R4: ACC electrical (VFD) e-house (60 x 120 ft)</t>
        </is>
      </c>
      <c r="G2296" s="12" t="inlineStr">
        <is>
          <t>ACC-F32</t>
        </is>
      </c>
      <c r="H2296" s="12" t="inlineStr">
        <is>
          <t>ACC fan motor F32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0.8 %</t>
        </is>
      </c>
      <c r="AA2296" s="12">
        <f>N2296*O2296</f>
        <v/>
      </c>
    </row>
    <row r="2297">
      <c r="A2297" s="12" t="inlineStr">
        <is>
          <t>B-P-0033</t>
        </is>
      </c>
      <c r="B2297" s="12" t="inlineStr">
        <is>
          <t>B</t>
        </is>
      </c>
      <c r="C2297" s="12" t="inlineStr">
        <is>
          <t>ACC</t>
        </is>
      </c>
      <c r="D2297" s="12" t="inlineStr">
        <is>
          <t>ACC fan F33 motor (VFD output)</t>
        </is>
      </c>
      <c r="E2297" s="12" t="inlineStr">
        <is>
          <t>R4</t>
        </is>
      </c>
      <c r="F2297" s="12" t="inlineStr">
        <is>
          <t>R4: ACC electrical (VFD) e-house (60 x 120 ft)</t>
        </is>
      </c>
      <c r="G2297" s="12" t="inlineStr">
        <is>
          <t>ACC-F33</t>
        </is>
      </c>
      <c r="H2297" s="12" t="inlineStr">
        <is>
          <t>ACC fan motor F33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175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0.7 %</t>
        </is>
      </c>
      <c r="AA2297" s="12">
        <f>N2297*O2297</f>
        <v/>
      </c>
    </row>
    <row r="2298">
      <c r="A2298" s="12" t="inlineStr">
        <is>
          <t>B-P-0034</t>
        </is>
      </c>
      <c r="B2298" s="12" t="inlineStr">
        <is>
          <t>B</t>
        </is>
      </c>
      <c r="C2298" s="12" t="inlineStr">
        <is>
          <t>ACC</t>
        </is>
      </c>
      <c r="D2298" s="12" t="inlineStr">
        <is>
          <t>ACC fan F34 motor (VFD output)</t>
        </is>
      </c>
      <c r="E2298" s="12" t="inlineStr">
        <is>
          <t>R4</t>
        </is>
      </c>
      <c r="F2298" s="12" t="inlineStr">
        <is>
          <t>R4: ACC electrical (VFD) e-house (60 x 120 ft)</t>
        </is>
      </c>
      <c r="G2298" s="12" t="inlineStr">
        <is>
          <t>ACC-F34</t>
        </is>
      </c>
      <c r="H2298" s="12" t="inlineStr">
        <is>
          <t>ACC fan motor F34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143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0.6 %</t>
        </is>
      </c>
      <c r="AA2298" s="12">
        <f>N2298*O2298</f>
        <v/>
      </c>
    </row>
    <row r="2299">
      <c r="A2299" s="12" t="inlineStr">
        <is>
          <t>B-P-0035</t>
        </is>
      </c>
      <c r="B2299" s="12" t="inlineStr">
        <is>
          <t>B</t>
        </is>
      </c>
      <c r="C2299" s="12" t="inlineStr">
        <is>
          <t>ACC</t>
        </is>
      </c>
      <c r="D2299" s="12" t="inlineStr">
        <is>
          <t>ACC fan F35 motor (VFD output)</t>
        </is>
      </c>
      <c r="E2299" s="12" t="inlineStr">
        <is>
          <t>R4</t>
        </is>
      </c>
      <c r="F2299" s="12" t="inlineStr">
        <is>
          <t>R4: ACC electrical (VFD) e-house (60 x 120 ft)</t>
        </is>
      </c>
      <c r="G2299" s="12" t="inlineStr">
        <is>
          <t>ACC-F35</t>
        </is>
      </c>
      <c r="H2299" s="12" t="inlineStr">
        <is>
          <t>ACC fan motor F35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111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0.5 %</t>
        </is>
      </c>
      <c r="AA2299" s="12">
        <f>N2299*O2299</f>
        <v/>
      </c>
    </row>
    <row r="2300">
      <c r="A2300" s="12" t="inlineStr">
        <is>
          <t>B-P-0036</t>
        </is>
      </c>
      <c r="B2300" s="12" t="inlineStr">
        <is>
          <t>B</t>
        </is>
      </c>
      <c r="C2300" s="12" t="inlineStr">
        <is>
          <t>ACC</t>
        </is>
      </c>
      <c r="D2300" s="12" t="inlineStr">
        <is>
          <t>ACC fan F36 motor (VFD output)</t>
        </is>
      </c>
      <c r="E2300" s="12" t="inlineStr">
        <is>
          <t>R4</t>
        </is>
      </c>
      <c r="F2300" s="12" t="inlineStr">
        <is>
          <t>R4: ACC electrical (VFD) e-house (60 x 120 ft)</t>
        </is>
      </c>
      <c r="G2300" s="12" t="inlineStr">
        <is>
          <t>ACC-F36</t>
        </is>
      </c>
      <c r="H2300" s="12" t="inlineStr">
        <is>
          <t>ACC fan motor F36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111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0.5 %</t>
        </is>
      </c>
      <c r="AA2300" s="12">
        <f>N2300*O2300</f>
        <v/>
      </c>
    </row>
    <row r="2301">
      <c r="A2301" s="12" t="inlineStr">
        <is>
          <t>B-P-0037</t>
        </is>
      </c>
      <c r="B2301" s="12" t="inlineStr">
        <is>
          <t>B</t>
        </is>
      </c>
      <c r="C2301" s="12" t="inlineStr">
        <is>
          <t>ACC</t>
        </is>
      </c>
      <c r="D2301" s="12" t="inlineStr">
        <is>
          <t>ACC fan F37 motor (VFD output)</t>
        </is>
      </c>
      <c r="E2301" s="12" t="inlineStr">
        <is>
          <t>R4</t>
        </is>
      </c>
      <c r="F2301" s="12" t="inlineStr">
        <is>
          <t>R4: ACC electrical (VFD) e-house (60 x 120 ft)</t>
        </is>
      </c>
      <c r="G2301" s="12" t="inlineStr">
        <is>
          <t>ACC-F37</t>
        </is>
      </c>
      <c r="H2301" s="12" t="inlineStr">
        <is>
          <t>ACC fan motor F37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143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0.6 %</t>
        </is>
      </c>
      <c r="AA2301" s="12">
        <f>N2301*O2301</f>
        <v/>
      </c>
    </row>
    <row r="2302">
      <c r="A2302" s="12" t="inlineStr">
        <is>
          <t>B-P-0038</t>
        </is>
      </c>
      <c r="B2302" s="12" t="inlineStr">
        <is>
          <t>B</t>
        </is>
      </c>
      <c r="C2302" s="12" t="inlineStr">
        <is>
          <t>ACC</t>
        </is>
      </c>
      <c r="D2302" s="12" t="inlineStr">
        <is>
          <t>ACC fan F38 motor (VFD output)</t>
        </is>
      </c>
      <c r="E2302" s="12" t="inlineStr">
        <is>
          <t>R4</t>
        </is>
      </c>
      <c r="F2302" s="12" t="inlineStr">
        <is>
          <t>R4: ACC electrical (VFD) e-house (60 x 120 ft)</t>
        </is>
      </c>
      <c r="G2302" s="12" t="inlineStr">
        <is>
          <t>ACC-F38</t>
        </is>
      </c>
      <c r="H2302" s="12" t="inlineStr">
        <is>
          <t>ACC fan motor F38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175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0.7 %</t>
        </is>
      </c>
      <c r="AA2302" s="12">
        <f>N2302*O2302</f>
        <v/>
      </c>
    </row>
    <row r="2303">
      <c r="A2303" s="12" t="inlineStr">
        <is>
          <t>B-P-0039</t>
        </is>
      </c>
      <c r="B2303" s="12" t="inlineStr">
        <is>
          <t>B</t>
        </is>
      </c>
      <c r="C2303" s="12" t="inlineStr">
        <is>
          <t>ACC</t>
        </is>
      </c>
      <c r="D2303" s="12" t="inlineStr">
        <is>
          <t>ACC fan F39 motor (VFD output)</t>
        </is>
      </c>
      <c r="E2303" s="12" t="inlineStr">
        <is>
          <t>R4</t>
        </is>
      </c>
      <c r="F2303" s="12" t="inlineStr">
        <is>
          <t>R4: ACC electrical (VFD) e-house (60 x 120 ft)</t>
        </is>
      </c>
      <c r="G2303" s="12" t="inlineStr">
        <is>
          <t>ACC-F39</t>
        </is>
      </c>
      <c r="H2303" s="12" t="inlineStr">
        <is>
          <t>ACC fan motor F39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0.8 %</t>
        </is>
      </c>
      <c r="AA2303" s="12">
        <f>N2303*O2303</f>
        <v/>
      </c>
    </row>
    <row r="2304">
      <c r="A2304" s="12" t="inlineStr">
        <is>
          <t>B-P-0040</t>
        </is>
      </c>
      <c r="B2304" s="12" t="inlineStr">
        <is>
          <t>B</t>
        </is>
      </c>
      <c r="C2304" s="12" t="inlineStr">
        <is>
          <t>ACC</t>
        </is>
      </c>
      <c r="D2304" s="12" t="inlineStr">
        <is>
          <t>ACC fan F40 motor (VFD output)</t>
        </is>
      </c>
      <c r="E2304" s="12" t="inlineStr">
        <is>
          <t>R4</t>
        </is>
      </c>
      <c r="F2304" s="12" t="inlineStr">
        <is>
          <t>R4: ACC electrical (VFD) e-house (60 x 120 ft)</t>
        </is>
      </c>
      <c r="G2304" s="12" t="inlineStr">
        <is>
          <t>ACC-F40</t>
        </is>
      </c>
      <c r="H2304" s="12" t="inlineStr">
        <is>
          <t>ACC fan motor F40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B-P-0041</t>
        </is>
      </c>
      <c r="B2305" s="12" t="inlineStr">
        <is>
          <t>B</t>
        </is>
      </c>
      <c r="C2305" s="12" t="inlineStr">
        <is>
          <t>ACC</t>
        </is>
      </c>
      <c r="D2305" s="12" t="inlineStr">
        <is>
          <t>ACC fan F41 motor (VFD output)</t>
        </is>
      </c>
      <c r="E2305" s="12" t="inlineStr">
        <is>
          <t>R4</t>
        </is>
      </c>
      <c r="F2305" s="12" t="inlineStr">
        <is>
          <t>R4: ACC electrical (VFD) e-house (60 x 120 ft)</t>
        </is>
      </c>
      <c r="G2305" s="12" t="inlineStr">
        <is>
          <t>ACC-F41</t>
        </is>
      </c>
      <c r="H2305" s="12" t="inlineStr">
        <is>
          <t>ACC fan motor F41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239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0.9 %</t>
        </is>
      </c>
      <c r="AA2305" s="12">
        <f>N2305*O2305</f>
        <v/>
      </c>
    </row>
    <row r="2306">
      <c r="A2306" s="12" t="inlineStr">
        <is>
          <t>B-P-0042</t>
        </is>
      </c>
      <c r="B2306" s="12" t="inlineStr">
        <is>
          <t>B</t>
        </is>
      </c>
      <c r="C2306" s="12" t="inlineStr">
        <is>
          <t>ACC</t>
        </is>
      </c>
      <c r="D2306" s="12" t="inlineStr">
        <is>
          <t>ACC fan F42 motor (VFD output)</t>
        </is>
      </c>
      <c r="E2306" s="12" t="inlineStr">
        <is>
          <t>R4</t>
        </is>
      </c>
      <c r="F2306" s="12" t="inlineStr">
        <is>
          <t>R4: ACC electrical (VFD) e-house (60 x 120 ft)</t>
        </is>
      </c>
      <c r="G2306" s="12" t="inlineStr">
        <is>
          <t>ACC-F42</t>
        </is>
      </c>
      <c r="H2306" s="12" t="inlineStr">
        <is>
          <t>ACC fan motor F42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207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0.8 %</t>
        </is>
      </c>
      <c r="AA2306" s="12">
        <f>N2306*O2306</f>
        <v/>
      </c>
    </row>
    <row r="2307">
      <c r="A2307" s="12" t="inlineStr">
        <is>
          <t>B-P-0043</t>
        </is>
      </c>
      <c r="B2307" s="12" t="inlineStr">
        <is>
          <t>B</t>
        </is>
      </c>
      <c r="C2307" s="12" t="inlineStr">
        <is>
          <t>ACC</t>
        </is>
      </c>
      <c r="D2307" s="12" t="inlineStr">
        <is>
          <t>ACC fan F43 motor (VFD output)</t>
        </is>
      </c>
      <c r="E2307" s="12" t="inlineStr">
        <is>
          <t>R4</t>
        </is>
      </c>
      <c r="F2307" s="12" t="inlineStr">
        <is>
          <t>R4: ACC electrical (VFD) e-house (60 x 120 ft)</t>
        </is>
      </c>
      <c r="G2307" s="12" t="inlineStr">
        <is>
          <t>ACC-F43</t>
        </is>
      </c>
      <c r="H2307" s="12" t="inlineStr">
        <is>
          <t>ACC fan motor F43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175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0.7 %</t>
        </is>
      </c>
      <c r="AA2307" s="12">
        <f>N2307*O2307</f>
        <v/>
      </c>
    </row>
    <row r="2308">
      <c r="A2308" s="12" t="inlineStr">
        <is>
          <t>B-P-0044</t>
        </is>
      </c>
      <c r="B2308" s="12" t="inlineStr">
        <is>
          <t>B</t>
        </is>
      </c>
      <c r="C2308" s="12" t="inlineStr">
        <is>
          <t>ACC</t>
        </is>
      </c>
      <c r="D2308" s="12" t="inlineStr">
        <is>
          <t>ACC fan F44 motor (VFD output)</t>
        </is>
      </c>
      <c r="E2308" s="12" t="inlineStr">
        <is>
          <t>R4</t>
        </is>
      </c>
      <c r="F2308" s="12" t="inlineStr">
        <is>
          <t>R4: ACC electrical (VFD) e-house (60 x 120 ft)</t>
        </is>
      </c>
      <c r="G2308" s="12" t="inlineStr">
        <is>
          <t>ACC-F44</t>
        </is>
      </c>
      <c r="H2308" s="12" t="inlineStr">
        <is>
          <t>ACC fan motor F44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143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0.6 %</t>
        </is>
      </c>
      <c r="AA2308" s="12">
        <f>N2308*O2308</f>
        <v/>
      </c>
    </row>
    <row r="2309">
      <c r="A2309" s="12" t="inlineStr">
        <is>
          <t>B-P-0045</t>
        </is>
      </c>
      <c r="B2309" s="12" t="inlineStr">
        <is>
          <t>B</t>
        </is>
      </c>
      <c r="C2309" s="12" t="inlineStr">
        <is>
          <t>ACC</t>
        </is>
      </c>
      <c r="D2309" s="12" t="inlineStr">
        <is>
          <t>ACC fan F45 motor (VFD output)</t>
        </is>
      </c>
      <c r="E2309" s="12" t="inlineStr">
        <is>
          <t>R4</t>
        </is>
      </c>
      <c r="F2309" s="12" t="inlineStr">
        <is>
          <t>R4: ACC electrical (VFD) e-house (60 x 120 ft)</t>
        </is>
      </c>
      <c r="G2309" s="12" t="inlineStr">
        <is>
          <t>ACC-F45</t>
        </is>
      </c>
      <c r="H2309" s="12" t="inlineStr">
        <is>
          <t>ACC fan motor F45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111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0.5 %</t>
        </is>
      </c>
      <c r="AA2309" s="12">
        <f>N2309*O2309</f>
        <v/>
      </c>
    </row>
    <row r="2310">
      <c r="A2310" s="12" t="inlineStr">
        <is>
          <t>B-P-0046</t>
        </is>
      </c>
      <c r="B2310" s="12" t="inlineStr">
        <is>
          <t>B</t>
        </is>
      </c>
      <c r="C2310" s="12" t="inlineStr">
        <is>
          <t>ACC</t>
        </is>
      </c>
      <c r="D2310" s="12" t="inlineStr">
        <is>
          <t>ACC fan F46 motor (VFD output)</t>
        </is>
      </c>
      <c r="E2310" s="12" t="inlineStr">
        <is>
          <t>R4</t>
        </is>
      </c>
      <c r="F2310" s="12" t="inlineStr">
        <is>
          <t>R4: ACC electrical (VFD) e-house (60 x 120 ft)</t>
        </is>
      </c>
      <c r="G2310" s="12" t="inlineStr">
        <is>
          <t>ACC-F46</t>
        </is>
      </c>
      <c r="H2310" s="12" t="inlineStr">
        <is>
          <t>ACC fan motor F46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111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0.5 %</t>
        </is>
      </c>
      <c r="AA2310" s="12">
        <f>N2310*O2310</f>
        <v/>
      </c>
    </row>
    <row r="2311">
      <c r="A2311" s="12" t="inlineStr">
        <is>
          <t>B-P-0047</t>
        </is>
      </c>
      <c r="B2311" s="12" t="inlineStr">
        <is>
          <t>B</t>
        </is>
      </c>
      <c r="C2311" s="12" t="inlineStr">
        <is>
          <t>ACC</t>
        </is>
      </c>
      <c r="D2311" s="12" t="inlineStr">
        <is>
          <t>ACC fan F47 motor (VFD output)</t>
        </is>
      </c>
      <c r="E2311" s="12" t="inlineStr">
        <is>
          <t>R4</t>
        </is>
      </c>
      <c r="F2311" s="12" t="inlineStr">
        <is>
          <t>R4: ACC electrical (VFD) e-house (60 x 120 ft)</t>
        </is>
      </c>
      <c r="G2311" s="12" t="inlineStr">
        <is>
          <t>ACC-F47</t>
        </is>
      </c>
      <c r="H2311" s="12" t="inlineStr">
        <is>
          <t>ACC fan motor F47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143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0.6 %</t>
        </is>
      </c>
      <c r="AA2311" s="12">
        <f>N2311*O2311</f>
        <v/>
      </c>
    </row>
    <row r="2312">
      <c r="A2312" s="12" t="inlineStr">
        <is>
          <t>B-P-0048</t>
        </is>
      </c>
      <c r="B2312" s="12" t="inlineStr">
        <is>
          <t>B</t>
        </is>
      </c>
      <c r="C2312" s="12" t="inlineStr">
        <is>
          <t>ACC</t>
        </is>
      </c>
      <c r="D2312" s="12" t="inlineStr">
        <is>
          <t>ACC fan F48 motor (VFD output)</t>
        </is>
      </c>
      <c r="E2312" s="12" t="inlineStr">
        <is>
          <t>R4</t>
        </is>
      </c>
      <c r="F2312" s="12" t="inlineStr">
        <is>
          <t>R4: ACC electrical (VFD) e-house (60 x 120 ft)</t>
        </is>
      </c>
      <c r="G2312" s="12" t="inlineStr">
        <is>
          <t>ACC-F48</t>
        </is>
      </c>
      <c r="H2312" s="12" t="inlineStr">
        <is>
          <t>ACC fan motor F48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175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0.7 %</t>
        </is>
      </c>
      <c r="AA2312" s="12">
        <f>N2312*O2312</f>
        <v/>
      </c>
    </row>
    <row r="2313">
      <c r="A2313" s="12" t="inlineStr">
        <is>
          <t>B-P-0049</t>
        </is>
      </c>
      <c r="B2313" s="12" t="inlineStr">
        <is>
          <t>B</t>
        </is>
      </c>
      <c r="C2313" s="12" t="inlineStr">
        <is>
          <t>ACC</t>
        </is>
      </c>
      <c r="D2313" s="12" t="inlineStr">
        <is>
          <t>ACC fan F49 motor (VFD output)</t>
        </is>
      </c>
      <c r="E2313" s="12" t="inlineStr">
        <is>
          <t>R4</t>
        </is>
      </c>
      <c r="F2313" s="12" t="inlineStr">
        <is>
          <t>R4: ACC electrical (VFD) e-house (60 x 120 ft)</t>
        </is>
      </c>
      <c r="G2313" s="12" t="inlineStr">
        <is>
          <t>ACC-F49</t>
        </is>
      </c>
      <c r="H2313" s="12" t="inlineStr">
        <is>
          <t>ACC fan motor F49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207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0.8 %</t>
        </is>
      </c>
      <c r="AA2313" s="12">
        <f>N2313*O2313</f>
        <v/>
      </c>
    </row>
    <row r="2314">
      <c r="A2314" s="12" t="inlineStr">
        <is>
          <t>B-P-0050</t>
        </is>
      </c>
      <c r="B2314" s="12" t="inlineStr">
        <is>
          <t>B</t>
        </is>
      </c>
      <c r="C2314" s="12" t="inlineStr">
        <is>
          <t>ACC</t>
        </is>
      </c>
      <c r="D2314" s="12" t="inlineStr">
        <is>
          <t>ACC fan F50 motor (VFD output)</t>
        </is>
      </c>
      <c r="E2314" s="12" t="inlineStr">
        <is>
          <t>R4</t>
        </is>
      </c>
      <c r="F2314" s="12" t="inlineStr">
        <is>
          <t>R4: ACC electrical (VFD) e-house (60 x 120 ft)</t>
        </is>
      </c>
      <c r="G2314" s="12" t="inlineStr">
        <is>
          <t>ACC-F50</t>
        </is>
      </c>
      <c r="H2314" s="12" t="inlineStr">
        <is>
          <t>ACC fan motor F50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239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0.9 %</t>
        </is>
      </c>
      <c r="AA2314" s="12">
        <f>N2314*O2314</f>
        <v/>
      </c>
    </row>
    <row r="2315">
      <c r="A2315" s="12" t="inlineStr">
        <is>
          <t>B-P-0051</t>
        </is>
      </c>
      <c r="B2315" s="12" t="inlineStr">
        <is>
          <t>B</t>
        </is>
      </c>
      <c r="C2315" s="12" t="inlineStr">
        <is>
          <t>ACC</t>
        </is>
      </c>
      <c r="D2315" s="12" t="inlineStr">
        <is>
          <t>ACC fan F51 motor (VFD output)</t>
        </is>
      </c>
      <c r="E2315" s="12" t="inlineStr">
        <is>
          <t>R4</t>
        </is>
      </c>
      <c r="F2315" s="12" t="inlineStr">
        <is>
          <t>R4: ACC electrical (VFD) e-house (60 x 120 ft)</t>
        </is>
      </c>
      <c r="G2315" s="12" t="inlineStr">
        <is>
          <t>ACC-F51</t>
        </is>
      </c>
      <c r="H2315" s="12" t="inlineStr">
        <is>
          <t>ACC fan motor F51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289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1.0 %</t>
        </is>
      </c>
      <c r="AA2315" s="12">
        <f>N2315*O2315</f>
        <v/>
      </c>
    </row>
    <row r="2316">
      <c r="A2316" s="12" t="inlineStr">
        <is>
          <t>B-P-0052</t>
        </is>
      </c>
      <c r="B2316" s="12" t="inlineStr">
        <is>
          <t>B</t>
        </is>
      </c>
      <c r="C2316" s="12" t="inlineStr">
        <is>
          <t>ACC</t>
        </is>
      </c>
      <c r="D2316" s="12" t="inlineStr">
        <is>
          <t>ACC fan F52 motor (VFD output)</t>
        </is>
      </c>
      <c r="E2316" s="12" t="inlineStr">
        <is>
          <t>R4</t>
        </is>
      </c>
      <c r="F2316" s="12" t="inlineStr">
        <is>
          <t>R4: ACC electrical (VFD) e-house (60 x 120 ft)</t>
        </is>
      </c>
      <c r="G2316" s="12" t="inlineStr">
        <is>
          <t>ACC-F52</t>
        </is>
      </c>
      <c r="H2316" s="12" t="inlineStr">
        <is>
          <t>ACC fan motor F52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257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0.9 %</t>
        </is>
      </c>
      <c r="AA2316" s="12">
        <f>N2316*O2316</f>
        <v/>
      </c>
    </row>
    <row r="2317">
      <c r="A2317" s="12" t="inlineStr">
        <is>
          <t>B-P-0053</t>
        </is>
      </c>
      <c r="B2317" s="12" t="inlineStr">
        <is>
          <t>B</t>
        </is>
      </c>
      <c r="C2317" s="12" t="inlineStr">
        <is>
          <t>ACC</t>
        </is>
      </c>
      <c r="D2317" s="12" t="inlineStr">
        <is>
          <t>ACC fan F53 motor (VFD output)</t>
        </is>
      </c>
      <c r="E2317" s="12" t="inlineStr">
        <is>
          <t>R4</t>
        </is>
      </c>
      <c r="F2317" s="12" t="inlineStr">
        <is>
          <t>R4: ACC electrical (VFD) e-house (60 x 120 ft)</t>
        </is>
      </c>
      <c r="G2317" s="12" t="inlineStr">
        <is>
          <t>ACC-F53</t>
        </is>
      </c>
      <c r="H2317" s="12" t="inlineStr">
        <is>
          <t>ACC fan motor F53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225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0.8 %</t>
        </is>
      </c>
      <c r="AA2317" s="12">
        <f>N2317*O2317</f>
        <v/>
      </c>
    </row>
    <row r="2318">
      <c r="A2318" s="12" t="inlineStr">
        <is>
          <t>B-P-0054</t>
        </is>
      </c>
      <c r="B2318" s="12" t="inlineStr">
        <is>
          <t>B</t>
        </is>
      </c>
      <c r="C2318" s="12" t="inlineStr">
        <is>
          <t>ACC</t>
        </is>
      </c>
      <c r="D2318" s="12" t="inlineStr">
        <is>
          <t>ACC fan F54 motor (VFD output)</t>
        </is>
      </c>
      <c r="E2318" s="12" t="inlineStr">
        <is>
          <t>R4</t>
        </is>
      </c>
      <c r="F2318" s="12" t="inlineStr">
        <is>
          <t>R4: ACC electrical (VFD) e-house (60 x 120 ft)</t>
        </is>
      </c>
      <c r="G2318" s="12" t="inlineStr">
        <is>
          <t>ACC-F54</t>
        </is>
      </c>
      <c r="H2318" s="12" t="inlineStr">
        <is>
          <t>ACC fan motor F54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193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0.7 %</t>
        </is>
      </c>
      <c r="AA2318" s="12">
        <f>N2318*O2318</f>
        <v/>
      </c>
    </row>
    <row r="2319">
      <c r="A2319" s="12" t="inlineStr">
        <is>
          <t>B-P-0055</t>
        </is>
      </c>
      <c r="B2319" s="12" t="inlineStr">
        <is>
          <t>B</t>
        </is>
      </c>
      <c r="C2319" s="12" t="inlineStr">
        <is>
          <t>ACC</t>
        </is>
      </c>
      <c r="D2319" s="12" t="inlineStr">
        <is>
          <t>ACC fan F55 motor (VFD output)</t>
        </is>
      </c>
      <c r="E2319" s="12" t="inlineStr">
        <is>
          <t>R4</t>
        </is>
      </c>
      <c r="F2319" s="12" t="inlineStr">
        <is>
          <t>R4: ACC electrical (VFD) e-house (60 x 120 ft)</t>
        </is>
      </c>
      <c r="G2319" s="12" t="inlineStr">
        <is>
          <t>ACC-F55</t>
        </is>
      </c>
      <c r="H2319" s="12" t="inlineStr">
        <is>
          <t>ACC fan motor F55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161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0.6 %</t>
        </is>
      </c>
      <c r="AA2319" s="12">
        <f>N2319*O2319</f>
        <v/>
      </c>
    </row>
    <row r="2320">
      <c r="A2320" s="12" t="inlineStr">
        <is>
          <t>B-P-0056</t>
        </is>
      </c>
      <c r="B2320" s="12" t="inlineStr">
        <is>
          <t>B</t>
        </is>
      </c>
      <c r="C2320" s="12" t="inlineStr">
        <is>
          <t>ACC</t>
        </is>
      </c>
      <c r="D2320" s="12" t="inlineStr">
        <is>
          <t>ACC fan F56 motor (VFD output)</t>
        </is>
      </c>
      <c r="E2320" s="12" t="inlineStr">
        <is>
          <t>R4</t>
        </is>
      </c>
      <c r="F2320" s="12" t="inlineStr">
        <is>
          <t>R4: ACC electrical (VFD) e-house (60 x 120 ft)</t>
        </is>
      </c>
      <c r="G2320" s="12" t="inlineStr">
        <is>
          <t>ACC-F56</t>
        </is>
      </c>
      <c r="H2320" s="12" t="inlineStr">
        <is>
          <t>ACC fan motor F56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161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0.6 %</t>
        </is>
      </c>
      <c r="AA2320" s="12">
        <f>N2320*O2320</f>
        <v/>
      </c>
    </row>
    <row r="2321">
      <c r="A2321" s="12" t="inlineStr">
        <is>
          <t>B-P-0057</t>
        </is>
      </c>
      <c r="B2321" s="12" t="inlineStr">
        <is>
          <t>B</t>
        </is>
      </c>
      <c r="C2321" s="12" t="inlineStr">
        <is>
          <t>ACC</t>
        </is>
      </c>
      <c r="D2321" s="12" t="inlineStr">
        <is>
          <t>ACC fan F57 motor (VFD output)</t>
        </is>
      </c>
      <c r="E2321" s="12" t="inlineStr">
        <is>
          <t>R4</t>
        </is>
      </c>
      <c r="F2321" s="12" t="inlineStr">
        <is>
          <t>R4: ACC electrical (VFD) e-house (60 x 120 ft)</t>
        </is>
      </c>
      <c r="G2321" s="12" t="inlineStr">
        <is>
          <t>ACC-F57</t>
        </is>
      </c>
      <c r="H2321" s="12" t="inlineStr">
        <is>
          <t>ACC fan motor F57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193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0.7 %</t>
        </is>
      </c>
      <c r="AA2321" s="12">
        <f>N2321*O2321</f>
        <v/>
      </c>
    </row>
    <row r="2322">
      <c r="A2322" s="12" t="inlineStr">
        <is>
          <t>B-P-0058</t>
        </is>
      </c>
      <c r="B2322" s="12" t="inlineStr">
        <is>
          <t>B</t>
        </is>
      </c>
      <c r="C2322" s="12" t="inlineStr">
        <is>
          <t>ACC</t>
        </is>
      </c>
      <c r="D2322" s="12" t="inlineStr">
        <is>
          <t>ACC fan F58 motor (VFD output)</t>
        </is>
      </c>
      <c r="E2322" s="12" t="inlineStr">
        <is>
          <t>R4</t>
        </is>
      </c>
      <c r="F2322" s="12" t="inlineStr">
        <is>
          <t>R4: ACC electrical (VFD) e-house (60 x 120 ft)</t>
        </is>
      </c>
      <c r="G2322" s="12" t="inlineStr">
        <is>
          <t>ACC-F58</t>
        </is>
      </c>
      <c r="H2322" s="12" t="inlineStr">
        <is>
          <t>ACC fan motor F58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225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0.8 %</t>
        </is>
      </c>
      <c r="AA2322" s="12">
        <f>N2322*O2322</f>
        <v/>
      </c>
    </row>
    <row r="2323">
      <c r="A2323" s="12" t="inlineStr">
        <is>
          <t>B-P-0059</t>
        </is>
      </c>
      <c r="B2323" s="12" t="inlineStr">
        <is>
          <t>B</t>
        </is>
      </c>
      <c r="C2323" s="12" t="inlineStr">
        <is>
          <t>ACC</t>
        </is>
      </c>
      <c r="D2323" s="12" t="inlineStr">
        <is>
          <t>ACC fan F59 motor (VFD output)</t>
        </is>
      </c>
      <c r="E2323" s="12" t="inlineStr">
        <is>
          <t>R4</t>
        </is>
      </c>
      <c r="F2323" s="12" t="inlineStr">
        <is>
          <t>R4: ACC electrical (VFD) e-house (60 x 120 ft)</t>
        </is>
      </c>
      <c r="G2323" s="12" t="inlineStr">
        <is>
          <t>ACC-F59</t>
        </is>
      </c>
      <c r="H2323" s="12" t="inlineStr">
        <is>
          <t>ACC fan motor F59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257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0.9 %</t>
        </is>
      </c>
      <c r="AA2323" s="12">
        <f>N2323*O2323</f>
        <v/>
      </c>
    </row>
    <row r="2324">
      <c r="A2324" s="12" t="inlineStr">
        <is>
          <t>B-P-0060</t>
        </is>
      </c>
      <c r="B2324" s="12" t="inlineStr">
        <is>
          <t>B</t>
        </is>
      </c>
      <c r="C2324" s="12" t="inlineStr">
        <is>
          <t>ACC</t>
        </is>
      </c>
      <c r="D2324" s="12" t="inlineStr">
        <is>
          <t>ACC fan F60 motor (VFD output)</t>
        </is>
      </c>
      <c r="E2324" s="12" t="inlineStr">
        <is>
          <t>R4</t>
        </is>
      </c>
      <c r="F2324" s="12" t="inlineStr">
        <is>
          <t>R4: ACC electrical (VFD) e-house (60 x 120 ft)</t>
        </is>
      </c>
      <c r="G2324" s="12" t="inlineStr">
        <is>
          <t>ACC-F60</t>
        </is>
      </c>
      <c r="H2324" s="12" t="inlineStr">
        <is>
          <t>ACC fan motor F60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289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1.0 %</t>
        </is>
      </c>
      <c r="AA2324" s="12">
        <f>N2324*O2324</f>
        <v/>
      </c>
    </row>
    <row r="2325">
      <c r="A2325" s="12" t="inlineStr">
        <is>
          <t>B-P-0061</t>
        </is>
      </c>
      <c r="B2325" s="12" t="inlineStr">
        <is>
          <t>B</t>
        </is>
      </c>
      <c r="C2325" s="12" t="inlineStr">
        <is>
          <t>ACC</t>
        </is>
      </c>
      <c r="D2325" s="12" t="inlineStr">
        <is>
          <t>ACC fan F61 motor (VFD output)</t>
        </is>
      </c>
      <c r="E2325" s="12" t="inlineStr">
        <is>
          <t>R4</t>
        </is>
      </c>
      <c r="F2325" s="12" t="inlineStr">
        <is>
          <t>R4: ACC electrical (VFD) e-house (60 x 120 ft)</t>
        </is>
      </c>
      <c r="G2325" s="12" t="inlineStr">
        <is>
          <t>ACC-F61</t>
        </is>
      </c>
      <c r="H2325" s="12" t="inlineStr">
        <is>
          <t>ACC fan motor F61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339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1.2 %</t>
        </is>
      </c>
      <c r="AA2325" s="12">
        <f>N2325*O2325</f>
        <v/>
      </c>
    </row>
    <row r="2326">
      <c r="A2326" s="12" t="inlineStr">
        <is>
          <t>B-P-0062</t>
        </is>
      </c>
      <c r="B2326" s="12" t="inlineStr">
        <is>
          <t>B</t>
        </is>
      </c>
      <c r="C2326" s="12" t="inlineStr">
        <is>
          <t>ACC</t>
        </is>
      </c>
      <c r="D2326" s="12" t="inlineStr">
        <is>
          <t>ACC fan F62 motor (VFD output)</t>
        </is>
      </c>
      <c r="E2326" s="12" t="inlineStr">
        <is>
          <t>R4</t>
        </is>
      </c>
      <c r="F2326" s="12" t="inlineStr">
        <is>
          <t>R4: ACC electrical (VFD) e-house (60 x 120 ft)</t>
        </is>
      </c>
      <c r="G2326" s="12" t="inlineStr">
        <is>
          <t>ACC-F62</t>
        </is>
      </c>
      <c r="H2326" s="12" t="inlineStr">
        <is>
          <t>ACC fan motor F62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307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1.1 %</t>
        </is>
      </c>
      <c r="AA2326" s="12">
        <f>N2326*O2326</f>
        <v/>
      </c>
    </row>
    <row r="2327">
      <c r="A2327" s="12" t="inlineStr">
        <is>
          <t>B-P-0063</t>
        </is>
      </c>
      <c r="B2327" s="12" t="inlineStr">
        <is>
          <t>B</t>
        </is>
      </c>
      <c r="C2327" s="12" t="inlineStr">
        <is>
          <t>ACC</t>
        </is>
      </c>
      <c r="D2327" s="12" t="inlineStr">
        <is>
          <t>ACC fan F63 motor (VFD output)</t>
        </is>
      </c>
      <c r="E2327" s="12" t="inlineStr">
        <is>
          <t>R4</t>
        </is>
      </c>
      <c r="F2327" s="12" t="inlineStr">
        <is>
          <t>R4: ACC electrical (VFD) e-house (60 x 120 ft)</t>
        </is>
      </c>
      <c r="G2327" s="12" t="inlineStr">
        <is>
          <t>ACC-F63</t>
        </is>
      </c>
      <c r="H2327" s="12" t="inlineStr">
        <is>
          <t>ACC fan motor F63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275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1.0 %</t>
        </is>
      </c>
      <c r="AA2327" s="12">
        <f>N2327*O2327</f>
        <v/>
      </c>
    </row>
    <row r="2328">
      <c r="A2328" s="12" t="inlineStr">
        <is>
          <t>B-P-0064</t>
        </is>
      </c>
      <c r="B2328" s="12" t="inlineStr">
        <is>
          <t>B</t>
        </is>
      </c>
      <c r="C2328" s="12" t="inlineStr">
        <is>
          <t>ACC</t>
        </is>
      </c>
      <c r="D2328" s="12" t="inlineStr">
        <is>
          <t>ACC fan F64 motor (VFD output)</t>
        </is>
      </c>
      <c r="E2328" s="12" t="inlineStr">
        <is>
          <t>R4</t>
        </is>
      </c>
      <c r="F2328" s="12" t="inlineStr">
        <is>
          <t>R4: ACC electrical (VFD) e-house (60 x 120 ft)</t>
        </is>
      </c>
      <c r="G2328" s="12" t="inlineStr">
        <is>
          <t>ACC-F64</t>
        </is>
      </c>
      <c r="H2328" s="12" t="inlineStr">
        <is>
          <t>ACC fan motor F64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243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0.9 %</t>
        </is>
      </c>
      <c r="AA2328" s="12">
        <f>N2328*O2328</f>
        <v/>
      </c>
    </row>
    <row r="2329">
      <c r="A2329" s="12" t="inlineStr">
        <is>
          <t>B-P-0065</t>
        </is>
      </c>
      <c r="B2329" s="12" t="inlineStr">
        <is>
          <t>B</t>
        </is>
      </c>
      <c r="C2329" s="12" t="inlineStr">
        <is>
          <t>ACC</t>
        </is>
      </c>
      <c r="D2329" s="12" t="inlineStr">
        <is>
          <t>ACC fan F65 motor (VFD output)</t>
        </is>
      </c>
      <c r="E2329" s="12" t="inlineStr">
        <is>
          <t>R4</t>
        </is>
      </c>
      <c r="F2329" s="12" t="inlineStr">
        <is>
          <t>R4: ACC electrical (VFD) e-house (60 x 120 ft)</t>
        </is>
      </c>
      <c r="G2329" s="12" t="inlineStr">
        <is>
          <t>ACC-F65</t>
        </is>
      </c>
      <c r="H2329" s="12" t="inlineStr">
        <is>
          <t>ACC fan motor F65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211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0.8 %</t>
        </is>
      </c>
      <c r="AA2329" s="12">
        <f>N2329*O2329</f>
        <v/>
      </c>
    </row>
    <row r="2330">
      <c r="A2330" s="12" t="inlineStr">
        <is>
          <t>B-P-0066</t>
        </is>
      </c>
      <c r="B2330" s="12" t="inlineStr">
        <is>
          <t>B</t>
        </is>
      </c>
      <c r="C2330" s="12" t="inlineStr">
        <is>
          <t>ACC</t>
        </is>
      </c>
      <c r="D2330" s="12" t="inlineStr">
        <is>
          <t>ACC fan F66 motor (VFD output)</t>
        </is>
      </c>
      <c r="E2330" s="12" t="inlineStr">
        <is>
          <t>R4</t>
        </is>
      </c>
      <c r="F2330" s="12" t="inlineStr">
        <is>
          <t>R4: ACC electrical (VFD) e-house (60 x 120 ft)</t>
        </is>
      </c>
      <c r="G2330" s="12" t="inlineStr">
        <is>
          <t>ACC-F66</t>
        </is>
      </c>
      <c r="H2330" s="12" t="inlineStr">
        <is>
          <t>ACC fan motor F66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211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0.8 %</t>
        </is>
      </c>
      <c r="AA2330" s="12">
        <f>N2330*O2330</f>
        <v/>
      </c>
    </row>
    <row r="2331">
      <c r="A2331" s="12" t="inlineStr">
        <is>
          <t>B-P-0067</t>
        </is>
      </c>
      <c r="B2331" s="12" t="inlineStr">
        <is>
          <t>B</t>
        </is>
      </c>
      <c r="C2331" s="12" t="inlineStr">
        <is>
          <t>ACC</t>
        </is>
      </c>
      <c r="D2331" s="12" t="inlineStr">
        <is>
          <t>ACC fan F67 motor (VFD output)</t>
        </is>
      </c>
      <c r="E2331" s="12" t="inlineStr">
        <is>
          <t>R4</t>
        </is>
      </c>
      <c r="F2331" s="12" t="inlineStr">
        <is>
          <t>R4: ACC electrical (VFD) e-house (60 x 120 ft)</t>
        </is>
      </c>
      <c r="G2331" s="12" t="inlineStr">
        <is>
          <t>ACC-F67</t>
        </is>
      </c>
      <c r="H2331" s="12" t="inlineStr">
        <is>
          <t>ACC fan motor F67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243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0.9 %</t>
        </is>
      </c>
      <c r="AA2331" s="12">
        <f>N2331*O2331</f>
        <v/>
      </c>
    </row>
    <row r="2332">
      <c r="A2332" s="12" t="inlineStr">
        <is>
          <t>B-P-0068</t>
        </is>
      </c>
      <c r="B2332" s="12" t="inlineStr">
        <is>
          <t>B</t>
        </is>
      </c>
      <c r="C2332" s="12" t="inlineStr">
        <is>
          <t>ACC</t>
        </is>
      </c>
      <c r="D2332" s="12" t="inlineStr">
        <is>
          <t>ACC fan F68 motor (VFD output)</t>
        </is>
      </c>
      <c r="E2332" s="12" t="inlineStr">
        <is>
          <t>R4</t>
        </is>
      </c>
      <c r="F2332" s="12" t="inlineStr">
        <is>
          <t>R4: ACC electrical (VFD) e-house (60 x 120 ft)</t>
        </is>
      </c>
      <c r="G2332" s="12" t="inlineStr">
        <is>
          <t>ACC-F68</t>
        </is>
      </c>
      <c r="H2332" s="12" t="inlineStr">
        <is>
          <t>ACC fan motor F68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275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1.0 %</t>
        </is>
      </c>
      <c r="AA2332" s="12">
        <f>N2332*O2332</f>
        <v/>
      </c>
    </row>
    <row r="2333">
      <c r="A2333" s="12" t="inlineStr">
        <is>
          <t>B-P-0069</t>
        </is>
      </c>
      <c r="B2333" s="12" t="inlineStr">
        <is>
          <t>B</t>
        </is>
      </c>
      <c r="C2333" s="12" t="inlineStr">
        <is>
          <t>ACC</t>
        </is>
      </c>
      <c r="D2333" s="12" t="inlineStr">
        <is>
          <t>ACC fan F69 motor (VFD output)</t>
        </is>
      </c>
      <c r="E2333" s="12" t="inlineStr">
        <is>
          <t>R4</t>
        </is>
      </c>
      <c r="F2333" s="12" t="inlineStr">
        <is>
          <t>R4: ACC electrical (VFD) e-house (60 x 120 ft)</t>
        </is>
      </c>
      <c r="G2333" s="12" t="inlineStr">
        <is>
          <t>ACC-F69</t>
        </is>
      </c>
      <c r="H2333" s="12" t="inlineStr">
        <is>
          <t>ACC fan motor F69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307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1.1 %</t>
        </is>
      </c>
      <c r="AA2333" s="12">
        <f>N2333*O2333</f>
        <v/>
      </c>
    </row>
    <row r="2334">
      <c r="A2334" s="12" t="inlineStr">
        <is>
          <t>B-P-0070</t>
        </is>
      </c>
      <c r="B2334" s="12" t="inlineStr">
        <is>
          <t>B</t>
        </is>
      </c>
      <c r="C2334" s="12" t="inlineStr">
        <is>
          <t>ACC</t>
        </is>
      </c>
      <c r="D2334" s="12" t="inlineStr">
        <is>
          <t>ACC fan F70 motor (VFD output)</t>
        </is>
      </c>
      <c r="E2334" s="12" t="inlineStr">
        <is>
          <t>R4</t>
        </is>
      </c>
      <c r="F2334" s="12" t="inlineStr">
        <is>
          <t>R4: ACC electrical (VFD) e-house (60 x 120 ft)</t>
        </is>
      </c>
      <c r="G2334" s="12" t="inlineStr">
        <is>
          <t>ACC-F70</t>
        </is>
      </c>
      <c r="H2334" s="12" t="inlineStr">
        <is>
          <t>ACC fan motor F70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339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1.2 %</t>
        </is>
      </c>
      <c r="AA2334" s="12">
        <f>N2334*O2334</f>
        <v/>
      </c>
    </row>
    <row r="2335">
      <c r="A2335" s="12" t="inlineStr">
        <is>
          <t>B-P-0071</t>
        </is>
      </c>
      <c r="B2335" s="12" t="inlineStr">
        <is>
          <t>B</t>
        </is>
      </c>
      <c r="C2335" s="12" t="inlineStr">
        <is>
          <t>ACC</t>
        </is>
      </c>
      <c r="D2335" s="12" t="inlineStr">
        <is>
          <t>ACC fan F71 motor (VFD output)</t>
        </is>
      </c>
      <c r="E2335" s="12" t="inlineStr">
        <is>
          <t>R4</t>
        </is>
      </c>
      <c r="F2335" s="12" t="inlineStr">
        <is>
          <t>R4: ACC electrical (VFD) e-house (60 x 120 ft)</t>
        </is>
      </c>
      <c r="G2335" s="12" t="inlineStr">
        <is>
          <t>ACC-F71</t>
        </is>
      </c>
      <c r="H2335" s="12" t="inlineStr">
        <is>
          <t>ACC fan motor F71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389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1.3 %</t>
        </is>
      </c>
      <c r="AA2335" s="12">
        <f>N2335*O2335</f>
        <v/>
      </c>
    </row>
    <row r="2336">
      <c r="A2336" s="12" t="inlineStr">
        <is>
          <t>B-P-0072</t>
        </is>
      </c>
      <c r="B2336" s="12" t="inlineStr">
        <is>
          <t>B</t>
        </is>
      </c>
      <c r="C2336" s="12" t="inlineStr">
        <is>
          <t>ACC</t>
        </is>
      </c>
      <c r="D2336" s="12" t="inlineStr">
        <is>
          <t>ACC fan F72 motor (VFD output)</t>
        </is>
      </c>
      <c r="E2336" s="12" t="inlineStr">
        <is>
          <t>R4</t>
        </is>
      </c>
      <c r="F2336" s="12" t="inlineStr">
        <is>
          <t>R4: ACC electrical (VFD) e-house (60 x 120 ft)</t>
        </is>
      </c>
      <c r="G2336" s="12" t="inlineStr">
        <is>
          <t>ACC-F72</t>
        </is>
      </c>
      <c r="H2336" s="12" t="inlineStr">
        <is>
          <t>ACC fan motor F72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357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1.2 %</t>
        </is>
      </c>
      <c r="AA2336" s="12">
        <f>N2336*O2336</f>
        <v/>
      </c>
    </row>
    <row r="2337">
      <c r="A2337" s="12" t="inlineStr">
        <is>
          <t>B-P-0073</t>
        </is>
      </c>
      <c r="B2337" s="12" t="inlineStr">
        <is>
          <t>B</t>
        </is>
      </c>
      <c r="C2337" s="12" t="inlineStr">
        <is>
          <t>ACC</t>
        </is>
      </c>
      <c r="D2337" s="12" t="inlineStr">
        <is>
          <t>ACC fan F73 motor (VFD output)</t>
        </is>
      </c>
      <c r="E2337" s="12" t="inlineStr">
        <is>
          <t>R4</t>
        </is>
      </c>
      <c r="F2337" s="12" t="inlineStr">
        <is>
          <t>R4: ACC electrical (VFD) e-house (60 x 120 ft)</t>
        </is>
      </c>
      <c r="G2337" s="12" t="inlineStr">
        <is>
          <t>ACC-F73</t>
        </is>
      </c>
      <c r="H2337" s="12" t="inlineStr">
        <is>
          <t>ACC fan motor F73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325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1.1 %</t>
        </is>
      </c>
      <c r="AA2337" s="12">
        <f>N2337*O2337</f>
        <v/>
      </c>
    </row>
    <row r="2338">
      <c r="A2338" s="12" t="inlineStr">
        <is>
          <t>B-P-0074</t>
        </is>
      </c>
      <c r="B2338" s="12" t="inlineStr">
        <is>
          <t>B</t>
        </is>
      </c>
      <c r="C2338" s="12" t="inlineStr">
        <is>
          <t>ACC</t>
        </is>
      </c>
      <c r="D2338" s="12" t="inlineStr">
        <is>
          <t>ACC fan F74 motor (VFD output)</t>
        </is>
      </c>
      <c r="E2338" s="12" t="inlineStr">
        <is>
          <t>R4</t>
        </is>
      </c>
      <c r="F2338" s="12" t="inlineStr">
        <is>
          <t>R4: ACC electrical (VFD) e-house (60 x 120 ft)</t>
        </is>
      </c>
      <c r="G2338" s="12" t="inlineStr">
        <is>
          <t>ACC-F74</t>
        </is>
      </c>
      <c r="H2338" s="12" t="inlineStr">
        <is>
          <t>ACC fan motor F74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293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1.0 %</t>
        </is>
      </c>
      <c r="AA2338" s="12">
        <f>N2338*O2338</f>
        <v/>
      </c>
    </row>
    <row r="2339">
      <c r="A2339" s="12" t="inlineStr">
        <is>
          <t>B-P-0075</t>
        </is>
      </c>
      <c r="B2339" s="12" t="inlineStr">
        <is>
          <t>B</t>
        </is>
      </c>
      <c r="C2339" s="12" t="inlineStr">
        <is>
          <t>ACC</t>
        </is>
      </c>
      <c r="D2339" s="12" t="inlineStr">
        <is>
          <t>ACC fan F75 motor (VFD output)</t>
        </is>
      </c>
      <c r="E2339" s="12" t="inlineStr">
        <is>
          <t>R4</t>
        </is>
      </c>
      <c r="F2339" s="12" t="inlineStr">
        <is>
          <t>R4: ACC electrical (VFD) e-house (60 x 120 ft)</t>
        </is>
      </c>
      <c r="G2339" s="12" t="inlineStr">
        <is>
          <t>ACC-F75</t>
        </is>
      </c>
      <c r="H2339" s="12" t="inlineStr">
        <is>
          <t>ACC fan motor F75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261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0.9 %</t>
        </is>
      </c>
      <c r="AA2339" s="12">
        <f>N2339*O2339</f>
        <v/>
      </c>
    </row>
    <row r="2340">
      <c r="A2340" s="12" t="inlineStr">
        <is>
          <t>B-P-0076</t>
        </is>
      </c>
      <c r="B2340" s="12" t="inlineStr">
        <is>
          <t>B</t>
        </is>
      </c>
      <c r="C2340" s="12" t="inlineStr">
        <is>
          <t>ACC</t>
        </is>
      </c>
      <c r="D2340" s="12" t="inlineStr">
        <is>
          <t>ACC fan F76 motor (VFD output)</t>
        </is>
      </c>
      <c r="E2340" s="12" t="inlineStr">
        <is>
          <t>R4</t>
        </is>
      </c>
      <c r="F2340" s="12" t="inlineStr">
        <is>
          <t>R4: ACC electrical (VFD) e-house (60 x 120 ft)</t>
        </is>
      </c>
      <c r="G2340" s="12" t="inlineStr">
        <is>
          <t>ACC-F76</t>
        </is>
      </c>
      <c r="H2340" s="12" t="inlineStr">
        <is>
          <t>ACC fan motor F76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261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0.9 %</t>
        </is>
      </c>
      <c r="AA2340" s="12">
        <f>N2340*O2340</f>
        <v/>
      </c>
    </row>
    <row r="2341">
      <c r="A2341" s="12" t="inlineStr">
        <is>
          <t>B-P-0077</t>
        </is>
      </c>
      <c r="B2341" s="12" t="inlineStr">
        <is>
          <t>B</t>
        </is>
      </c>
      <c r="C2341" s="12" t="inlineStr">
        <is>
          <t>ACC</t>
        </is>
      </c>
      <c r="D2341" s="12" t="inlineStr">
        <is>
          <t>ACC fan F77 motor (VFD output)</t>
        </is>
      </c>
      <c r="E2341" s="12" t="inlineStr">
        <is>
          <t>R4</t>
        </is>
      </c>
      <c r="F2341" s="12" t="inlineStr">
        <is>
          <t>R4: ACC electrical (VFD) e-house (60 x 120 ft)</t>
        </is>
      </c>
      <c r="G2341" s="12" t="inlineStr">
        <is>
          <t>ACC-F77</t>
        </is>
      </c>
      <c r="H2341" s="12" t="inlineStr">
        <is>
          <t>ACC fan motor F77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293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1.0 %</t>
        </is>
      </c>
      <c r="AA2341" s="12">
        <f>N2341*O2341</f>
        <v/>
      </c>
    </row>
    <row r="2342">
      <c r="A2342" s="12" t="inlineStr">
        <is>
          <t>B-P-0078</t>
        </is>
      </c>
      <c r="B2342" s="12" t="inlineStr">
        <is>
          <t>B</t>
        </is>
      </c>
      <c r="C2342" s="12" t="inlineStr">
        <is>
          <t>ACC</t>
        </is>
      </c>
      <c r="D2342" s="12" t="inlineStr">
        <is>
          <t>ACC fan F78 motor (VFD output)</t>
        </is>
      </c>
      <c r="E2342" s="12" t="inlineStr">
        <is>
          <t>R4</t>
        </is>
      </c>
      <c r="F2342" s="12" t="inlineStr">
        <is>
          <t>R4: ACC electrical (VFD) e-house (60 x 120 ft)</t>
        </is>
      </c>
      <c r="G2342" s="12" t="inlineStr">
        <is>
          <t>ACC-F78</t>
        </is>
      </c>
      <c r="H2342" s="12" t="inlineStr">
        <is>
          <t>ACC fan motor F78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325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1.1 %</t>
        </is>
      </c>
      <c r="AA2342" s="12">
        <f>N2342*O2342</f>
        <v/>
      </c>
    </row>
    <row r="2343">
      <c r="A2343" s="12" t="inlineStr">
        <is>
          <t>B-P-0079</t>
        </is>
      </c>
      <c r="B2343" s="12" t="inlineStr">
        <is>
          <t>B</t>
        </is>
      </c>
      <c r="C2343" s="12" t="inlineStr">
        <is>
          <t>ACC</t>
        </is>
      </c>
      <c r="D2343" s="12" t="inlineStr">
        <is>
          <t>ACC fan F79 motor (VFD output)</t>
        </is>
      </c>
      <c r="E2343" s="12" t="inlineStr">
        <is>
          <t>R4</t>
        </is>
      </c>
      <c r="F2343" s="12" t="inlineStr">
        <is>
          <t>R4: ACC electrical (VFD) e-house (60 x 120 ft)</t>
        </is>
      </c>
      <c r="G2343" s="12" t="inlineStr">
        <is>
          <t>ACC-F79</t>
        </is>
      </c>
      <c r="H2343" s="12" t="inlineStr">
        <is>
          <t>ACC fan motor F79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357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1.2 %</t>
        </is>
      </c>
      <c r="AA2343" s="12">
        <f>N2343*O2343</f>
        <v/>
      </c>
    </row>
    <row r="2344">
      <c r="A2344" s="12" t="inlineStr">
        <is>
          <t>B-P-0080</t>
        </is>
      </c>
      <c r="B2344" s="12" t="inlineStr">
        <is>
          <t>B</t>
        </is>
      </c>
      <c r="C2344" s="12" t="inlineStr">
        <is>
          <t>ACC</t>
        </is>
      </c>
      <c r="D2344" s="12" t="inlineStr">
        <is>
          <t>ACC fan F80 motor (VFD output)</t>
        </is>
      </c>
      <c r="E2344" s="12" t="inlineStr">
        <is>
          <t>R4</t>
        </is>
      </c>
      <c r="F2344" s="12" t="inlineStr">
        <is>
          <t>R4: ACC electrical (VFD) e-house (60 x 120 ft)</t>
        </is>
      </c>
      <c r="G2344" s="12" t="inlineStr">
        <is>
          <t>ACC-F80</t>
        </is>
      </c>
      <c r="H2344" s="12" t="inlineStr">
        <is>
          <t>ACC fan motor F80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389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1.3 %</t>
        </is>
      </c>
      <c r="AA2344" s="12">
        <f>N2344*O2344</f>
        <v/>
      </c>
    </row>
    <row r="2345">
      <c r="A2345" s="12" t="inlineStr">
        <is>
          <t>B-P-0081</t>
        </is>
      </c>
      <c r="B2345" s="12" t="inlineStr">
        <is>
          <t>B</t>
        </is>
      </c>
      <c r="C2345" s="12" t="inlineStr">
        <is>
          <t>ACC</t>
        </is>
      </c>
      <c r="D2345" s="12" t="inlineStr">
        <is>
          <t>MOV 1: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B-P-0082</t>
        </is>
      </c>
      <c r="B2346" s="12" t="inlineStr">
        <is>
          <t>B</t>
        </is>
      </c>
      <c r="C2346" s="12" t="inlineStr">
        <is>
          <t>ACC</t>
        </is>
      </c>
      <c r="D2346" s="12" t="inlineStr">
        <is>
          <t>MOV 2: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B-P-0083</t>
        </is>
      </c>
      <c r="B2347" s="12" t="inlineStr">
        <is>
          <t>B</t>
        </is>
      </c>
      <c r="C2347" s="12" t="inlineStr">
        <is>
          <t>ACC</t>
        </is>
      </c>
      <c r="D2347" s="12" t="inlineStr">
        <is>
          <t>MOV 3: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B-P-0084</t>
        </is>
      </c>
      <c r="B2348" s="12" t="inlineStr">
        <is>
          <t>B</t>
        </is>
      </c>
      <c r="C2348" s="12" t="inlineStr">
        <is>
          <t>ACC</t>
        </is>
      </c>
      <c r="D2348" s="12" t="inlineStr">
        <is>
          <t>MOV 4: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B-P-0085</t>
        </is>
      </c>
      <c r="B2349" s="12" t="inlineStr">
        <is>
          <t>B</t>
        </is>
      </c>
      <c r="C2349" s="12" t="inlineStr">
        <is>
          <t>ACC</t>
        </is>
      </c>
      <c r="D2349" s="12" t="inlineStr">
        <is>
          <t>MOV 5: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B-P-0086</t>
        </is>
      </c>
      <c r="B2350" s="12" t="inlineStr">
        <is>
          <t>B</t>
        </is>
      </c>
      <c r="C2350" s="12" t="inlineStr">
        <is>
          <t>ACC</t>
        </is>
      </c>
      <c r="D2350" s="12" t="inlineStr">
        <is>
          <t>MOV 6: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B-P-0087</t>
        </is>
      </c>
      <c r="B2351" s="12" t="inlineStr">
        <is>
          <t>B</t>
        </is>
      </c>
      <c r="C2351" s="12" t="inlineStr">
        <is>
          <t>ACC</t>
        </is>
      </c>
      <c r="D2351" s="12" t="inlineStr">
        <is>
          <t>MOV 7: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B-P-0088</t>
        </is>
      </c>
      <c r="B2352" s="12" t="inlineStr">
        <is>
          <t>B</t>
        </is>
      </c>
      <c r="C2352" s="12" t="inlineStr">
        <is>
          <t>ACC</t>
        </is>
      </c>
      <c r="D2352" s="12" t="inlineStr">
        <is>
          <t>MOV 8: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B-P-0089</t>
        </is>
      </c>
      <c r="B2353" s="12" t="inlineStr">
        <is>
          <t>B</t>
        </is>
      </c>
      <c r="C2353" s="12" t="inlineStr">
        <is>
          <t>ACC</t>
        </is>
      </c>
      <c r="D2353" s="12" t="inlineStr">
        <is>
          <t>MOV 9: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B-P-0090</t>
        </is>
      </c>
      <c r="B2354" s="12" t="inlineStr">
        <is>
          <t>B</t>
        </is>
      </c>
      <c r="C2354" s="12" t="inlineStr">
        <is>
          <t>ACC</t>
        </is>
      </c>
      <c r="D2354" s="12" t="inlineStr">
        <is>
          <t>MOV 10: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B-P-0091</t>
        </is>
      </c>
      <c r="B2355" s="12" t="inlineStr">
        <is>
          <t>B</t>
        </is>
      </c>
      <c r="C2355" s="12" t="inlineStr">
        <is>
          <t>ACC</t>
        </is>
      </c>
      <c r="D2355" s="12" t="inlineStr">
        <is>
          <t>MOV 11: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B-P-0092</t>
        </is>
      </c>
      <c r="B2356" s="12" t="inlineStr">
        <is>
          <t>B</t>
        </is>
      </c>
      <c r="C2356" s="12" t="inlineStr">
        <is>
          <t>ACC</t>
        </is>
      </c>
      <c r="D2356" s="12" t="inlineStr">
        <is>
          <t>MOV 12: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B-P-0093</t>
        </is>
      </c>
      <c r="B2357" s="12" t="inlineStr">
        <is>
          <t>B</t>
        </is>
      </c>
      <c r="C2357" s="12" t="inlineStr">
        <is>
          <t>ACC</t>
        </is>
      </c>
      <c r="D2357" s="12" t="inlineStr">
        <is>
          <t>MOV 13: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B-P-0094</t>
        </is>
      </c>
      <c r="B2358" s="12" t="inlineStr">
        <is>
          <t>B</t>
        </is>
      </c>
      <c r="C2358" s="12" t="inlineStr">
        <is>
          <t>ACC</t>
        </is>
      </c>
      <c r="D2358" s="12" t="inlineStr">
        <is>
          <t>MOV 14: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B-P-0095</t>
        </is>
      </c>
      <c r="B2359" s="12" t="inlineStr">
        <is>
          <t>B</t>
        </is>
      </c>
      <c r="C2359" s="12" t="inlineStr">
        <is>
          <t>ACC</t>
        </is>
      </c>
      <c r="D2359" s="12" t="inlineStr">
        <is>
          <t>MOV 15: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B-P-0096</t>
        </is>
      </c>
      <c r="B2360" s="12" t="inlineStr">
        <is>
          <t>B</t>
        </is>
      </c>
      <c r="C2360" s="12" t="inlineStr">
        <is>
          <t>ACC</t>
        </is>
      </c>
      <c r="D2360" s="12" t="inlineStr">
        <is>
          <t>MOV 16: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B-P-0097</t>
        </is>
      </c>
      <c r="B2361" s="12" t="inlineStr">
        <is>
          <t>B</t>
        </is>
      </c>
      <c r="C2361" s="12" t="inlineStr">
        <is>
          <t>ACC</t>
        </is>
      </c>
      <c r="D2361" s="12" t="inlineStr">
        <is>
          <t>MOV 17: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B-P-0098</t>
        </is>
      </c>
      <c r="B2362" s="12" t="inlineStr">
        <is>
          <t>B</t>
        </is>
      </c>
      <c r="C2362" s="12" t="inlineStr">
        <is>
          <t>ACC</t>
        </is>
      </c>
      <c r="D2362" s="12" t="inlineStr">
        <is>
          <t>MOV 18: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B-P-0099</t>
        </is>
      </c>
      <c r="B2363" s="12" t="inlineStr">
        <is>
          <t>B</t>
        </is>
      </c>
      <c r="C2363" s="12" t="inlineStr">
        <is>
          <t>ACC</t>
        </is>
      </c>
      <c r="D2363" s="12" t="inlineStr">
        <is>
          <t>MOV 19: power</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2.5</v>
      </c>
      <c r="R2363" s="12" t="n">
        <v>3.5</v>
      </c>
      <c r="S2363" s="12" t="inlineStr">
        <is>
          <t>Tray</t>
        </is>
      </c>
      <c r="T2363" s="16" t="n">
        <v>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VD 0.1 %</t>
        </is>
      </c>
      <c r="AA2363" s="12">
        <f>N2363*O2363</f>
        <v/>
      </c>
    </row>
    <row r="2364">
      <c r="A2364" s="12" t="inlineStr">
        <is>
          <t>B-P-0100</t>
        </is>
      </c>
      <c r="B2364" s="12" t="inlineStr">
        <is>
          <t>B</t>
        </is>
      </c>
      <c r="C2364" s="12" t="inlineStr">
        <is>
          <t>ACC</t>
        </is>
      </c>
      <c r="D2364" s="12" t="inlineStr">
        <is>
          <t>MOV 20: power</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2.5</v>
      </c>
      <c r="R2364" s="12" t="n">
        <v>3.5</v>
      </c>
      <c r="S2364" s="12" t="inlineStr">
        <is>
          <t>Tray</t>
        </is>
      </c>
      <c r="T2364" s="16" t="n">
        <v>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VD 0.1 %</t>
        </is>
      </c>
      <c r="AA2364" s="12">
        <f>N2364*O2364</f>
        <v/>
      </c>
    </row>
    <row r="2365">
      <c r="A2365" s="12" t="inlineStr">
        <is>
          <t>B-P-0101</t>
        </is>
      </c>
      <c r="B2365" s="12" t="inlineStr">
        <is>
          <t>B</t>
        </is>
      </c>
      <c r="C2365" s="12" t="inlineStr">
        <is>
          <t>ACC</t>
        </is>
      </c>
      <c r="D2365" s="12" t="inlineStr">
        <is>
          <t>MOV 21: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B-P-0102</t>
        </is>
      </c>
      <c r="B2366" s="12" t="inlineStr">
        <is>
          <t>B</t>
        </is>
      </c>
      <c r="C2366" s="12" t="inlineStr">
        <is>
          <t>ACC</t>
        </is>
      </c>
      <c r="D2366" s="12" t="inlineStr">
        <is>
          <t>MOV 22: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B-P-0103</t>
        </is>
      </c>
      <c r="B2367" s="12" t="inlineStr">
        <is>
          <t>B</t>
        </is>
      </c>
      <c r="C2367" s="12" t="inlineStr">
        <is>
          <t>ACC</t>
        </is>
      </c>
      <c r="D2367" s="12" t="inlineStr">
        <is>
          <t>MOV 23: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B-P-0104</t>
        </is>
      </c>
      <c r="B2368" s="12" t="inlineStr">
        <is>
          <t>B</t>
        </is>
      </c>
      <c r="C2368" s="12" t="inlineStr">
        <is>
          <t>ACC</t>
        </is>
      </c>
      <c r="D2368" s="12" t="inlineStr">
        <is>
          <t>MOV 24: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B-P-0105</t>
        </is>
      </c>
      <c r="B2369" s="12" t="inlineStr">
        <is>
          <t>B</t>
        </is>
      </c>
      <c r="C2369" s="12" t="inlineStr">
        <is>
          <t>ACC</t>
        </is>
      </c>
      <c r="D2369" s="12" t="inlineStr">
        <is>
          <t>MOV 25: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B-P-0106</t>
        </is>
      </c>
      <c r="B2370" s="12" t="inlineStr">
        <is>
          <t>B</t>
        </is>
      </c>
      <c r="C2370" s="12" t="inlineStr">
        <is>
          <t>ACC</t>
        </is>
      </c>
      <c r="D2370" s="12" t="inlineStr">
        <is>
          <t>MOV 26: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B-P-0107</t>
        </is>
      </c>
      <c r="B2371" s="12" t="inlineStr">
        <is>
          <t>B</t>
        </is>
      </c>
      <c r="C2371" s="12" t="inlineStr">
        <is>
          <t>ACC</t>
        </is>
      </c>
      <c r="D2371" s="12" t="inlineStr">
        <is>
          <t>MOV 27: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B-P-0108</t>
        </is>
      </c>
      <c r="B2372" s="12" t="inlineStr">
        <is>
          <t>B</t>
        </is>
      </c>
      <c r="C2372" s="12" t="inlineStr">
        <is>
          <t>ACC</t>
        </is>
      </c>
      <c r="D2372" s="12" t="inlineStr">
        <is>
          <t>MOV 28: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B-P-0109</t>
        </is>
      </c>
      <c r="B2373" s="12" t="inlineStr">
        <is>
          <t>B</t>
        </is>
      </c>
      <c r="C2373" s="12" t="inlineStr">
        <is>
          <t>ACC</t>
        </is>
      </c>
      <c r="D2373" s="12" t="inlineStr">
        <is>
          <t>MOV 29: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B-P-0110</t>
        </is>
      </c>
      <c r="B2374" s="12" t="inlineStr">
        <is>
          <t>B</t>
        </is>
      </c>
      <c r="C2374" s="12" t="inlineStr">
        <is>
          <t>ACC</t>
        </is>
      </c>
      <c r="D2374" s="12" t="inlineStr">
        <is>
          <t>MOV 30: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B-P-0111</t>
        </is>
      </c>
      <c r="B2375" s="12" t="inlineStr">
        <is>
          <t>B</t>
        </is>
      </c>
      <c r="C2375" s="12" t="inlineStr">
        <is>
          <t>ACC</t>
        </is>
      </c>
      <c r="D2375" s="12" t="inlineStr">
        <is>
          <t>Area / platform lighting circuit 1 (12 fixtures)</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3</v>
      </c>
      <c r="R2375" s="12" t="n">
        <v>5</v>
      </c>
      <c r="S2375" s="12" t="inlineStr">
        <is>
          <t>Tray</t>
        </is>
      </c>
      <c r="T2375" s="16" t="n">
        <v>300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fixture-to-fixture run included</t>
        </is>
      </c>
      <c r="AA2375" s="12">
        <f>N2375*O2375</f>
        <v/>
      </c>
    </row>
    <row r="2376">
      <c r="A2376" s="12" t="inlineStr">
        <is>
          <t>B-P-0112</t>
        </is>
      </c>
      <c r="B2376" s="12" t="inlineStr">
        <is>
          <t>B</t>
        </is>
      </c>
      <c r="C2376" s="12" t="inlineStr">
        <is>
          <t>ACC</t>
        </is>
      </c>
      <c r="D2376" s="12" t="inlineStr">
        <is>
          <t>Area / platform lighting circuit 2 (12 fixtures)</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3</v>
      </c>
      <c r="R2376" s="12" t="n">
        <v>5</v>
      </c>
      <c r="S2376" s="12" t="inlineStr">
        <is>
          <t>Tray</t>
        </is>
      </c>
      <c r="T2376" s="16" t="n">
        <v>300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fixture-to-fixture run included</t>
        </is>
      </c>
      <c r="AA2376" s="12">
        <f>N2376*O2376</f>
        <v/>
      </c>
    </row>
    <row r="2377">
      <c r="A2377" s="12" t="inlineStr">
        <is>
          <t>B-P-0113</t>
        </is>
      </c>
      <c r="B2377" s="12" t="inlineStr">
        <is>
          <t>B</t>
        </is>
      </c>
      <c r="C2377" s="12" t="inlineStr">
        <is>
          <t>ACC</t>
        </is>
      </c>
      <c r="D2377" s="12" t="inlineStr">
        <is>
          <t>Area / platform lighting circuit 3 (12 fixtures)</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3</v>
      </c>
      <c r="R2377" s="12" t="n">
        <v>5</v>
      </c>
      <c r="S2377" s="12" t="inlineStr">
        <is>
          <t>Tray</t>
        </is>
      </c>
      <c r="T2377" s="16" t="n">
        <v>300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fixture-to-fixture run included</t>
        </is>
      </c>
      <c r="AA2377" s="12">
        <f>N2377*O2377</f>
        <v/>
      </c>
    </row>
    <row r="2378">
      <c r="A2378" s="12" t="inlineStr">
        <is>
          <t>B-P-0114</t>
        </is>
      </c>
      <c r="B2378" s="12" t="inlineStr">
        <is>
          <t>B</t>
        </is>
      </c>
      <c r="C2378" s="12" t="inlineStr">
        <is>
          <t>ACC</t>
        </is>
      </c>
      <c r="D2378" s="12" t="inlineStr">
        <is>
          <t>Area / platform lighting circuit 4 (12 fixtures)</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3</v>
      </c>
      <c r="R2378" s="12" t="n">
        <v>5</v>
      </c>
      <c r="S2378" s="12" t="inlineStr">
        <is>
          <t>Tray</t>
        </is>
      </c>
      <c r="T2378" s="16" t="n">
        <v>300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fixture-to-fixture run included</t>
        </is>
      </c>
      <c r="AA2378" s="12">
        <f>N2378*O2378</f>
        <v/>
      </c>
    </row>
    <row r="2379">
      <c r="A2379" s="12" t="inlineStr">
        <is>
          <t>B-P-0115</t>
        </is>
      </c>
      <c r="B2379" s="12" t="inlineStr">
        <is>
          <t>B</t>
        </is>
      </c>
      <c r="C2379" s="12" t="inlineStr">
        <is>
          <t>ACC</t>
        </is>
      </c>
      <c r="D2379" s="12" t="inlineStr">
        <is>
          <t>Area / platform lighting circuit 5 (12 fixtures)</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3</v>
      </c>
      <c r="R2379" s="12" t="n">
        <v>5</v>
      </c>
      <c r="S2379" s="12" t="inlineStr">
        <is>
          <t>Tray</t>
        </is>
      </c>
      <c r="T2379" s="16" t="n">
        <v>300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fixture-to-fixture run included</t>
        </is>
      </c>
      <c r="AA2379" s="12">
        <f>N2379*O2379</f>
        <v/>
      </c>
    </row>
    <row r="2380">
      <c r="A2380" s="12" t="inlineStr">
        <is>
          <t>B-P-0116</t>
        </is>
      </c>
      <c r="B2380" s="12" t="inlineStr">
        <is>
          <t>B</t>
        </is>
      </c>
      <c r="C2380" s="12" t="inlineStr">
        <is>
          <t>ACC</t>
        </is>
      </c>
      <c r="D2380" s="12" t="inlineStr">
        <is>
          <t>Area / platform lighting circuit 6 (12 fixtures)</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3</v>
      </c>
      <c r="R2380" s="12" t="n">
        <v>5</v>
      </c>
      <c r="S2380" s="12" t="inlineStr">
        <is>
          <t>Tray</t>
        </is>
      </c>
      <c r="T2380" s="16" t="n">
        <v>300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fixture-to-fixture run included</t>
        </is>
      </c>
      <c r="AA2380" s="12">
        <f>N2380*O2380</f>
        <v/>
      </c>
    </row>
    <row r="2381">
      <c r="A2381" s="12" t="inlineStr">
        <is>
          <t>B-P-0117</t>
        </is>
      </c>
      <c r="B2381" s="12" t="inlineStr">
        <is>
          <t>B</t>
        </is>
      </c>
      <c r="C2381" s="12" t="inlineStr">
        <is>
          <t>ACC</t>
        </is>
      </c>
      <c r="D2381" s="12" t="inlineStr">
        <is>
          <t>Area / platform lighting circuit 7 (8 fixtures)</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3</v>
      </c>
      <c r="R2381" s="12" t="n">
        <v>5</v>
      </c>
      <c r="S2381" s="12" t="inlineStr">
        <is>
          <t>Tray</t>
        </is>
      </c>
      <c r="T2381" s="16" t="n">
        <v>300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fixture-to-fixture run included</t>
        </is>
      </c>
      <c r="AA2381" s="12">
        <f>N2381*O2381</f>
        <v/>
      </c>
    </row>
    <row r="2382">
      <c r="A2382" s="12" t="inlineStr">
        <is>
          <t>B-P-0118</t>
        </is>
      </c>
      <c r="B2382" s="12" t="inlineStr">
        <is>
          <t>B</t>
        </is>
      </c>
      <c r="C2382" s="12" t="inlineStr">
        <is>
          <t>ACC</t>
        </is>
      </c>
      <c r="D2382" s="12" t="inlineStr">
        <is>
          <t>480 V welding receptacle 1</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LV|3/C+G|2</t>
        </is>
      </c>
      <c r="L2382" s="12" t="inlineStr">
        <is>
          <t>3/C+G</t>
        </is>
      </c>
      <c r="M2382" s="12" t="inlineStr">
        <is>
          <t>2</t>
        </is>
      </c>
      <c r="N2382" s="12" t="n">
        <v>1</v>
      </c>
      <c r="O2382" s="12" t="n">
        <v>1</v>
      </c>
      <c r="P2382" s="12" t="n">
        <v>480</v>
      </c>
      <c r="Q2382" s="12" t="n">
        <v>60</v>
      </c>
      <c r="R2382" s="12" t="n">
        <v>76</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0.3 %</t>
        </is>
      </c>
      <c r="AA2382" s="12">
        <f>N2382*O2382</f>
        <v/>
      </c>
    </row>
    <row r="2383">
      <c r="A2383" s="12" t="inlineStr">
        <is>
          <t>B-P-0119</t>
        </is>
      </c>
      <c r="B2383" s="12" t="inlineStr">
        <is>
          <t>B</t>
        </is>
      </c>
      <c r="C2383" s="12" t="inlineStr">
        <is>
          <t>ACC</t>
        </is>
      </c>
      <c r="D2383" s="12" t="inlineStr">
        <is>
          <t>480 V welding receptacle 2</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LV|3/C+G|2</t>
        </is>
      </c>
      <c r="L2383" s="12" t="inlineStr">
        <is>
          <t>3/C+G</t>
        </is>
      </c>
      <c r="M2383" s="12" t="inlineStr">
        <is>
          <t>2</t>
        </is>
      </c>
      <c r="N2383" s="12" t="n">
        <v>1</v>
      </c>
      <c r="O2383" s="12" t="n">
        <v>1</v>
      </c>
      <c r="P2383" s="12" t="n">
        <v>480</v>
      </c>
      <c r="Q2383" s="12" t="n">
        <v>60</v>
      </c>
      <c r="R2383" s="12" t="n">
        <v>76</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0.3 %</t>
        </is>
      </c>
      <c r="AA2383" s="12">
        <f>N2383*O2383</f>
        <v/>
      </c>
    </row>
    <row r="2384">
      <c r="A2384" s="12" t="inlineStr">
        <is>
          <t>B-P-0120</t>
        </is>
      </c>
      <c r="B2384" s="12" t="inlineStr">
        <is>
          <t>B</t>
        </is>
      </c>
      <c r="C2384" s="12" t="inlineStr">
        <is>
          <t>ACC</t>
        </is>
      </c>
      <c r="D2384" s="12" t="inlineStr">
        <is>
          <t>480 V welding receptacle 3</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LV|3/C+G|2</t>
        </is>
      </c>
      <c r="L2384" s="12" t="inlineStr">
        <is>
          <t>3/C+G</t>
        </is>
      </c>
      <c r="M2384" s="12" t="inlineStr">
        <is>
          <t>2</t>
        </is>
      </c>
      <c r="N2384" s="12" t="n">
        <v>1</v>
      </c>
      <c r="O2384" s="12" t="n">
        <v>1</v>
      </c>
      <c r="P2384" s="12" t="n">
        <v>480</v>
      </c>
      <c r="Q2384" s="12" t="n">
        <v>60</v>
      </c>
      <c r="R2384" s="12" t="n">
        <v>76</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0.3 %</t>
        </is>
      </c>
      <c r="AA2384" s="12">
        <f>N2384*O2384</f>
        <v/>
      </c>
    </row>
    <row r="2385">
      <c r="A2385" s="12" t="inlineStr">
        <is>
          <t>B-P-0121</t>
        </is>
      </c>
      <c r="B2385" s="12" t="inlineStr">
        <is>
          <t>B</t>
        </is>
      </c>
      <c r="C2385" s="12" t="inlineStr">
        <is>
          <t>ACC</t>
        </is>
      </c>
      <c r="D2385" s="12" t="inlineStr">
        <is>
          <t>480 V welding receptacle 4</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LV|3/C+G|2</t>
        </is>
      </c>
      <c r="L2385" s="12" t="inlineStr">
        <is>
          <t>3/C+G</t>
        </is>
      </c>
      <c r="M2385" s="12" t="inlineStr">
        <is>
          <t>2</t>
        </is>
      </c>
      <c r="N2385" s="12" t="n">
        <v>1</v>
      </c>
      <c r="O2385" s="12" t="n">
        <v>1</v>
      </c>
      <c r="P2385" s="12" t="n">
        <v>480</v>
      </c>
      <c r="Q2385" s="12" t="n">
        <v>60</v>
      </c>
      <c r="R2385" s="12" t="n">
        <v>76</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0.3 %</t>
        </is>
      </c>
      <c r="AA2385" s="12">
        <f>N2385*O2385</f>
        <v/>
      </c>
    </row>
    <row r="2386">
      <c r="A2386" s="12" t="inlineStr">
        <is>
          <t>B-P-0122</t>
        </is>
      </c>
      <c r="B2386" s="12" t="inlineStr">
        <is>
          <t>B</t>
        </is>
      </c>
      <c r="C2386" s="12" t="inlineStr">
        <is>
          <t>ACC</t>
        </is>
      </c>
      <c r="D2386" s="12" t="inlineStr">
        <is>
          <t>Motor 1 of 12, 22 kW (VFD output)</t>
        </is>
      </c>
      <c r="E2386" s="12" t="inlineStr"/>
      <c r="F2386" s="12" t="inlineStr">
        <is>
          <t>R4 480 V switchgear + vacuum-pump MCC</t>
        </is>
      </c>
      <c r="G2386" s="12" t="inlineStr">
        <is>
          <t>AUXC</t>
        </is>
      </c>
      <c r="H2386" s="12" t="inlineStr">
        <is>
          <t>Aux dry coolers AUXC-F01..12 (closed cooling water)</t>
        </is>
      </c>
      <c r="I2386" s="12" t="inlineStr">
        <is>
          <t>LV 600 V</t>
        </is>
      </c>
      <c r="J2386" s="12" t="inlineStr">
        <is>
          <t>VFD cable 600 V 3/C Cu XHHW-2, 3 symmetrical grounds, overall Cu tape shield, TC-ER</t>
        </is>
      </c>
      <c r="K2386" s="12" t="inlineStr">
        <is>
          <t>VFD|3/C+3G|2</t>
        </is>
      </c>
      <c r="L2386" s="12" t="inlineStr">
        <is>
          <t>3/C+3G</t>
        </is>
      </c>
      <c r="M2386" s="12" t="inlineStr">
        <is>
          <t>2</t>
        </is>
      </c>
      <c r="N2386" s="12" t="n">
        <v>1</v>
      </c>
      <c r="O2386" s="12" t="n">
        <v>1</v>
      </c>
      <c r="P2386" s="12" t="n">
        <v>480</v>
      </c>
      <c r="Q2386" s="12" t="n">
        <v>22</v>
      </c>
      <c r="R2386" s="12" t="n">
        <v>31</v>
      </c>
      <c r="S2386" s="12" t="inlineStr">
        <is>
          <t>Tray</t>
        </is>
      </c>
      <c r="T2386" s="16" t="n">
        <v>765</v>
      </c>
      <c r="U2386" s="16" t="n">
        <v>211</v>
      </c>
      <c r="V2386" s="16">
        <f>ROUNDUP((T2386+U2386+2*'Read Me'!$B$13)*(1+'Read Me'!$B$12),-1)</f>
        <v/>
      </c>
      <c r="W2386" s="16">
        <f>V2386*N2386*O2386</f>
        <v/>
      </c>
      <c r="X2386" s="12">
        <f>IF(LEFT(I2386,2)="MV",2*N2386*IF(L2386="1/C",O2386,1),0)</f>
        <v/>
      </c>
      <c r="Y2386" s="12">
        <f>IF(OR(LEFT(K2386,4)="LVAX",LEFT(K2386,6)="MV15AX",LEFT(K2386,4)="CTAX",LEFT(K2386,2)="W|"),2*N2386*O2386,0)</f>
        <v/>
      </c>
      <c r="Z2386" s="12" t="inlineStr">
        <is>
          <t>VD 2.3 %</t>
        </is>
      </c>
      <c r="AA2386" s="12">
        <f>N2386*O2386</f>
        <v/>
      </c>
    </row>
    <row r="2387">
      <c r="A2387" s="12" t="inlineStr">
        <is>
          <t>B-P-0123</t>
        </is>
      </c>
      <c r="B2387" s="12" t="inlineStr">
        <is>
          <t>B</t>
        </is>
      </c>
      <c r="C2387" s="12" t="inlineStr">
        <is>
          <t>ACC</t>
        </is>
      </c>
      <c r="D2387" s="12" t="inlineStr">
        <is>
          <t>Motor 2 of 12, 22 kW (VFD output)</t>
        </is>
      </c>
      <c r="E2387" s="12" t="inlineStr"/>
      <c r="F2387" s="12" t="inlineStr">
        <is>
          <t>R4 480 V switchgear + vacuum-pump MCC</t>
        </is>
      </c>
      <c r="G2387" s="12" t="inlineStr">
        <is>
          <t>AUXC</t>
        </is>
      </c>
      <c r="H2387" s="12" t="inlineStr">
        <is>
          <t>Aux dry coolers AUXC-F01..12 (closed cooling water)</t>
        </is>
      </c>
      <c r="I2387" s="12" t="inlineStr">
        <is>
          <t>LV 600 V</t>
        </is>
      </c>
      <c r="J2387" s="12" t="inlineStr">
        <is>
          <t>VFD cable 600 V 3/C Cu XHHW-2, 3 symmetrical grounds, overall Cu tape shield, TC-ER</t>
        </is>
      </c>
      <c r="K2387" s="12" t="inlineStr">
        <is>
          <t>VFD|3/C+3G|2</t>
        </is>
      </c>
      <c r="L2387" s="12" t="inlineStr">
        <is>
          <t>3/C+3G</t>
        </is>
      </c>
      <c r="M2387" s="12" t="inlineStr">
        <is>
          <t>2</t>
        </is>
      </c>
      <c r="N2387" s="12" t="n">
        <v>1</v>
      </c>
      <c r="O2387" s="12" t="n">
        <v>1</v>
      </c>
      <c r="P2387" s="12" t="n">
        <v>480</v>
      </c>
      <c r="Q2387" s="12" t="n">
        <v>22</v>
      </c>
      <c r="R2387" s="12" t="n">
        <v>31</v>
      </c>
      <c r="S2387" s="12" t="inlineStr">
        <is>
          <t>Tray</t>
        </is>
      </c>
      <c r="T2387" s="16" t="n">
        <v>765</v>
      </c>
      <c r="U2387" s="16" t="n">
        <v>211</v>
      </c>
      <c r="V2387" s="16">
        <f>ROUNDUP((T2387+U2387+2*'Read Me'!$B$13)*(1+'Read Me'!$B$12),-1)</f>
        <v/>
      </c>
      <c r="W2387" s="16">
        <f>V2387*N2387*O2387</f>
        <v/>
      </c>
      <c r="X2387" s="12">
        <f>IF(LEFT(I2387,2)="MV",2*N2387*IF(L2387="1/C",O2387,1),0)</f>
        <v/>
      </c>
      <c r="Y2387" s="12">
        <f>IF(OR(LEFT(K2387,4)="LVAX",LEFT(K2387,6)="MV15AX",LEFT(K2387,4)="CTAX",LEFT(K2387,2)="W|"),2*N2387*O2387,0)</f>
        <v/>
      </c>
      <c r="Z2387" s="12" t="inlineStr">
        <is>
          <t>VD 2.3 %</t>
        </is>
      </c>
      <c r="AA2387" s="12">
        <f>N2387*O2387</f>
        <v/>
      </c>
    </row>
    <row r="2388">
      <c r="A2388" s="12" t="inlineStr">
        <is>
          <t>B-P-0124</t>
        </is>
      </c>
      <c r="B2388" s="12" t="inlineStr">
        <is>
          <t>B</t>
        </is>
      </c>
      <c r="C2388" s="12" t="inlineStr">
        <is>
          <t>ACC</t>
        </is>
      </c>
      <c r="D2388" s="12" t="inlineStr">
        <is>
          <t>Motor 3 of 12, 22 kW (VFD output)</t>
        </is>
      </c>
      <c r="E2388" s="12" t="inlineStr"/>
      <c r="F2388" s="12" t="inlineStr">
        <is>
          <t>R4 480 V switchgear + vacuum-pump MCC</t>
        </is>
      </c>
      <c r="G2388" s="12" t="inlineStr">
        <is>
          <t>AUXC</t>
        </is>
      </c>
      <c r="H2388" s="12" t="inlineStr">
        <is>
          <t>Aux dry coolers AUXC-F01..12 (closed cooling water)</t>
        </is>
      </c>
      <c r="I2388" s="12" t="inlineStr">
        <is>
          <t>LV 600 V</t>
        </is>
      </c>
      <c r="J2388" s="12" t="inlineStr">
        <is>
          <t>VFD cable 600 V 3/C Cu XHHW-2, 3 symmetrical grounds, overall Cu tape shield, TC-ER</t>
        </is>
      </c>
      <c r="K2388" s="12" t="inlineStr">
        <is>
          <t>VFD|3/C+3G|2</t>
        </is>
      </c>
      <c r="L2388" s="12" t="inlineStr">
        <is>
          <t>3/C+3G</t>
        </is>
      </c>
      <c r="M2388" s="12" t="inlineStr">
        <is>
          <t>2</t>
        </is>
      </c>
      <c r="N2388" s="12" t="n">
        <v>1</v>
      </c>
      <c r="O2388" s="12" t="n">
        <v>1</v>
      </c>
      <c r="P2388" s="12" t="n">
        <v>480</v>
      </c>
      <c r="Q2388" s="12" t="n">
        <v>22</v>
      </c>
      <c r="R2388" s="12" t="n">
        <v>31</v>
      </c>
      <c r="S2388" s="12" t="inlineStr">
        <is>
          <t>Tray</t>
        </is>
      </c>
      <c r="T2388" s="16" t="n">
        <v>765</v>
      </c>
      <c r="U2388" s="16" t="n">
        <v>211</v>
      </c>
      <c r="V2388" s="16">
        <f>ROUNDUP((T2388+U2388+2*'Read Me'!$B$13)*(1+'Read Me'!$B$12),-1)</f>
        <v/>
      </c>
      <c r="W2388" s="16">
        <f>V2388*N2388*O2388</f>
        <v/>
      </c>
      <c r="X2388" s="12">
        <f>IF(LEFT(I2388,2)="MV",2*N2388*IF(L2388="1/C",O2388,1),0)</f>
        <v/>
      </c>
      <c r="Y2388" s="12">
        <f>IF(OR(LEFT(K2388,4)="LVAX",LEFT(K2388,6)="MV15AX",LEFT(K2388,4)="CTAX",LEFT(K2388,2)="W|"),2*N2388*O2388,0)</f>
        <v/>
      </c>
      <c r="Z2388" s="12" t="inlineStr">
        <is>
          <t>VD 2.3 %</t>
        </is>
      </c>
      <c r="AA2388" s="12">
        <f>N2388*O2388</f>
        <v/>
      </c>
    </row>
    <row r="2389">
      <c r="A2389" s="12" t="inlineStr">
        <is>
          <t>B-P-0125</t>
        </is>
      </c>
      <c r="B2389" s="12" t="inlineStr">
        <is>
          <t>B</t>
        </is>
      </c>
      <c r="C2389" s="12" t="inlineStr">
        <is>
          <t>ACC</t>
        </is>
      </c>
      <c r="D2389" s="12" t="inlineStr">
        <is>
          <t>Motor 4 of 12, 22 kW (VFD output)</t>
        </is>
      </c>
      <c r="E2389" s="12" t="inlineStr"/>
      <c r="F2389" s="12" t="inlineStr">
        <is>
          <t>R4 480 V switchgear + vacuum-pump MCC</t>
        </is>
      </c>
      <c r="G2389" s="12" t="inlineStr">
        <is>
          <t>AUXC</t>
        </is>
      </c>
      <c r="H2389" s="12" t="inlineStr">
        <is>
          <t>Aux dry coolers AUXC-F01..12 (closed cooling water)</t>
        </is>
      </c>
      <c r="I2389" s="12" t="inlineStr">
        <is>
          <t>LV 600 V</t>
        </is>
      </c>
      <c r="J2389" s="12" t="inlineStr">
        <is>
          <t>VFD cable 600 V 3/C Cu XHHW-2, 3 symmetrical grounds, overall Cu tape shield, TC-ER</t>
        </is>
      </c>
      <c r="K2389" s="12" t="inlineStr">
        <is>
          <t>VFD|3/C+3G|2</t>
        </is>
      </c>
      <c r="L2389" s="12" t="inlineStr">
        <is>
          <t>3/C+3G</t>
        </is>
      </c>
      <c r="M2389" s="12" t="inlineStr">
        <is>
          <t>2</t>
        </is>
      </c>
      <c r="N2389" s="12" t="n">
        <v>1</v>
      </c>
      <c r="O2389" s="12" t="n">
        <v>1</v>
      </c>
      <c r="P2389" s="12" t="n">
        <v>480</v>
      </c>
      <c r="Q2389" s="12" t="n">
        <v>22</v>
      </c>
      <c r="R2389" s="12" t="n">
        <v>31</v>
      </c>
      <c r="S2389" s="12" t="inlineStr">
        <is>
          <t>Tray</t>
        </is>
      </c>
      <c r="T2389" s="16" t="n">
        <v>765</v>
      </c>
      <c r="U2389" s="16" t="n">
        <v>211</v>
      </c>
      <c r="V2389" s="16">
        <f>ROUNDUP((T2389+U2389+2*'Read Me'!$B$13)*(1+'Read Me'!$B$12),-1)</f>
        <v/>
      </c>
      <c r="W2389" s="16">
        <f>V2389*N2389*O2389</f>
        <v/>
      </c>
      <c r="X2389" s="12">
        <f>IF(LEFT(I2389,2)="MV",2*N2389*IF(L2389="1/C",O2389,1),0)</f>
        <v/>
      </c>
      <c r="Y2389" s="12">
        <f>IF(OR(LEFT(K2389,4)="LVAX",LEFT(K2389,6)="MV15AX",LEFT(K2389,4)="CTAX",LEFT(K2389,2)="W|"),2*N2389*O2389,0)</f>
        <v/>
      </c>
      <c r="Z2389" s="12" t="inlineStr">
        <is>
          <t>VD 2.3 %</t>
        </is>
      </c>
      <c r="AA2389" s="12">
        <f>N2389*O2389</f>
        <v/>
      </c>
    </row>
    <row r="2390">
      <c r="A2390" s="12" t="inlineStr">
        <is>
          <t>B-P-0126</t>
        </is>
      </c>
      <c r="B2390" s="12" t="inlineStr">
        <is>
          <t>B</t>
        </is>
      </c>
      <c r="C2390" s="12" t="inlineStr">
        <is>
          <t>ACC</t>
        </is>
      </c>
      <c r="D2390" s="12" t="inlineStr">
        <is>
          <t>Motor 5 of 12, 22 kW (VFD output)</t>
        </is>
      </c>
      <c r="E2390" s="12" t="inlineStr"/>
      <c r="F2390" s="12" t="inlineStr">
        <is>
          <t>R4 480 V switchgear + vacuum-pump MCC</t>
        </is>
      </c>
      <c r="G2390" s="12" t="inlineStr">
        <is>
          <t>AUXC</t>
        </is>
      </c>
      <c r="H2390" s="12" t="inlineStr">
        <is>
          <t>Aux dry coolers AUXC-F01..12 (closed cooling water)</t>
        </is>
      </c>
      <c r="I2390" s="12" t="inlineStr">
        <is>
          <t>LV 600 V</t>
        </is>
      </c>
      <c r="J2390" s="12" t="inlineStr">
        <is>
          <t>VFD cable 600 V 3/C Cu XHHW-2, 3 symmetrical grounds, overall Cu tape shield, TC-ER</t>
        </is>
      </c>
      <c r="K2390" s="12" t="inlineStr">
        <is>
          <t>VFD|3/C+3G|2</t>
        </is>
      </c>
      <c r="L2390" s="12" t="inlineStr">
        <is>
          <t>3/C+3G</t>
        </is>
      </c>
      <c r="M2390" s="12" t="inlineStr">
        <is>
          <t>2</t>
        </is>
      </c>
      <c r="N2390" s="12" t="n">
        <v>1</v>
      </c>
      <c r="O2390" s="12" t="n">
        <v>1</v>
      </c>
      <c r="P2390" s="12" t="n">
        <v>480</v>
      </c>
      <c r="Q2390" s="12" t="n">
        <v>22</v>
      </c>
      <c r="R2390" s="12" t="n">
        <v>31</v>
      </c>
      <c r="S2390" s="12" t="inlineStr">
        <is>
          <t>Tray</t>
        </is>
      </c>
      <c r="T2390" s="16" t="n">
        <v>765</v>
      </c>
      <c r="U2390" s="16" t="n">
        <v>211</v>
      </c>
      <c r="V2390" s="16">
        <f>ROUNDUP((T2390+U2390+2*'Read Me'!$B$13)*(1+'Read Me'!$B$12),-1)</f>
        <v/>
      </c>
      <c r="W2390" s="16">
        <f>V2390*N2390*O2390</f>
        <v/>
      </c>
      <c r="X2390" s="12">
        <f>IF(LEFT(I2390,2)="MV",2*N2390*IF(L2390="1/C",O2390,1),0)</f>
        <v/>
      </c>
      <c r="Y2390" s="12">
        <f>IF(OR(LEFT(K2390,4)="LVAX",LEFT(K2390,6)="MV15AX",LEFT(K2390,4)="CTAX",LEFT(K2390,2)="W|"),2*N2390*O2390,0)</f>
        <v/>
      </c>
      <c r="Z2390" s="12" t="inlineStr">
        <is>
          <t>VD 2.3 %</t>
        </is>
      </c>
      <c r="AA2390" s="12">
        <f>N2390*O2390</f>
        <v/>
      </c>
    </row>
    <row r="2391">
      <c r="A2391" s="12" t="inlineStr">
        <is>
          <t>B-P-0127</t>
        </is>
      </c>
      <c r="B2391" s="12" t="inlineStr">
        <is>
          <t>B</t>
        </is>
      </c>
      <c r="C2391" s="12" t="inlineStr">
        <is>
          <t>ACC</t>
        </is>
      </c>
      <c r="D2391" s="12" t="inlineStr">
        <is>
          <t>Motor 6 of 12, 22 kW (VFD output)</t>
        </is>
      </c>
      <c r="E2391" s="12" t="inlineStr"/>
      <c r="F2391" s="12" t="inlineStr">
        <is>
          <t>R4 480 V switchgear + vacuum-pump MCC</t>
        </is>
      </c>
      <c r="G2391" s="12" t="inlineStr">
        <is>
          <t>AUXC</t>
        </is>
      </c>
      <c r="H2391" s="12" t="inlineStr">
        <is>
          <t>Aux dry coolers AUXC-F01..12 (closed cooling water)</t>
        </is>
      </c>
      <c r="I2391" s="12" t="inlineStr">
        <is>
          <t>LV 600 V</t>
        </is>
      </c>
      <c r="J2391" s="12" t="inlineStr">
        <is>
          <t>VFD cable 600 V 3/C Cu XHHW-2, 3 symmetrical grounds, overall Cu tape shield, TC-ER</t>
        </is>
      </c>
      <c r="K2391" s="12" t="inlineStr">
        <is>
          <t>VFD|3/C+3G|2</t>
        </is>
      </c>
      <c r="L2391" s="12" t="inlineStr">
        <is>
          <t>3/C+3G</t>
        </is>
      </c>
      <c r="M2391" s="12" t="inlineStr">
        <is>
          <t>2</t>
        </is>
      </c>
      <c r="N2391" s="12" t="n">
        <v>1</v>
      </c>
      <c r="O2391" s="12" t="n">
        <v>1</v>
      </c>
      <c r="P2391" s="12" t="n">
        <v>480</v>
      </c>
      <c r="Q2391" s="12" t="n">
        <v>22</v>
      </c>
      <c r="R2391" s="12" t="n">
        <v>31</v>
      </c>
      <c r="S2391" s="12" t="inlineStr">
        <is>
          <t>Tray</t>
        </is>
      </c>
      <c r="T2391" s="16" t="n">
        <v>765</v>
      </c>
      <c r="U2391" s="16" t="n">
        <v>211</v>
      </c>
      <c r="V2391" s="16">
        <f>ROUNDUP((T2391+U2391+2*'Read Me'!$B$13)*(1+'Read Me'!$B$12),-1)</f>
        <v/>
      </c>
      <c r="W2391" s="16">
        <f>V2391*N2391*O2391</f>
        <v/>
      </c>
      <c r="X2391" s="12">
        <f>IF(LEFT(I2391,2)="MV",2*N2391*IF(L2391="1/C",O2391,1),0)</f>
        <v/>
      </c>
      <c r="Y2391" s="12">
        <f>IF(OR(LEFT(K2391,4)="LVAX",LEFT(K2391,6)="MV15AX",LEFT(K2391,4)="CTAX",LEFT(K2391,2)="W|"),2*N2391*O2391,0)</f>
        <v/>
      </c>
      <c r="Z2391" s="12" t="inlineStr">
        <is>
          <t>VD 2.3 %</t>
        </is>
      </c>
      <c r="AA2391" s="12">
        <f>N2391*O2391</f>
        <v/>
      </c>
    </row>
    <row r="2392">
      <c r="A2392" s="12" t="inlineStr">
        <is>
          <t>B-P-0128</t>
        </is>
      </c>
      <c r="B2392" s="12" t="inlineStr">
        <is>
          <t>B</t>
        </is>
      </c>
      <c r="C2392" s="12" t="inlineStr">
        <is>
          <t>ACC</t>
        </is>
      </c>
      <c r="D2392" s="12" t="inlineStr">
        <is>
          <t>Motor 7 of 12, 22 kW (VFD output)</t>
        </is>
      </c>
      <c r="E2392" s="12" t="inlineStr"/>
      <c r="F2392" s="12" t="inlineStr">
        <is>
          <t>R4 480 V switchgear + vacuum-pump MCC</t>
        </is>
      </c>
      <c r="G2392" s="12" t="inlineStr">
        <is>
          <t>AUXC</t>
        </is>
      </c>
      <c r="H2392" s="12" t="inlineStr">
        <is>
          <t>Aux dry coolers AUXC-F01..12 (closed cooling water)</t>
        </is>
      </c>
      <c r="I2392" s="12" t="inlineStr">
        <is>
          <t>LV 600 V</t>
        </is>
      </c>
      <c r="J2392" s="12" t="inlineStr">
        <is>
          <t>VFD cable 600 V 3/C Cu XHHW-2, 3 symmetrical grounds, overall Cu tape shield, TC-ER</t>
        </is>
      </c>
      <c r="K2392" s="12" t="inlineStr">
        <is>
          <t>VFD|3/C+3G|2</t>
        </is>
      </c>
      <c r="L2392" s="12" t="inlineStr">
        <is>
          <t>3/C+3G</t>
        </is>
      </c>
      <c r="M2392" s="12" t="inlineStr">
        <is>
          <t>2</t>
        </is>
      </c>
      <c r="N2392" s="12" t="n">
        <v>1</v>
      </c>
      <c r="O2392" s="12" t="n">
        <v>1</v>
      </c>
      <c r="P2392" s="12" t="n">
        <v>480</v>
      </c>
      <c r="Q2392" s="12" t="n">
        <v>22</v>
      </c>
      <c r="R2392" s="12" t="n">
        <v>31</v>
      </c>
      <c r="S2392" s="12" t="inlineStr">
        <is>
          <t>Tray</t>
        </is>
      </c>
      <c r="T2392" s="16" t="n">
        <v>765</v>
      </c>
      <c r="U2392" s="16" t="n">
        <v>211</v>
      </c>
      <c r="V2392" s="16">
        <f>ROUNDUP((T2392+U2392+2*'Read Me'!$B$13)*(1+'Read Me'!$B$12),-1)</f>
        <v/>
      </c>
      <c r="W2392" s="16">
        <f>V2392*N2392*O2392</f>
        <v/>
      </c>
      <c r="X2392" s="12">
        <f>IF(LEFT(I2392,2)="MV",2*N2392*IF(L2392="1/C",O2392,1),0)</f>
        <v/>
      </c>
      <c r="Y2392" s="12">
        <f>IF(OR(LEFT(K2392,4)="LVAX",LEFT(K2392,6)="MV15AX",LEFT(K2392,4)="CTAX",LEFT(K2392,2)="W|"),2*N2392*O2392,0)</f>
        <v/>
      </c>
      <c r="Z2392" s="12" t="inlineStr">
        <is>
          <t>VD 2.3 %</t>
        </is>
      </c>
      <c r="AA2392" s="12">
        <f>N2392*O2392</f>
        <v/>
      </c>
    </row>
    <row r="2393">
      <c r="A2393" s="12" t="inlineStr">
        <is>
          <t>B-P-0129</t>
        </is>
      </c>
      <c r="B2393" s="12" t="inlineStr">
        <is>
          <t>B</t>
        </is>
      </c>
      <c r="C2393" s="12" t="inlineStr">
        <is>
          <t>ACC</t>
        </is>
      </c>
      <c r="D2393" s="12" t="inlineStr">
        <is>
          <t>Motor 8 of 12, 22 kW (VFD output)</t>
        </is>
      </c>
      <c r="E2393" s="12" t="inlineStr"/>
      <c r="F2393" s="12" t="inlineStr">
        <is>
          <t>R4 480 V switchgear + vacuum-pump MCC</t>
        </is>
      </c>
      <c r="G2393" s="12" t="inlineStr">
        <is>
          <t>AUXC</t>
        </is>
      </c>
      <c r="H2393" s="12" t="inlineStr">
        <is>
          <t>Aux dry coolers AUXC-F01..12 (closed cooling water)</t>
        </is>
      </c>
      <c r="I2393" s="12" t="inlineStr">
        <is>
          <t>LV 600 V</t>
        </is>
      </c>
      <c r="J2393" s="12" t="inlineStr">
        <is>
          <t>VFD cable 600 V 3/C Cu XHHW-2, 3 symmetrical grounds, overall Cu tape shield, TC-ER</t>
        </is>
      </c>
      <c r="K2393" s="12" t="inlineStr">
        <is>
          <t>VFD|3/C+3G|2</t>
        </is>
      </c>
      <c r="L2393" s="12" t="inlineStr">
        <is>
          <t>3/C+3G</t>
        </is>
      </c>
      <c r="M2393" s="12" t="inlineStr">
        <is>
          <t>2</t>
        </is>
      </c>
      <c r="N2393" s="12" t="n">
        <v>1</v>
      </c>
      <c r="O2393" s="12" t="n">
        <v>1</v>
      </c>
      <c r="P2393" s="12" t="n">
        <v>480</v>
      </c>
      <c r="Q2393" s="12" t="n">
        <v>22</v>
      </c>
      <c r="R2393" s="12" t="n">
        <v>31</v>
      </c>
      <c r="S2393" s="12" t="inlineStr">
        <is>
          <t>Tray</t>
        </is>
      </c>
      <c r="T2393" s="16" t="n">
        <v>765</v>
      </c>
      <c r="U2393" s="16" t="n">
        <v>211</v>
      </c>
      <c r="V2393" s="16">
        <f>ROUNDUP((T2393+U2393+2*'Read Me'!$B$13)*(1+'Read Me'!$B$12),-1)</f>
        <v/>
      </c>
      <c r="W2393" s="16">
        <f>V2393*N2393*O2393</f>
        <v/>
      </c>
      <c r="X2393" s="12">
        <f>IF(LEFT(I2393,2)="MV",2*N2393*IF(L2393="1/C",O2393,1),0)</f>
        <v/>
      </c>
      <c r="Y2393" s="12">
        <f>IF(OR(LEFT(K2393,4)="LVAX",LEFT(K2393,6)="MV15AX",LEFT(K2393,4)="CTAX",LEFT(K2393,2)="W|"),2*N2393*O2393,0)</f>
        <v/>
      </c>
      <c r="Z2393" s="12" t="inlineStr">
        <is>
          <t>VD 2.3 %</t>
        </is>
      </c>
      <c r="AA2393" s="12">
        <f>N2393*O2393</f>
        <v/>
      </c>
    </row>
    <row r="2394">
      <c r="A2394" s="12" t="inlineStr">
        <is>
          <t>B-P-0130</t>
        </is>
      </c>
      <c r="B2394" s="12" t="inlineStr">
        <is>
          <t>B</t>
        </is>
      </c>
      <c r="C2394" s="12" t="inlineStr">
        <is>
          <t>ACC</t>
        </is>
      </c>
      <c r="D2394" s="12" t="inlineStr">
        <is>
          <t>Motor 9 of 12, 22 kW (VFD output)</t>
        </is>
      </c>
      <c r="E2394" s="12" t="inlineStr"/>
      <c r="F2394" s="12" t="inlineStr">
        <is>
          <t>R4 480 V switchgear + vacuum-pump MCC</t>
        </is>
      </c>
      <c r="G2394" s="12" t="inlineStr">
        <is>
          <t>AUXC</t>
        </is>
      </c>
      <c r="H2394" s="12" t="inlineStr">
        <is>
          <t>Aux dry coolers AUXC-F01..12 (closed cooling water)</t>
        </is>
      </c>
      <c r="I2394" s="12" t="inlineStr">
        <is>
          <t>LV 600 V</t>
        </is>
      </c>
      <c r="J2394" s="12" t="inlineStr">
        <is>
          <t>VFD cable 600 V 3/C Cu XHHW-2, 3 symmetrical grounds, overall Cu tape shield, TC-ER</t>
        </is>
      </c>
      <c r="K2394" s="12" t="inlineStr">
        <is>
          <t>VFD|3/C+3G|2</t>
        </is>
      </c>
      <c r="L2394" s="12" t="inlineStr">
        <is>
          <t>3/C+3G</t>
        </is>
      </c>
      <c r="M2394" s="12" t="inlineStr">
        <is>
          <t>2</t>
        </is>
      </c>
      <c r="N2394" s="12" t="n">
        <v>1</v>
      </c>
      <c r="O2394" s="12" t="n">
        <v>1</v>
      </c>
      <c r="P2394" s="12" t="n">
        <v>480</v>
      </c>
      <c r="Q2394" s="12" t="n">
        <v>22</v>
      </c>
      <c r="R2394" s="12" t="n">
        <v>31</v>
      </c>
      <c r="S2394" s="12" t="inlineStr">
        <is>
          <t>Tray</t>
        </is>
      </c>
      <c r="T2394" s="16" t="n">
        <v>765</v>
      </c>
      <c r="U2394" s="16" t="n">
        <v>211</v>
      </c>
      <c r="V2394" s="16">
        <f>ROUNDUP((T2394+U2394+2*'Read Me'!$B$13)*(1+'Read Me'!$B$12),-1)</f>
        <v/>
      </c>
      <c r="W2394" s="16">
        <f>V2394*N2394*O2394</f>
        <v/>
      </c>
      <c r="X2394" s="12">
        <f>IF(LEFT(I2394,2)="MV",2*N2394*IF(L2394="1/C",O2394,1),0)</f>
        <v/>
      </c>
      <c r="Y2394" s="12">
        <f>IF(OR(LEFT(K2394,4)="LVAX",LEFT(K2394,6)="MV15AX",LEFT(K2394,4)="CTAX",LEFT(K2394,2)="W|"),2*N2394*O2394,0)</f>
        <v/>
      </c>
      <c r="Z2394" s="12" t="inlineStr">
        <is>
          <t>VD 2.3 %</t>
        </is>
      </c>
      <c r="AA2394" s="12">
        <f>N2394*O2394</f>
        <v/>
      </c>
    </row>
    <row r="2395">
      <c r="A2395" s="12" t="inlineStr">
        <is>
          <t>B-P-0131</t>
        </is>
      </c>
      <c r="B2395" s="12" t="inlineStr">
        <is>
          <t>B</t>
        </is>
      </c>
      <c r="C2395" s="12" t="inlineStr">
        <is>
          <t>ACC</t>
        </is>
      </c>
      <c r="D2395" s="12" t="inlineStr">
        <is>
          <t>Motor 10 of 12, 22 kW (VFD output)</t>
        </is>
      </c>
      <c r="E2395" s="12" t="inlineStr"/>
      <c r="F2395" s="12" t="inlineStr">
        <is>
          <t>R4 480 V switchgear + vacuum-pump MCC</t>
        </is>
      </c>
      <c r="G2395" s="12" t="inlineStr">
        <is>
          <t>AUXC</t>
        </is>
      </c>
      <c r="H2395" s="12" t="inlineStr">
        <is>
          <t>Aux dry coolers AUXC-F01..12 (closed cooling water)</t>
        </is>
      </c>
      <c r="I2395" s="12" t="inlineStr">
        <is>
          <t>LV 600 V</t>
        </is>
      </c>
      <c r="J2395" s="12" t="inlineStr">
        <is>
          <t>VFD cable 600 V 3/C Cu XHHW-2, 3 symmetrical grounds, overall Cu tape shield, TC-ER</t>
        </is>
      </c>
      <c r="K2395" s="12" t="inlineStr">
        <is>
          <t>VFD|3/C+3G|2</t>
        </is>
      </c>
      <c r="L2395" s="12" t="inlineStr">
        <is>
          <t>3/C+3G</t>
        </is>
      </c>
      <c r="M2395" s="12" t="inlineStr">
        <is>
          <t>2</t>
        </is>
      </c>
      <c r="N2395" s="12" t="n">
        <v>1</v>
      </c>
      <c r="O2395" s="12" t="n">
        <v>1</v>
      </c>
      <c r="P2395" s="12" t="n">
        <v>480</v>
      </c>
      <c r="Q2395" s="12" t="n">
        <v>22</v>
      </c>
      <c r="R2395" s="12" t="n">
        <v>31</v>
      </c>
      <c r="S2395" s="12" t="inlineStr">
        <is>
          <t>Tray</t>
        </is>
      </c>
      <c r="T2395" s="16" t="n">
        <v>765</v>
      </c>
      <c r="U2395" s="16" t="n">
        <v>211</v>
      </c>
      <c r="V2395" s="16">
        <f>ROUNDUP((T2395+U2395+2*'Read Me'!$B$13)*(1+'Read Me'!$B$12),-1)</f>
        <v/>
      </c>
      <c r="W2395" s="16">
        <f>V2395*N2395*O2395</f>
        <v/>
      </c>
      <c r="X2395" s="12">
        <f>IF(LEFT(I2395,2)="MV",2*N2395*IF(L2395="1/C",O2395,1),0)</f>
        <v/>
      </c>
      <c r="Y2395" s="12">
        <f>IF(OR(LEFT(K2395,4)="LVAX",LEFT(K2395,6)="MV15AX",LEFT(K2395,4)="CTAX",LEFT(K2395,2)="W|"),2*N2395*O2395,0)</f>
        <v/>
      </c>
      <c r="Z2395" s="12" t="inlineStr">
        <is>
          <t>VD 2.3 %</t>
        </is>
      </c>
      <c r="AA2395" s="12">
        <f>N2395*O2395</f>
        <v/>
      </c>
    </row>
    <row r="2396">
      <c r="A2396" s="12" t="inlineStr">
        <is>
          <t>B-P-0132</t>
        </is>
      </c>
      <c r="B2396" s="12" t="inlineStr">
        <is>
          <t>B</t>
        </is>
      </c>
      <c r="C2396" s="12" t="inlineStr">
        <is>
          <t>ACC</t>
        </is>
      </c>
      <c r="D2396" s="12" t="inlineStr">
        <is>
          <t>Motor 11 of 12, 22 kW (VFD output)</t>
        </is>
      </c>
      <c r="E2396" s="12" t="inlineStr"/>
      <c r="F2396" s="12" t="inlineStr">
        <is>
          <t>R4 480 V switchgear + vacuum-pump MCC</t>
        </is>
      </c>
      <c r="G2396" s="12" t="inlineStr">
        <is>
          <t>AUXC</t>
        </is>
      </c>
      <c r="H2396" s="12" t="inlineStr">
        <is>
          <t>Aux dry coolers AUXC-F01..12 (closed cooling water)</t>
        </is>
      </c>
      <c r="I2396" s="12" t="inlineStr">
        <is>
          <t>LV 600 V</t>
        </is>
      </c>
      <c r="J2396" s="12" t="inlineStr">
        <is>
          <t>VFD cable 600 V 3/C Cu XHHW-2, 3 symmetrical grounds, overall Cu tape shield, TC-ER</t>
        </is>
      </c>
      <c r="K2396" s="12" t="inlineStr">
        <is>
          <t>VFD|3/C+3G|2</t>
        </is>
      </c>
      <c r="L2396" s="12" t="inlineStr">
        <is>
          <t>3/C+3G</t>
        </is>
      </c>
      <c r="M2396" s="12" t="inlineStr">
        <is>
          <t>2</t>
        </is>
      </c>
      <c r="N2396" s="12" t="n">
        <v>1</v>
      </c>
      <c r="O2396" s="12" t="n">
        <v>1</v>
      </c>
      <c r="P2396" s="12" t="n">
        <v>480</v>
      </c>
      <c r="Q2396" s="12" t="n">
        <v>22</v>
      </c>
      <c r="R2396" s="12" t="n">
        <v>31</v>
      </c>
      <c r="S2396" s="12" t="inlineStr">
        <is>
          <t>Tray</t>
        </is>
      </c>
      <c r="T2396" s="16" t="n">
        <v>765</v>
      </c>
      <c r="U2396" s="16" t="n">
        <v>211</v>
      </c>
      <c r="V2396" s="16">
        <f>ROUNDUP((T2396+U2396+2*'Read Me'!$B$13)*(1+'Read Me'!$B$12),-1)</f>
        <v/>
      </c>
      <c r="W2396" s="16">
        <f>V2396*N2396*O2396</f>
        <v/>
      </c>
      <c r="X2396" s="12">
        <f>IF(LEFT(I2396,2)="MV",2*N2396*IF(L2396="1/C",O2396,1),0)</f>
        <v/>
      </c>
      <c r="Y2396" s="12">
        <f>IF(OR(LEFT(K2396,4)="LVAX",LEFT(K2396,6)="MV15AX",LEFT(K2396,4)="CTAX",LEFT(K2396,2)="W|"),2*N2396*O2396,0)</f>
        <v/>
      </c>
      <c r="Z2396" s="12" t="inlineStr">
        <is>
          <t>VD 2.3 %</t>
        </is>
      </c>
      <c r="AA2396" s="12">
        <f>N2396*O2396</f>
        <v/>
      </c>
    </row>
    <row r="2397">
      <c r="A2397" s="12" t="inlineStr">
        <is>
          <t>B-P-0133</t>
        </is>
      </c>
      <c r="B2397" s="12" t="inlineStr">
        <is>
          <t>B</t>
        </is>
      </c>
      <c r="C2397" s="12" t="inlineStr">
        <is>
          <t>ACC</t>
        </is>
      </c>
      <c r="D2397" s="12" t="inlineStr">
        <is>
          <t>Motor 12 of 12, 22 kW (VFD output)</t>
        </is>
      </c>
      <c r="E2397" s="12" t="inlineStr"/>
      <c r="F2397" s="12" t="inlineStr">
        <is>
          <t>R4 480 V switchgear + vacuum-pump MCC</t>
        </is>
      </c>
      <c r="G2397" s="12" t="inlineStr">
        <is>
          <t>AUXC</t>
        </is>
      </c>
      <c r="H2397" s="12" t="inlineStr">
        <is>
          <t>Aux dry coolers AUXC-F01..12 (closed cooling water)</t>
        </is>
      </c>
      <c r="I2397" s="12" t="inlineStr">
        <is>
          <t>LV 600 V</t>
        </is>
      </c>
      <c r="J2397" s="12" t="inlineStr">
        <is>
          <t>VFD cable 600 V 3/C Cu XHHW-2, 3 symmetrical grounds, overall Cu tape shield, TC-ER</t>
        </is>
      </c>
      <c r="K2397" s="12" t="inlineStr">
        <is>
          <t>VFD|3/C+3G|2</t>
        </is>
      </c>
      <c r="L2397" s="12" t="inlineStr">
        <is>
          <t>3/C+3G</t>
        </is>
      </c>
      <c r="M2397" s="12" t="inlineStr">
        <is>
          <t>2</t>
        </is>
      </c>
      <c r="N2397" s="12" t="n">
        <v>1</v>
      </c>
      <c r="O2397" s="12" t="n">
        <v>1</v>
      </c>
      <c r="P2397" s="12" t="n">
        <v>480</v>
      </c>
      <c r="Q2397" s="12" t="n">
        <v>22</v>
      </c>
      <c r="R2397" s="12" t="n">
        <v>31</v>
      </c>
      <c r="S2397" s="12" t="inlineStr">
        <is>
          <t>Tray</t>
        </is>
      </c>
      <c r="T2397" s="16" t="n">
        <v>765</v>
      </c>
      <c r="U2397" s="16" t="n">
        <v>211</v>
      </c>
      <c r="V2397" s="16">
        <f>ROUNDUP((T2397+U2397+2*'Read Me'!$B$13)*(1+'Read Me'!$B$12),-1)</f>
        <v/>
      </c>
      <c r="W2397" s="16">
        <f>V2397*N2397*O2397</f>
        <v/>
      </c>
      <c r="X2397" s="12">
        <f>IF(LEFT(I2397,2)="MV",2*N2397*IF(L2397="1/C",O2397,1),0)</f>
        <v/>
      </c>
      <c r="Y2397" s="12">
        <f>IF(OR(LEFT(K2397,4)="LVAX",LEFT(K2397,6)="MV15AX",LEFT(K2397,4)="CTAX",LEFT(K2397,2)="W|"),2*N2397*O2397,0)</f>
        <v/>
      </c>
      <c r="Z2397" s="12" t="inlineStr">
        <is>
          <t>VD 2.3 %</t>
        </is>
      </c>
      <c r="AA2397" s="12">
        <f>N2397*O2397</f>
        <v/>
      </c>
    </row>
    <row r="2398">
      <c r="A2398" s="12" t="inlineStr">
        <is>
          <t>B-P-0134</t>
        </is>
      </c>
      <c r="B2398" s="12" t="inlineStr">
        <is>
          <t>B</t>
        </is>
      </c>
      <c r="C2398" s="12" t="inlineStr">
        <is>
          <t>ACC</t>
        </is>
      </c>
      <c r="D2398" s="12" t="inlineStr">
        <is>
          <t>Motor 1 of 2, 150 kW</t>
        </is>
      </c>
      <c r="E2398" s="12" t="inlineStr"/>
      <c r="F2398" s="12" t="inlineStr">
        <is>
          <t>R4 480 V switchgear + vacuum-pump MCC</t>
        </is>
      </c>
      <c r="G2398" s="12" t="inlineStr">
        <is>
          <t>CCW-A/B</t>
        </is>
      </c>
      <c r="H2398" s="12" t="inlineStr">
        <is>
          <t>CCW-A/B: closed cooling water pumps</t>
        </is>
      </c>
      <c r="I2398" s="12" t="inlineStr">
        <is>
          <t>LV 600 V</t>
        </is>
      </c>
      <c r="J2398" s="12" t="inlineStr">
        <is>
          <t>Type TC-ER 600 V 3/C Cu XHHW-2 + ground, PVC jacket</t>
        </is>
      </c>
      <c r="K2398" s="12" t="inlineStr">
        <is>
          <t>LV|3/C+G|350</t>
        </is>
      </c>
      <c r="L2398" s="12" t="inlineStr">
        <is>
          <t>3/C+G</t>
        </is>
      </c>
      <c r="M2398" s="12" t="inlineStr">
        <is>
          <t>350 kcmil</t>
        </is>
      </c>
      <c r="N2398" s="12" t="n">
        <v>1</v>
      </c>
      <c r="O2398" s="12" t="n">
        <v>1</v>
      </c>
      <c r="P2398" s="12" t="n">
        <v>480</v>
      </c>
      <c r="Q2398" s="12" t="n">
        <v>150</v>
      </c>
      <c r="R2398" s="12" t="n">
        <v>212.3</v>
      </c>
      <c r="S2398" s="12" t="inlineStr">
        <is>
          <t>Tray</t>
        </is>
      </c>
      <c r="T2398" s="16" t="n">
        <v>664</v>
      </c>
      <c r="U2398" s="16" t="n">
        <v>175</v>
      </c>
      <c r="V2398" s="16">
        <f>ROUNDUP((T2398+U2398+2*'Read Me'!$B$13)*(1+'Read Me'!$B$12),-1)</f>
        <v/>
      </c>
      <c r="W2398" s="16">
        <f>V2398*N2398*O2398</f>
        <v/>
      </c>
      <c r="X2398" s="12">
        <f>IF(LEFT(I2398,2)="MV",2*N2398*IF(L2398="1/C",O2398,1),0)</f>
        <v/>
      </c>
      <c r="Y2398" s="12">
        <f>IF(OR(LEFT(K2398,4)="LVAX",LEFT(K2398,6)="MV15AX",LEFT(K2398,4)="CTAX",LEFT(K2398,2)="W|"),2*N2398*O2398,0)</f>
        <v/>
      </c>
      <c r="Z2398" s="12" t="inlineStr">
        <is>
          <t>VD 2.6 %</t>
        </is>
      </c>
      <c r="AA2398" s="12">
        <f>N2398*O2398</f>
        <v/>
      </c>
    </row>
    <row r="2399">
      <c r="A2399" s="12" t="inlineStr">
        <is>
          <t>B-P-0135</t>
        </is>
      </c>
      <c r="B2399" s="12" t="inlineStr">
        <is>
          <t>B</t>
        </is>
      </c>
      <c r="C2399" s="12" t="inlineStr">
        <is>
          <t>ACC</t>
        </is>
      </c>
      <c r="D2399" s="12" t="inlineStr">
        <is>
          <t>Motor 2 of 2, 150 kW</t>
        </is>
      </c>
      <c r="E2399" s="12" t="inlineStr"/>
      <c r="F2399" s="12" t="inlineStr">
        <is>
          <t>R4 480 V switchgear + vacuum-pump MCC</t>
        </is>
      </c>
      <c r="G2399" s="12" t="inlineStr">
        <is>
          <t>CCW-A/B</t>
        </is>
      </c>
      <c r="H2399" s="12" t="inlineStr">
        <is>
          <t>CCW-A/B: closed cooling water pumps</t>
        </is>
      </c>
      <c r="I2399" s="12" t="inlineStr">
        <is>
          <t>LV 600 V</t>
        </is>
      </c>
      <c r="J2399" s="12" t="inlineStr">
        <is>
          <t>Type TC-ER 600 V 3/C Cu XHHW-2 + ground, PVC jacket</t>
        </is>
      </c>
      <c r="K2399" s="12" t="inlineStr">
        <is>
          <t>LV|3/C+G|350</t>
        </is>
      </c>
      <c r="L2399" s="12" t="inlineStr">
        <is>
          <t>3/C+G</t>
        </is>
      </c>
      <c r="M2399" s="12" t="inlineStr">
        <is>
          <t>350 kcmil</t>
        </is>
      </c>
      <c r="N2399" s="12" t="n">
        <v>1</v>
      </c>
      <c r="O2399" s="12" t="n">
        <v>1</v>
      </c>
      <c r="P2399" s="12" t="n">
        <v>480</v>
      </c>
      <c r="Q2399" s="12" t="n">
        <v>150</v>
      </c>
      <c r="R2399" s="12" t="n">
        <v>212.3</v>
      </c>
      <c r="S2399" s="12" t="inlineStr">
        <is>
          <t>Tray</t>
        </is>
      </c>
      <c r="T2399" s="16" t="n">
        <v>664</v>
      </c>
      <c r="U2399" s="16" t="n">
        <v>175</v>
      </c>
      <c r="V2399" s="16">
        <f>ROUNDUP((T2399+U2399+2*'Read Me'!$B$13)*(1+'Read Me'!$B$12),-1)</f>
        <v/>
      </c>
      <c r="W2399" s="16">
        <f>V2399*N2399*O2399</f>
        <v/>
      </c>
      <c r="X2399" s="12">
        <f>IF(LEFT(I2399,2)="MV",2*N2399*IF(L2399="1/C",O2399,1),0)</f>
        <v/>
      </c>
      <c r="Y2399" s="12">
        <f>IF(OR(LEFT(K2399,4)="LVAX",LEFT(K2399,6)="MV15AX",LEFT(K2399,4)="CTAX",LEFT(K2399,2)="W|"),2*N2399*O2399,0)</f>
        <v/>
      </c>
      <c r="Z2399" s="12" t="inlineStr">
        <is>
          <t>VD 2.6 %</t>
        </is>
      </c>
      <c r="AA2399" s="12">
        <f>N2399*O2399</f>
        <v/>
      </c>
    </row>
    <row r="2400">
      <c r="A2400" s="12" t="inlineStr">
        <is>
          <t>B-P-0136</t>
        </is>
      </c>
      <c r="B2400" s="12" t="inlineStr">
        <is>
          <t>B</t>
        </is>
      </c>
      <c r="C2400" s="12" t="inlineStr">
        <is>
          <t>ACC</t>
        </is>
      </c>
      <c r="D2400" s="12" t="inlineStr">
        <is>
          <t>LV power feeder</t>
        </is>
      </c>
      <c r="E2400" s="12" t="inlineStr"/>
      <c r="F2400" s="12" t="inlineStr">
        <is>
          <t>R4 480 V switchgear + vacuum-pump MCC</t>
        </is>
      </c>
      <c r="G2400" s="12" t="inlineStr"/>
      <c r="H2400" s="12" t="inlineStr">
        <is>
          <t>Condensate storage tank</t>
        </is>
      </c>
      <c r="I2400" s="12" t="inlineStr">
        <is>
          <t>LV 600 V</t>
        </is>
      </c>
      <c r="J2400" s="12" t="inlineStr">
        <is>
          <t>Type TC-ER 600 V 3/C Cu XHHW-2 + ground, PVC jacket</t>
        </is>
      </c>
      <c r="K2400" s="12" t="inlineStr">
        <is>
          <t>LV|3/C+G|8</t>
        </is>
      </c>
      <c r="L2400" s="12" t="inlineStr">
        <is>
          <t>3/C+G</t>
        </is>
      </c>
      <c r="M2400" s="12" t="inlineStr">
        <is>
          <t>8</t>
        </is>
      </c>
      <c r="N2400" s="12" t="n">
        <v>1</v>
      </c>
      <c r="O2400" s="12" t="n">
        <v>1</v>
      </c>
      <c r="P2400" s="12" t="n">
        <v>480</v>
      </c>
      <c r="Q2400" s="12" t="n">
        <v>10</v>
      </c>
      <c r="R2400" s="12" t="n">
        <v>14.2</v>
      </c>
      <c r="S2400" s="12" t="inlineStr">
        <is>
          <t>Tray</t>
        </is>
      </c>
      <c r="T2400" s="16" t="n">
        <v>398</v>
      </c>
      <c r="U2400" s="16" t="n">
        <v>113</v>
      </c>
      <c r="V2400" s="16">
        <f>ROUNDUP((T2400+U2400+2*'Read Me'!$B$13)*(1+'Read Me'!$B$12),-1)</f>
        <v/>
      </c>
      <c r="W2400" s="16">
        <f>V2400*N2400*O2400</f>
        <v/>
      </c>
      <c r="X2400" s="12">
        <f>IF(LEFT(I2400,2)="MV",2*N2400*IF(L2400="1/C",O2400,1),0)</f>
        <v/>
      </c>
      <c r="Y2400" s="12">
        <f>IF(OR(LEFT(K2400,4)="LVAX",LEFT(K2400,6)="MV15AX",LEFT(K2400,4)="CTAX",LEFT(K2400,2)="W|"),2*N2400*O2400,0)</f>
        <v/>
      </c>
      <c r="Z2400" s="12" t="inlineStr">
        <is>
          <t>VD 2.2 %</t>
        </is>
      </c>
      <c r="AA2400" s="12">
        <f>N2400*O2400</f>
        <v/>
      </c>
    </row>
    <row r="2401">
      <c r="A2401" s="12" t="inlineStr">
        <is>
          <t>B-P-0137</t>
        </is>
      </c>
      <c r="B2401" s="12" t="inlineStr">
        <is>
          <t>B</t>
        </is>
      </c>
      <c r="C2401" s="12" t="inlineStr">
        <is>
          <t>ACC</t>
        </is>
      </c>
      <c r="D2401" s="12" t="inlineStr">
        <is>
          <t>LV panel / distribution feeder</t>
        </is>
      </c>
      <c r="E2401" s="12" t="inlineStr"/>
      <c r="F2401" s="12" t="inlineStr">
        <is>
          <t>R4 480 V switchgear + vacuum-pump MCC</t>
        </is>
      </c>
      <c r="G2401" s="12" t="inlineStr">
        <is>
          <t>R4</t>
        </is>
      </c>
      <c r="H2401" s="12" t="inlineStr">
        <is>
          <t>R4: ACC electrical (VFD) e-house (60 x 120 ft)</t>
        </is>
      </c>
      <c r="I2401" s="12" t="inlineStr">
        <is>
          <t>LV 600 V</t>
        </is>
      </c>
      <c r="J2401" s="12" t="inlineStr">
        <is>
          <t>Type TC-ER 600 V 3/C Cu XHHW-2 + ground, PVC jacket</t>
        </is>
      </c>
      <c r="K2401" s="12" t="inlineStr">
        <is>
          <t>LV|3/C+G|2/0</t>
        </is>
      </c>
      <c r="L2401" s="12" t="inlineStr">
        <is>
          <t>3/C+G</t>
        </is>
      </c>
      <c r="M2401" s="12" t="inlineStr">
        <is>
          <t>2/0</t>
        </is>
      </c>
      <c r="N2401" s="12" t="n">
        <v>1</v>
      </c>
      <c r="O2401" s="12" t="n">
        <v>1</v>
      </c>
      <c r="P2401" s="12" t="n">
        <v>480</v>
      </c>
      <c r="Q2401" s="12" t="n">
        <v>86</v>
      </c>
      <c r="R2401" s="12" t="n">
        <v>121.7</v>
      </c>
      <c r="S2401" s="12" t="inlineStr">
        <is>
          <t>Tray</t>
        </is>
      </c>
      <c r="T2401" s="16" t="n">
        <v>0</v>
      </c>
      <c r="U2401" s="16" t="n">
        <v>54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B-P-0138</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T-R4-1: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160</v>
      </c>
      <c r="U2402" s="16" t="n">
        <v>64</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B-P-0139</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T-R4-1: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160</v>
      </c>
      <c r="U2403" s="16" t="n">
        <v>64</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B-P-0140</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T-R4-1: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160</v>
      </c>
      <c r="U2404" s="16" t="n">
        <v>64</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B-P-0141</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T-R4-1: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160</v>
      </c>
      <c r="U2405" s="16" t="n">
        <v>64</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B-P-0142</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T-R4-1: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160</v>
      </c>
      <c r="U2406" s="16" t="n">
        <v>64</v>
      </c>
      <c r="V2406" s="16">
        <f>ROUNDUP((T2406+U2406+2*'Read Me'!$B$13)*(1+'Read Me'!$B$12),-1)</f>
        <v/>
      </c>
      <c r="W2406" s="16">
        <f>V2406*N2406*O2406</f>
        <v/>
      </c>
      <c r="X2406" s="12">
        <f>IF(LEFT(I2406,2)="MV",2*N2406*IF(L2406="1/C",O2406,1),0)</f>
        <v/>
      </c>
      <c r="Y2406" s="12">
        <f>IF(OR(LEFT(K2406,4)="LVAX",LEFT(K2406,6)="MV15AX",LEFT(K2406,4)="CTAX",LEFT(K2406,2)="W|"),2*N2406*O2406,0)</f>
        <v/>
      </c>
      <c r="Z2406" s="12" t="inlineStr">
        <is>
          <t>VD 0.3 %</t>
        </is>
      </c>
      <c r="AA2406" s="12">
        <f>N2406*O2406</f>
        <v/>
      </c>
    </row>
    <row r="2407">
      <c r="A2407" s="12" t="inlineStr">
        <is>
          <t>B-P-0143</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T-R4-1: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160</v>
      </c>
      <c r="U2407" s="16" t="n">
        <v>64</v>
      </c>
      <c r="V2407" s="16">
        <f>ROUNDUP((T2407+U2407+2*'Read Me'!$B$13)*(1+'Read Me'!$B$12),-1)</f>
        <v/>
      </c>
      <c r="W2407" s="16">
        <f>V2407*N2407*O2407</f>
        <v/>
      </c>
      <c r="X2407" s="12">
        <f>IF(LEFT(I2407,2)="MV",2*N2407*IF(L2407="1/C",O2407,1),0)</f>
        <v/>
      </c>
      <c r="Y2407" s="12">
        <f>IF(OR(LEFT(K2407,4)="LVAX",LEFT(K2407,6)="MV15AX",LEFT(K2407,4)="CTAX",LEFT(K2407,2)="W|"),2*N2407*O2407,0)</f>
        <v/>
      </c>
      <c r="Z2407" s="12" t="inlineStr">
        <is>
          <t>VD 0.3 %</t>
        </is>
      </c>
      <c r="AA2407" s="12">
        <f>N2407*O2407</f>
        <v/>
      </c>
    </row>
    <row r="2408">
      <c r="A2408" s="12" t="inlineStr">
        <is>
          <t>B-P-0144</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T-R4-2: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186</v>
      </c>
      <c r="U2408" s="16" t="n">
        <v>64</v>
      </c>
      <c r="V2408" s="16">
        <f>ROUNDUP((T2408+U2408+2*'Read Me'!$B$13)*(1+'Read Me'!$B$12),-1)</f>
        <v/>
      </c>
      <c r="W2408" s="16">
        <f>V2408*N2408*O2408</f>
        <v/>
      </c>
      <c r="X2408" s="12">
        <f>IF(LEFT(I2408,2)="MV",2*N2408*IF(L2408="1/C",O2408,1),0)</f>
        <v/>
      </c>
      <c r="Y2408" s="12">
        <f>IF(OR(LEFT(K2408,4)="LVAX",LEFT(K2408,6)="MV15AX",LEFT(K2408,4)="CTAX",LEFT(K2408,2)="W|"),2*N2408*O2408,0)</f>
        <v/>
      </c>
      <c r="Z2408" s="12" t="inlineStr">
        <is>
          <t>VD 0.3 %</t>
        </is>
      </c>
      <c r="AA2408" s="12">
        <f>N2408*O2408</f>
        <v/>
      </c>
    </row>
    <row r="2409">
      <c r="A2409" s="12" t="inlineStr">
        <is>
          <t>B-P-0145</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T-R4-2: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186</v>
      </c>
      <c r="U2409" s="16" t="n">
        <v>64</v>
      </c>
      <c r="V2409" s="16">
        <f>ROUNDUP((T2409+U2409+2*'Read Me'!$B$13)*(1+'Read Me'!$B$12),-1)</f>
        <v/>
      </c>
      <c r="W2409" s="16">
        <f>V2409*N2409*O2409</f>
        <v/>
      </c>
      <c r="X2409" s="12">
        <f>IF(LEFT(I2409,2)="MV",2*N2409*IF(L2409="1/C",O2409,1),0)</f>
        <v/>
      </c>
      <c r="Y2409" s="12">
        <f>IF(OR(LEFT(K2409,4)="LVAX",LEFT(K2409,6)="MV15AX",LEFT(K2409,4)="CTAX",LEFT(K2409,2)="W|"),2*N2409*O2409,0)</f>
        <v/>
      </c>
      <c r="Z2409" s="12" t="inlineStr">
        <is>
          <t>VD 0.3 %</t>
        </is>
      </c>
      <c r="AA2409" s="12">
        <f>N2409*O2409</f>
        <v/>
      </c>
    </row>
    <row r="2410">
      <c r="A2410" s="12" t="inlineStr">
        <is>
          <t>B-P-0146</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T-R4-2: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186</v>
      </c>
      <c r="U2410" s="16" t="n">
        <v>64</v>
      </c>
      <c r="V2410" s="16">
        <f>ROUNDUP((T2410+U2410+2*'Read Me'!$B$13)*(1+'Read Me'!$B$12),-1)</f>
        <v/>
      </c>
      <c r="W2410" s="16">
        <f>V2410*N2410*O2410</f>
        <v/>
      </c>
      <c r="X2410" s="12">
        <f>IF(LEFT(I2410,2)="MV",2*N2410*IF(L2410="1/C",O2410,1),0)</f>
        <v/>
      </c>
      <c r="Y2410" s="12">
        <f>IF(OR(LEFT(K2410,4)="LVAX",LEFT(K2410,6)="MV15AX",LEFT(K2410,4)="CTAX",LEFT(K2410,2)="W|"),2*N2410*O2410,0)</f>
        <v/>
      </c>
      <c r="Z2410" s="12" t="inlineStr">
        <is>
          <t>VD 0.3 %</t>
        </is>
      </c>
      <c r="AA2410" s="12">
        <f>N2410*O2410</f>
        <v/>
      </c>
    </row>
    <row r="2411">
      <c r="A2411" s="12" t="inlineStr">
        <is>
          <t>B-P-0147</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T-R4-2: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186</v>
      </c>
      <c r="U2411" s="16" t="n">
        <v>64</v>
      </c>
      <c r="V2411" s="16">
        <f>ROUNDUP((T2411+U2411+2*'Read Me'!$B$13)*(1+'Read Me'!$B$12),-1)</f>
        <v/>
      </c>
      <c r="W2411" s="16">
        <f>V2411*N2411*O2411</f>
        <v/>
      </c>
      <c r="X2411" s="12">
        <f>IF(LEFT(I2411,2)="MV",2*N2411*IF(L2411="1/C",O2411,1),0)</f>
        <v/>
      </c>
      <c r="Y2411" s="12">
        <f>IF(OR(LEFT(K2411,4)="LVAX",LEFT(K2411,6)="MV15AX",LEFT(K2411,4)="CTAX",LEFT(K2411,2)="W|"),2*N2411*O2411,0)</f>
        <v/>
      </c>
      <c r="Z2411" s="12" t="inlineStr">
        <is>
          <t>VD 0.3 %</t>
        </is>
      </c>
      <c r="AA2411" s="12">
        <f>N2411*O2411</f>
        <v/>
      </c>
    </row>
    <row r="2412">
      <c r="A2412" s="12" t="inlineStr">
        <is>
          <t>B-P-0148</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T-R4-2: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186</v>
      </c>
      <c r="U2412" s="16" t="n">
        <v>64</v>
      </c>
      <c r="V2412" s="16">
        <f>ROUNDUP((T2412+U2412+2*'Read Me'!$B$13)*(1+'Read Me'!$B$12),-1)</f>
        <v/>
      </c>
      <c r="W2412" s="16">
        <f>V2412*N2412*O2412</f>
        <v/>
      </c>
      <c r="X2412" s="12">
        <f>IF(LEFT(I2412,2)="MV",2*N2412*IF(L2412="1/C",O2412,1),0)</f>
        <v/>
      </c>
      <c r="Y2412" s="12">
        <f>IF(OR(LEFT(K2412,4)="LVAX",LEFT(K2412,6)="MV15AX",LEFT(K2412,4)="CTAX",LEFT(K2412,2)="W|"),2*N2412*O2412,0)</f>
        <v/>
      </c>
      <c r="Z2412" s="12" t="inlineStr">
        <is>
          <t>VD 0.3 %</t>
        </is>
      </c>
      <c r="AA2412" s="12">
        <f>N2412*O2412</f>
        <v/>
      </c>
    </row>
    <row r="2413">
      <c r="A2413" s="12" t="inlineStr">
        <is>
          <t>B-P-0149</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T-R4-2: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186</v>
      </c>
      <c r="U2413" s="16" t="n">
        <v>64</v>
      </c>
      <c r="V2413" s="16">
        <f>ROUNDUP((T2413+U2413+2*'Read Me'!$B$13)*(1+'Read Me'!$B$12),-1)</f>
        <v/>
      </c>
      <c r="W2413" s="16">
        <f>V2413*N2413*O2413</f>
        <v/>
      </c>
      <c r="X2413" s="12">
        <f>IF(LEFT(I2413,2)="MV",2*N2413*IF(L2413="1/C",O2413,1),0)</f>
        <v/>
      </c>
      <c r="Y2413" s="12">
        <f>IF(OR(LEFT(K2413,4)="LVAX",LEFT(K2413,6)="MV15AX",LEFT(K2413,4)="CTAX",LEFT(K2413,2)="W|"),2*N2413*O2413,0)</f>
        <v/>
      </c>
      <c r="Z2413" s="12" t="inlineStr">
        <is>
          <t>VD 0.3 %</t>
        </is>
      </c>
      <c r="AA2413" s="12">
        <f>N2413*O2413</f>
        <v/>
      </c>
    </row>
    <row r="2414">
      <c r="A2414" s="12" t="inlineStr">
        <is>
          <t>B-P-0150</t>
        </is>
      </c>
      <c r="B2414" s="12" t="inlineStr">
        <is>
          <t>B</t>
        </is>
      </c>
      <c r="C2414" s="12" t="inlineStr">
        <is>
          <t>ACC</t>
        </is>
      </c>
      <c r="D2414" s="12" t="inlineStr">
        <is>
          <t>Motor 1 of 6, 2 kW</t>
        </is>
      </c>
      <c r="E2414" s="12" t="inlineStr"/>
      <c r="F2414" s="12" t="inlineStr">
        <is>
          <t>R4 480 V switchgear + vacuum-pump MCC</t>
        </is>
      </c>
      <c r="G2414" s="12" t="inlineStr"/>
      <c r="H2414" s="12" t="inlineStr">
        <is>
          <t>T-R4-3: 13.8/0.48 kV</t>
        </is>
      </c>
      <c r="I2414" s="12" t="inlineStr">
        <is>
          <t>LV 600 V</t>
        </is>
      </c>
      <c r="J2414" s="12" t="inlineStr">
        <is>
          <t>Type TC-ER 600 V 3/C Cu XHHW-2 + ground, PVC jacket</t>
        </is>
      </c>
      <c r="K2414" s="12" t="inlineStr">
        <is>
          <t>LV|3/C+G|10</t>
        </is>
      </c>
      <c r="L2414" s="12" t="inlineStr">
        <is>
          <t>3/C+G</t>
        </is>
      </c>
      <c r="M2414" s="12" t="inlineStr">
        <is>
          <t>10</t>
        </is>
      </c>
      <c r="N2414" s="12" t="n">
        <v>1</v>
      </c>
      <c r="O2414" s="12" t="n">
        <v>1</v>
      </c>
      <c r="P2414" s="12" t="n">
        <v>480</v>
      </c>
      <c r="Q2414" s="12" t="n">
        <v>2</v>
      </c>
      <c r="R2414" s="12" t="n">
        <v>2.8</v>
      </c>
      <c r="S2414" s="12" t="inlineStr">
        <is>
          <t>Duct bank</t>
        </is>
      </c>
      <c r="T2414" s="16" t="n">
        <v>215</v>
      </c>
      <c r="U2414" s="16" t="n">
        <v>51</v>
      </c>
      <c r="V2414" s="16">
        <f>ROUNDUP((T2414+U2414+2*'Read Me'!$B$13)*(1+'Read Me'!$B$12),-1)</f>
        <v/>
      </c>
      <c r="W2414" s="16">
        <f>V2414*N2414*O2414</f>
        <v/>
      </c>
      <c r="X2414" s="12">
        <f>IF(LEFT(I2414,2)="MV",2*N2414*IF(L2414="1/C",O2414,1),0)</f>
        <v/>
      </c>
      <c r="Y2414" s="12">
        <f>IF(OR(LEFT(K2414,4)="LVAX",LEFT(K2414,6)="MV15AX",LEFT(K2414,4)="CTAX",LEFT(K2414,2)="W|"),2*N2414*O2414,0)</f>
        <v/>
      </c>
      <c r="Z2414" s="12" t="inlineStr">
        <is>
          <t>VD 0.4 %</t>
        </is>
      </c>
      <c r="AA2414" s="12">
        <f>N2414*O2414</f>
        <v/>
      </c>
    </row>
    <row r="2415">
      <c r="A2415" s="12" t="inlineStr">
        <is>
          <t>B-P-0151</t>
        </is>
      </c>
      <c r="B2415" s="12" t="inlineStr">
        <is>
          <t>B</t>
        </is>
      </c>
      <c r="C2415" s="12" t="inlineStr">
        <is>
          <t>ACC</t>
        </is>
      </c>
      <c r="D2415" s="12" t="inlineStr">
        <is>
          <t>Motor 2 of 6, 2 kW</t>
        </is>
      </c>
      <c r="E2415" s="12" t="inlineStr"/>
      <c r="F2415" s="12" t="inlineStr">
        <is>
          <t>R4 480 V switchgear + vacuum-pump MCC</t>
        </is>
      </c>
      <c r="G2415" s="12" t="inlineStr"/>
      <c r="H2415" s="12" t="inlineStr">
        <is>
          <t>T-R4-3: 13.8/0.48 kV</t>
        </is>
      </c>
      <c r="I2415" s="12" t="inlineStr">
        <is>
          <t>LV 600 V</t>
        </is>
      </c>
      <c r="J2415" s="12" t="inlineStr">
        <is>
          <t>Type TC-ER 600 V 3/C Cu XHHW-2 + ground, PVC jacket</t>
        </is>
      </c>
      <c r="K2415" s="12" t="inlineStr">
        <is>
          <t>LV|3/C+G|10</t>
        </is>
      </c>
      <c r="L2415" s="12" t="inlineStr">
        <is>
          <t>3/C+G</t>
        </is>
      </c>
      <c r="M2415" s="12" t="inlineStr">
        <is>
          <t>10</t>
        </is>
      </c>
      <c r="N2415" s="12" t="n">
        <v>1</v>
      </c>
      <c r="O2415" s="12" t="n">
        <v>1</v>
      </c>
      <c r="P2415" s="12" t="n">
        <v>480</v>
      </c>
      <c r="Q2415" s="12" t="n">
        <v>2</v>
      </c>
      <c r="R2415" s="12" t="n">
        <v>2.8</v>
      </c>
      <c r="S2415" s="12" t="inlineStr">
        <is>
          <t>Duct bank</t>
        </is>
      </c>
      <c r="T2415" s="16" t="n">
        <v>215</v>
      </c>
      <c r="U2415" s="16" t="n">
        <v>51</v>
      </c>
      <c r="V2415" s="16">
        <f>ROUNDUP((T2415+U2415+2*'Read Me'!$B$13)*(1+'Read Me'!$B$12),-1)</f>
        <v/>
      </c>
      <c r="W2415" s="16">
        <f>V2415*N2415*O2415</f>
        <v/>
      </c>
      <c r="X2415" s="12">
        <f>IF(LEFT(I2415,2)="MV",2*N2415*IF(L2415="1/C",O2415,1),0)</f>
        <v/>
      </c>
      <c r="Y2415" s="12">
        <f>IF(OR(LEFT(K2415,4)="LVAX",LEFT(K2415,6)="MV15AX",LEFT(K2415,4)="CTAX",LEFT(K2415,2)="W|"),2*N2415*O2415,0)</f>
        <v/>
      </c>
      <c r="Z2415" s="12" t="inlineStr">
        <is>
          <t>VD 0.4 %</t>
        </is>
      </c>
      <c r="AA2415" s="12">
        <f>N2415*O2415</f>
        <v/>
      </c>
    </row>
    <row r="2416">
      <c r="A2416" s="12" t="inlineStr">
        <is>
          <t>B-P-0152</t>
        </is>
      </c>
      <c r="B2416" s="12" t="inlineStr">
        <is>
          <t>B</t>
        </is>
      </c>
      <c r="C2416" s="12" t="inlineStr">
        <is>
          <t>ACC</t>
        </is>
      </c>
      <c r="D2416" s="12" t="inlineStr">
        <is>
          <t>Motor 3 of 6, 2 kW</t>
        </is>
      </c>
      <c r="E2416" s="12" t="inlineStr"/>
      <c r="F2416" s="12" t="inlineStr">
        <is>
          <t>R4 480 V switchgear + vacuum-pump MCC</t>
        </is>
      </c>
      <c r="G2416" s="12" t="inlineStr"/>
      <c r="H2416" s="12" t="inlineStr">
        <is>
          <t>T-R4-3: 13.8/0.48 kV</t>
        </is>
      </c>
      <c r="I2416" s="12" t="inlineStr">
        <is>
          <t>LV 600 V</t>
        </is>
      </c>
      <c r="J2416" s="12" t="inlineStr">
        <is>
          <t>Type TC-ER 600 V 3/C Cu XHHW-2 + ground, PVC jacket</t>
        </is>
      </c>
      <c r="K2416" s="12" t="inlineStr">
        <is>
          <t>LV|3/C+G|10</t>
        </is>
      </c>
      <c r="L2416" s="12" t="inlineStr">
        <is>
          <t>3/C+G</t>
        </is>
      </c>
      <c r="M2416" s="12" t="inlineStr">
        <is>
          <t>10</t>
        </is>
      </c>
      <c r="N2416" s="12" t="n">
        <v>1</v>
      </c>
      <c r="O2416" s="12" t="n">
        <v>1</v>
      </c>
      <c r="P2416" s="12" t="n">
        <v>480</v>
      </c>
      <c r="Q2416" s="12" t="n">
        <v>2</v>
      </c>
      <c r="R2416" s="12" t="n">
        <v>2.8</v>
      </c>
      <c r="S2416" s="12" t="inlineStr">
        <is>
          <t>Duct bank</t>
        </is>
      </c>
      <c r="T2416" s="16" t="n">
        <v>215</v>
      </c>
      <c r="U2416" s="16" t="n">
        <v>51</v>
      </c>
      <c r="V2416" s="16">
        <f>ROUNDUP((T2416+U2416+2*'Read Me'!$B$13)*(1+'Read Me'!$B$12),-1)</f>
        <v/>
      </c>
      <c r="W2416" s="16">
        <f>V2416*N2416*O2416</f>
        <v/>
      </c>
      <c r="X2416" s="12">
        <f>IF(LEFT(I2416,2)="MV",2*N2416*IF(L2416="1/C",O2416,1),0)</f>
        <v/>
      </c>
      <c r="Y2416" s="12">
        <f>IF(OR(LEFT(K2416,4)="LVAX",LEFT(K2416,6)="MV15AX",LEFT(K2416,4)="CTAX",LEFT(K2416,2)="W|"),2*N2416*O2416,0)</f>
        <v/>
      </c>
      <c r="Z2416" s="12" t="inlineStr">
        <is>
          <t>VD 0.4 %</t>
        </is>
      </c>
      <c r="AA2416" s="12">
        <f>N2416*O2416</f>
        <v/>
      </c>
    </row>
    <row r="2417">
      <c r="A2417" s="12" t="inlineStr">
        <is>
          <t>B-P-0153</t>
        </is>
      </c>
      <c r="B2417" s="12" t="inlineStr">
        <is>
          <t>B</t>
        </is>
      </c>
      <c r="C2417" s="12" t="inlineStr">
        <is>
          <t>ACC</t>
        </is>
      </c>
      <c r="D2417" s="12" t="inlineStr">
        <is>
          <t>Motor 4 of 6, 2 kW</t>
        </is>
      </c>
      <c r="E2417" s="12" t="inlineStr"/>
      <c r="F2417" s="12" t="inlineStr">
        <is>
          <t>R4 480 V switchgear + vacuum-pump MCC</t>
        </is>
      </c>
      <c r="G2417" s="12" t="inlineStr"/>
      <c r="H2417" s="12" t="inlineStr">
        <is>
          <t>T-R4-3: 13.8/0.48 kV</t>
        </is>
      </c>
      <c r="I2417" s="12" t="inlineStr">
        <is>
          <t>LV 600 V</t>
        </is>
      </c>
      <c r="J2417" s="12" t="inlineStr">
        <is>
          <t>Type TC-ER 600 V 3/C Cu XHHW-2 + ground, PVC jacket</t>
        </is>
      </c>
      <c r="K2417" s="12" t="inlineStr">
        <is>
          <t>LV|3/C+G|10</t>
        </is>
      </c>
      <c r="L2417" s="12" t="inlineStr">
        <is>
          <t>3/C+G</t>
        </is>
      </c>
      <c r="M2417" s="12" t="inlineStr">
        <is>
          <t>10</t>
        </is>
      </c>
      <c r="N2417" s="12" t="n">
        <v>1</v>
      </c>
      <c r="O2417" s="12" t="n">
        <v>1</v>
      </c>
      <c r="P2417" s="12" t="n">
        <v>480</v>
      </c>
      <c r="Q2417" s="12" t="n">
        <v>2</v>
      </c>
      <c r="R2417" s="12" t="n">
        <v>2.8</v>
      </c>
      <c r="S2417" s="12" t="inlineStr">
        <is>
          <t>Duct bank</t>
        </is>
      </c>
      <c r="T2417" s="16" t="n">
        <v>215</v>
      </c>
      <c r="U2417" s="16" t="n">
        <v>51</v>
      </c>
      <c r="V2417" s="16">
        <f>ROUNDUP((T2417+U2417+2*'Read Me'!$B$13)*(1+'Read Me'!$B$12),-1)</f>
        <v/>
      </c>
      <c r="W2417" s="16">
        <f>V2417*N2417*O2417</f>
        <v/>
      </c>
      <c r="X2417" s="12">
        <f>IF(LEFT(I2417,2)="MV",2*N2417*IF(L2417="1/C",O2417,1),0)</f>
        <v/>
      </c>
      <c r="Y2417" s="12">
        <f>IF(OR(LEFT(K2417,4)="LVAX",LEFT(K2417,6)="MV15AX",LEFT(K2417,4)="CTAX",LEFT(K2417,2)="W|"),2*N2417*O2417,0)</f>
        <v/>
      </c>
      <c r="Z2417" s="12" t="inlineStr">
        <is>
          <t>VD 0.4 %</t>
        </is>
      </c>
      <c r="AA2417" s="12">
        <f>N2417*O2417</f>
        <v/>
      </c>
    </row>
    <row r="2418">
      <c r="A2418" s="12" t="inlineStr">
        <is>
          <t>B-P-0154</t>
        </is>
      </c>
      <c r="B2418" s="12" t="inlineStr">
        <is>
          <t>B</t>
        </is>
      </c>
      <c r="C2418" s="12" t="inlineStr">
        <is>
          <t>ACC</t>
        </is>
      </c>
      <c r="D2418" s="12" t="inlineStr">
        <is>
          <t>Motor 5 of 6, 2 kW</t>
        </is>
      </c>
      <c r="E2418" s="12" t="inlineStr"/>
      <c r="F2418" s="12" t="inlineStr">
        <is>
          <t>R4 480 V switchgear + vacuum-pump MCC</t>
        </is>
      </c>
      <c r="G2418" s="12" t="inlineStr"/>
      <c r="H2418" s="12" t="inlineStr">
        <is>
          <t>T-R4-3: 13.8/0.48 kV</t>
        </is>
      </c>
      <c r="I2418" s="12" t="inlineStr">
        <is>
          <t>LV 600 V</t>
        </is>
      </c>
      <c r="J2418" s="12" t="inlineStr">
        <is>
          <t>Type TC-ER 600 V 3/C Cu XHHW-2 + ground, PVC jacket</t>
        </is>
      </c>
      <c r="K2418" s="12" t="inlineStr">
        <is>
          <t>LV|3/C+G|10</t>
        </is>
      </c>
      <c r="L2418" s="12" t="inlineStr">
        <is>
          <t>3/C+G</t>
        </is>
      </c>
      <c r="M2418" s="12" t="inlineStr">
        <is>
          <t>10</t>
        </is>
      </c>
      <c r="N2418" s="12" t="n">
        <v>1</v>
      </c>
      <c r="O2418" s="12" t="n">
        <v>1</v>
      </c>
      <c r="P2418" s="12" t="n">
        <v>480</v>
      </c>
      <c r="Q2418" s="12" t="n">
        <v>2</v>
      </c>
      <c r="R2418" s="12" t="n">
        <v>2.8</v>
      </c>
      <c r="S2418" s="12" t="inlineStr">
        <is>
          <t>Duct bank</t>
        </is>
      </c>
      <c r="T2418" s="16" t="n">
        <v>215</v>
      </c>
      <c r="U2418" s="16" t="n">
        <v>51</v>
      </c>
      <c r="V2418" s="16">
        <f>ROUNDUP((T2418+U2418+2*'Read Me'!$B$13)*(1+'Read Me'!$B$12),-1)</f>
        <v/>
      </c>
      <c r="W2418" s="16">
        <f>V2418*N2418*O2418</f>
        <v/>
      </c>
      <c r="X2418" s="12">
        <f>IF(LEFT(I2418,2)="MV",2*N2418*IF(L2418="1/C",O2418,1),0)</f>
        <v/>
      </c>
      <c r="Y2418" s="12">
        <f>IF(OR(LEFT(K2418,4)="LVAX",LEFT(K2418,6)="MV15AX",LEFT(K2418,4)="CTAX",LEFT(K2418,2)="W|"),2*N2418*O2418,0)</f>
        <v/>
      </c>
      <c r="Z2418" s="12" t="inlineStr">
        <is>
          <t>VD 0.4 %</t>
        </is>
      </c>
      <c r="AA2418" s="12">
        <f>N2418*O2418</f>
        <v/>
      </c>
    </row>
    <row r="2419">
      <c r="A2419" s="12" t="inlineStr">
        <is>
          <t>B-P-0155</t>
        </is>
      </c>
      <c r="B2419" s="12" t="inlineStr">
        <is>
          <t>B</t>
        </is>
      </c>
      <c r="C2419" s="12" t="inlineStr">
        <is>
          <t>ACC</t>
        </is>
      </c>
      <c r="D2419" s="12" t="inlineStr">
        <is>
          <t>Motor 6 of 6, 2 kW</t>
        </is>
      </c>
      <c r="E2419" s="12" t="inlineStr"/>
      <c r="F2419" s="12" t="inlineStr">
        <is>
          <t>R4 480 V switchgear + vacuum-pump MCC</t>
        </is>
      </c>
      <c r="G2419" s="12" t="inlineStr"/>
      <c r="H2419" s="12" t="inlineStr">
        <is>
          <t>T-R4-3: 13.8/0.48 kV</t>
        </is>
      </c>
      <c r="I2419" s="12" t="inlineStr">
        <is>
          <t>LV 600 V</t>
        </is>
      </c>
      <c r="J2419" s="12" t="inlineStr">
        <is>
          <t>Type TC-ER 600 V 3/C Cu XHHW-2 + ground, PVC jacket</t>
        </is>
      </c>
      <c r="K2419" s="12" t="inlineStr">
        <is>
          <t>LV|3/C+G|10</t>
        </is>
      </c>
      <c r="L2419" s="12" t="inlineStr">
        <is>
          <t>3/C+G</t>
        </is>
      </c>
      <c r="M2419" s="12" t="inlineStr">
        <is>
          <t>10</t>
        </is>
      </c>
      <c r="N2419" s="12" t="n">
        <v>1</v>
      </c>
      <c r="O2419" s="12" t="n">
        <v>1</v>
      </c>
      <c r="P2419" s="12" t="n">
        <v>480</v>
      </c>
      <c r="Q2419" s="12" t="n">
        <v>2</v>
      </c>
      <c r="R2419" s="12" t="n">
        <v>2.8</v>
      </c>
      <c r="S2419" s="12" t="inlineStr">
        <is>
          <t>Duct bank</t>
        </is>
      </c>
      <c r="T2419" s="16" t="n">
        <v>215</v>
      </c>
      <c r="U2419" s="16" t="n">
        <v>51</v>
      </c>
      <c r="V2419" s="16">
        <f>ROUNDUP((T2419+U2419+2*'Read Me'!$B$13)*(1+'Read Me'!$B$12),-1)</f>
        <v/>
      </c>
      <c r="W2419" s="16">
        <f>V2419*N2419*O2419</f>
        <v/>
      </c>
      <c r="X2419" s="12">
        <f>IF(LEFT(I2419,2)="MV",2*N2419*IF(L2419="1/C",O2419,1),0)</f>
        <v/>
      </c>
      <c r="Y2419" s="12">
        <f>IF(OR(LEFT(K2419,4)="LVAX",LEFT(K2419,6)="MV15AX",LEFT(K2419,4)="CTAX",LEFT(K2419,2)="W|"),2*N2419*O2419,0)</f>
        <v/>
      </c>
      <c r="Z2419" s="12" t="inlineStr">
        <is>
          <t>VD 0.4 %</t>
        </is>
      </c>
      <c r="AA2419" s="12">
        <f>N2419*O2419</f>
        <v/>
      </c>
    </row>
    <row r="2420">
      <c r="A2420" s="12" t="inlineStr">
        <is>
          <t>B-P-0156</t>
        </is>
      </c>
      <c r="B2420" s="12" t="inlineStr">
        <is>
          <t>B</t>
        </is>
      </c>
      <c r="C2420" s="12" t="inlineStr">
        <is>
          <t>ACC</t>
        </is>
      </c>
      <c r="D2420" s="12" t="inlineStr">
        <is>
          <t>Motor 1 of 6, 2 kW</t>
        </is>
      </c>
      <c r="E2420" s="12" t="inlineStr"/>
      <c r="F2420" s="12" t="inlineStr">
        <is>
          <t>R4 480 V switchgear + vacuum-pump MCC</t>
        </is>
      </c>
      <c r="G2420" s="12" t="inlineStr"/>
      <c r="H2420" s="12" t="inlineStr">
        <is>
          <t>T-R4-4: 13.8/0.48 kV</t>
        </is>
      </c>
      <c r="I2420" s="12" t="inlineStr">
        <is>
          <t>LV 600 V</t>
        </is>
      </c>
      <c r="J2420" s="12" t="inlineStr">
        <is>
          <t>Type TC-ER 600 V 3/C Cu XHHW-2 + ground, PVC jacket</t>
        </is>
      </c>
      <c r="K2420" s="12" t="inlineStr">
        <is>
          <t>LV|3/C+G|10</t>
        </is>
      </c>
      <c r="L2420" s="12" t="inlineStr">
        <is>
          <t>3/C+G</t>
        </is>
      </c>
      <c r="M2420" s="12" t="inlineStr">
        <is>
          <t>10</t>
        </is>
      </c>
      <c r="N2420" s="12" t="n">
        <v>1</v>
      </c>
      <c r="O2420" s="12" t="n">
        <v>1</v>
      </c>
      <c r="P2420" s="12" t="n">
        <v>480</v>
      </c>
      <c r="Q2420" s="12" t="n">
        <v>2</v>
      </c>
      <c r="R2420" s="12" t="n">
        <v>2.8</v>
      </c>
      <c r="S2420" s="12" t="inlineStr">
        <is>
          <t>Duct bank</t>
        </is>
      </c>
      <c r="T2420" s="16" t="n">
        <v>209</v>
      </c>
      <c r="U2420" s="16" t="n">
        <v>77</v>
      </c>
      <c r="V2420" s="16">
        <f>ROUNDUP((T2420+U2420+2*'Read Me'!$B$13)*(1+'Read Me'!$B$12),-1)</f>
        <v/>
      </c>
      <c r="W2420" s="16">
        <f>V2420*N2420*O2420</f>
        <v/>
      </c>
      <c r="X2420" s="12">
        <f>IF(LEFT(I2420,2)="MV",2*N2420*IF(L2420="1/C",O2420,1),0)</f>
        <v/>
      </c>
      <c r="Y2420" s="12">
        <f>IF(OR(LEFT(K2420,4)="LVAX",LEFT(K2420,6)="MV15AX",LEFT(K2420,4)="CTAX",LEFT(K2420,2)="W|"),2*N2420*O2420,0)</f>
        <v/>
      </c>
      <c r="Z2420" s="12" t="inlineStr">
        <is>
          <t>VD 0.4 %</t>
        </is>
      </c>
      <c r="AA2420" s="12">
        <f>N2420*O2420</f>
        <v/>
      </c>
    </row>
    <row r="2421">
      <c r="A2421" s="12" t="inlineStr">
        <is>
          <t>B-P-0157</t>
        </is>
      </c>
      <c r="B2421" s="12" t="inlineStr">
        <is>
          <t>B</t>
        </is>
      </c>
      <c r="C2421" s="12" t="inlineStr">
        <is>
          <t>ACC</t>
        </is>
      </c>
      <c r="D2421" s="12" t="inlineStr">
        <is>
          <t>Motor 2 of 6, 2 kW</t>
        </is>
      </c>
      <c r="E2421" s="12" t="inlineStr"/>
      <c r="F2421" s="12" t="inlineStr">
        <is>
          <t>R4 480 V switchgear + vacuum-pump MCC</t>
        </is>
      </c>
      <c r="G2421" s="12" t="inlineStr"/>
      <c r="H2421" s="12" t="inlineStr">
        <is>
          <t>T-R4-4: 13.8/0.48 kV</t>
        </is>
      </c>
      <c r="I2421" s="12" t="inlineStr">
        <is>
          <t>LV 600 V</t>
        </is>
      </c>
      <c r="J2421" s="12" t="inlineStr">
        <is>
          <t>Type TC-ER 600 V 3/C Cu XHHW-2 + ground, PVC jacket</t>
        </is>
      </c>
      <c r="K2421" s="12" t="inlineStr">
        <is>
          <t>LV|3/C+G|10</t>
        </is>
      </c>
      <c r="L2421" s="12" t="inlineStr">
        <is>
          <t>3/C+G</t>
        </is>
      </c>
      <c r="M2421" s="12" t="inlineStr">
        <is>
          <t>10</t>
        </is>
      </c>
      <c r="N2421" s="12" t="n">
        <v>1</v>
      </c>
      <c r="O2421" s="12" t="n">
        <v>1</v>
      </c>
      <c r="P2421" s="12" t="n">
        <v>480</v>
      </c>
      <c r="Q2421" s="12" t="n">
        <v>2</v>
      </c>
      <c r="R2421" s="12" t="n">
        <v>2.8</v>
      </c>
      <c r="S2421" s="12" t="inlineStr">
        <is>
          <t>Duct bank</t>
        </is>
      </c>
      <c r="T2421" s="16" t="n">
        <v>209</v>
      </c>
      <c r="U2421" s="16" t="n">
        <v>77</v>
      </c>
      <c r="V2421" s="16">
        <f>ROUNDUP((T2421+U2421+2*'Read Me'!$B$13)*(1+'Read Me'!$B$12),-1)</f>
        <v/>
      </c>
      <c r="W2421" s="16">
        <f>V2421*N2421*O2421</f>
        <v/>
      </c>
      <c r="X2421" s="12">
        <f>IF(LEFT(I2421,2)="MV",2*N2421*IF(L2421="1/C",O2421,1),0)</f>
        <v/>
      </c>
      <c r="Y2421" s="12">
        <f>IF(OR(LEFT(K2421,4)="LVAX",LEFT(K2421,6)="MV15AX",LEFT(K2421,4)="CTAX",LEFT(K2421,2)="W|"),2*N2421*O2421,0)</f>
        <v/>
      </c>
      <c r="Z2421" s="12" t="inlineStr">
        <is>
          <t>VD 0.4 %</t>
        </is>
      </c>
      <c r="AA2421" s="12">
        <f>N2421*O2421</f>
        <v/>
      </c>
    </row>
    <row r="2422">
      <c r="A2422" s="12" t="inlineStr">
        <is>
          <t>B-P-0158</t>
        </is>
      </c>
      <c r="B2422" s="12" t="inlineStr">
        <is>
          <t>B</t>
        </is>
      </c>
      <c r="C2422" s="12" t="inlineStr">
        <is>
          <t>ACC</t>
        </is>
      </c>
      <c r="D2422" s="12" t="inlineStr">
        <is>
          <t>Motor 3 of 6, 2 kW</t>
        </is>
      </c>
      <c r="E2422" s="12" t="inlineStr"/>
      <c r="F2422" s="12" t="inlineStr">
        <is>
          <t>R4 480 V switchgear + vacuum-pump MCC</t>
        </is>
      </c>
      <c r="G2422" s="12" t="inlineStr"/>
      <c r="H2422" s="12" t="inlineStr">
        <is>
          <t>T-R4-4: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209</v>
      </c>
      <c r="U2422" s="16" t="n">
        <v>77</v>
      </c>
      <c r="V2422" s="16">
        <f>ROUNDUP((T2422+U2422+2*'Read Me'!$B$13)*(1+'Read Me'!$B$12),-1)</f>
        <v/>
      </c>
      <c r="W2422" s="16">
        <f>V2422*N2422*O2422</f>
        <v/>
      </c>
      <c r="X2422" s="12">
        <f>IF(LEFT(I2422,2)="MV",2*N2422*IF(L2422="1/C",O2422,1),0)</f>
        <v/>
      </c>
      <c r="Y2422" s="12">
        <f>IF(OR(LEFT(K2422,4)="LVAX",LEFT(K2422,6)="MV15AX",LEFT(K2422,4)="CTAX",LEFT(K2422,2)="W|"),2*N2422*O2422,0)</f>
        <v/>
      </c>
      <c r="Z2422" s="12" t="inlineStr">
        <is>
          <t>VD 0.4 %</t>
        </is>
      </c>
      <c r="AA2422" s="12">
        <f>N2422*O2422</f>
        <v/>
      </c>
    </row>
    <row r="2423">
      <c r="A2423" s="12" t="inlineStr">
        <is>
          <t>B-P-0159</t>
        </is>
      </c>
      <c r="B2423" s="12" t="inlineStr">
        <is>
          <t>B</t>
        </is>
      </c>
      <c r="C2423" s="12" t="inlineStr">
        <is>
          <t>ACC</t>
        </is>
      </c>
      <c r="D2423" s="12" t="inlineStr">
        <is>
          <t>Motor 4 of 6, 2 kW</t>
        </is>
      </c>
      <c r="E2423" s="12" t="inlineStr"/>
      <c r="F2423" s="12" t="inlineStr">
        <is>
          <t>R4 480 V switchgear + vacuum-pump MCC</t>
        </is>
      </c>
      <c r="G2423" s="12" t="inlineStr"/>
      <c r="H2423" s="12" t="inlineStr">
        <is>
          <t>T-R4-4: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209</v>
      </c>
      <c r="U2423" s="16" t="n">
        <v>77</v>
      </c>
      <c r="V2423" s="16">
        <f>ROUNDUP((T2423+U2423+2*'Read Me'!$B$13)*(1+'Read Me'!$B$12),-1)</f>
        <v/>
      </c>
      <c r="W2423" s="16">
        <f>V2423*N2423*O2423</f>
        <v/>
      </c>
      <c r="X2423" s="12">
        <f>IF(LEFT(I2423,2)="MV",2*N2423*IF(L2423="1/C",O2423,1),0)</f>
        <v/>
      </c>
      <c r="Y2423" s="12">
        <f>IF(OR(LEFT(K2423,4)="LVAX",LEFT(K2423,6)="MV15AX",LEFT(K2423,4)="CTAX",LEFT(K2423,2)="W|"),2*N2423*O2423,0)</f>
        <v/>
      </c>
      <c r="Z2423" s="12" t="inlineStr">
        <is>
          <t>VD 0.4 %</t>
        </is>
      </c>
      <c r="AA2423" s="12">
        <f>N2423*O2423</f>
        <v/>
      </c>
    </row>
    <row r="2424">
      <c r="A2424" s="12" t="inlineStr">
        <is>
          <t>B-P-0160</t>
        </is>
      </c>
      <c r="B2424" s="12" t="inlineStr">
        <is>
          <t>B</t>
        </is>
      </c>
      <c r="C2424" s="12" t="inlineStr">
        <is>
          <t>ACC</t>
        </is>
      </c>
      <c r="D2424" s="12" t="inlineStr">
        <is>
          <t>Motor 5 of 6, 2 kW</t>
        </is>
      </c>
      <c r="E2424" s="12" t="inlineStr"/>
      <c r="F2424" s="12" t="inlineStr">
        <is>
          <t>R4 480 V switchgear + vacuum-pump MCC</t>
        </is>
      </c>
      <c r="G2424" s="12" t="inlineStr"/>
      <c r="H2424" s="12" t="inlineStr">
        <is>
          <t>T-R4-4: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209</v>
      </c>
      <c r="U2424" s="16" t="n">
        <v>77</v>
      </c>
      <c r="V2424" s="16">
        <f>ROUNDUP((T2424+U2424+2*'Read Me'!$B$13)*(1+'Read Me'!$B$12),-1)</f>
        <v/>
      </c>
      <c r="W2424" s="16">
        <f>V2424*N2424*O2424</f>
        <v/>
      </c>
      <c r="X2424" s="12">
        <f>IF(LEFT(I2424,2)="MV",2*N2424*IF(L2424="1/C",O2424,1),0)</f>
        <v/>
      </c>
      <c r="Y2424" s="12">
        <f>IF(OR(LEFT(K2424,4)="LVAX",LEFT(K2424,6)="MV15AX",LEFT(K2424,4)="CTAX",LEFT(K2424,2)="W|"),2*N2424*O2424,0)</f>
        <v/>
      </c>
      <c r="Z2424" s="12" t="inlineStr">
        <is>
          <t>VD 0.4 %</t>
        </is>
      </c>
      <c r="AA2424" s="12">
        <f>N2424*O2424</f>
        <v/>
      </c>
    </row>
    <row r="2425">
      <c r="A2425" s="12" t="inlineStr">
        <is>
          <t>B-P-0161</t>
        </is>
      </c>
      <c r="B2425" s="12" t="inlineStr">
        <is>
          <t>B</t>
        </is>
      </c>
      <c r="C2425" s="12" t="inlineStr">
        <is>
          <t>ACC</t>
        </is>
      </c>
      <c r="D2425" s="12" t="inlineStr">
        <is>
          <t>Motor 6 of 6, 2 kW</t>
        </is>
      </c>
      <c r="E2425" s="12" t="inlineStr"/>
      <c r="F2425" s="12" t="inlineStr">
        <is>
          <t>R4 480 V switchgear + vacuum-pump MCC</t>
        </is>
      </c>
      <c r="G2425" s="12" t="inlineStr"/>
      <c r="H2425" s="12" t="inlineStr">
        <is>
          <t>T-R4-4: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209</v>
      </c>
      <c r="U2425" s="16" t="n">
        <v>77</v>
      </c>
      <c r="V2425" s="16">
        <f>ROUNDUP((T2425+U2425+2*'Read Me'!$B$13)*(1+'Read Me'!$B$12),-1)</f>
        <v/>
      </c>
      <c r="W2425" s="16">
        <f>V2425*N2425*O2425</f>
        <v/>
      </c>
      <c r="X2425" s="12">
        <f>IF(LEFT(I2425,2)="MV",2*N2425*IF(L2425="1/C",O2425,1),0)</f>
        <v/>
      </c>
      <c r="Y2425" s="12">
        <f>IF(OR(LEFT(K2425,4)="LVAX",LEFT(K2425,6)="MV15AX",LEFT(K2425,4)="CTAX",LEFT(K2425,2)="W|"),2*N2425*O2425,0)</f>
        <v/>
      </c>
      <c r="Z2425" s="12" t="inlineStr">
        <is>
          <t>VD 0.4 %</t>
        </is>
      </c>
      <c r="AA2425" s="12">
        <f>N2425*O2425</f>
        <v/>
      </c>
    </row>
    <row r="2426">
      <c r="A2426" s="12" t="inlineStr">
        <is>
          <t>B-P-0162</t>
        </is>
      </c>
      <c r="B2426" s="12" t="inlineStr">
        <is>
          <t>B</t>
        </is>
      </c>
      <c r="C2426" s="12" t="inlineStr">
        <is>
          <t>ACC</t>
        </is>
      </c>
      <c r="D2426" s="12" t="inlineStr">
        <is>
          <t>Motor 1 of 2, 75 kW</t>
        </is>
      </c>
      <c r="E2426" s="12" t="inlineStr"/>
      <c r="F2426" s="12" t="inlineStr">
        <is>
          <t>R4 480 V switchgear + vacuum-pump MCC</t>
        </is>
      </c>
      <c r="G2426" s="12" t="inlineStr">
        <is>
          <t>VAC-A/B</t>
        </is>
      </c>
      <c r="H2426" s="12" t="inlineStr">
        <is>
          <t>VAC-A/B: ACC air-removal vacuum pumps</t>
        </is>
      </c>
      <c r="I2426" s="12" t="inlineStr">
        <is>
          <t>LV 600 V</t>
        </is>
      </c>
      <c r="J2426" s="12" t="inlineStr">
        <is>
          <t>Type TC-ER 600 V 3/C Cu XHHW-2 + ground, PVC jacket</t>
        </is>
      </c>
      <c r="K2426" s="12" t="inlineStr">
        <is>
          <t>LV|3/C+G|2/0</t>
        </is>
      </c>
      <c r="L2426" s="12" t="inlineStr">
        <is>
          <t>3/C+G</t>
        </is>
      </c>
      <c r="M2426" s="12" t="inlineStr">
        <is>
          <t>2/0</t>
        </is>
      </c>
      <c r="N2426" s="12" t="n">
        <v>1</v>
      </c>
      <c r="O2426" s="12" t="n">
        <v>1</v>
      </c>
      <c r="P2426" s="12" t="n">
        <v>480</v>
      </c>
      <c r="Q2426" s="12" t="n">
        <v>75</v>
      </c>
      <c r="R2426" s="12" t="n">
        <v>106.1</v>
      </c>
      <c r="S2426" s="12" t="inlineStr">
        <is>
          <t>Tray</t>
        </is>
      </c>
      <c r="T2426" s="16" t="n">
        <v>520</v>
      </c>
      <c r="U2426" s="16" t="n">
        <v>99</v>
      </c>
      <c r="V2426" s="16">
        <f>ROUNDUP((T2426+U2426+2*'Read Me'!$B$13)*(1+'Read Me'!$B$12),-1)</f>
        <v/>
      </c>
      <c r="W2426" s="16">
        <f>V2426*N2426*O2426</f>
        <v/>
      </c>
      <c r="X2426" s="12">
        <f>IF(LEFT(I2426,2)="MV",2*N2426*IF(L2426="1/C",O2426,1),0)</f>
        <v/>
      </c>
      <c r="Y2426" s="12">
        <f>IF(OR(LEFT(K2426,4)="LVAX",LEFT(K2426,6)="MV15AX",LEFT(K2426,4)="CTAX",LEFT(K2426,2)="W|"),2*N2426*O2426,0)</f>
        <v/>
      </c>
      <c r="Z2426" s="12" t="inlineStr">
        <is>
          <t>VD 2.5 %</t>
        </is>
      </c>
      <c r="AA2426" s="12">
        <f>N2426*O2426</f>
        <v/>
      </c>
    </row>
    <row r="2427">
      <c r="A2427" s="12" t="inlineStr">
        <is>
          <t>B-P-0163</t>
        </is>
      </c>
      <c r="B2427" s="12" t="inlineStr">
        <is>
          <t>B</t>
        </is>
      </c>
      <c r="C2427" s="12" t="inlineStr">
        <is>
          <t>ACC</t>
        </is>
      </c>
      <c r="D2427" s="12" t="inlineStr">
        <is>
          <t>Motor 2 of 2, 75 kW</t>
        </is>
      </c>
      <c r="E2427" s="12" t="inlineStr"/>
      <c r="F2427" s="12" t="inlineStr">
        <is>
          <t>R4 480 V switchgear + vacuum-pump MCC</t>
        </is>
      </c>
      <c r="G2427" s="12" t="inlineStr">
        <is>
          <t>VAC-A/B</t>
        </is>
      </c>
      <c r="H2427" s="12" t="inlineStr">
        <is>
          <t>VAC-A/B: ACC air-removal vacuum pumps</t>
        </is>
      </c>
      <c r="I2427" s="12" t="inlineStr">
        <is>
          <t>LV 600 V</t>
        </is>
      </c>
      <c r="J2427" s="12" t="inlineStr">
        <is>
          <t>Type TC-ER 600 V 3/C Cu XHHW-2 + ground, PVC jacket</t>
        </is>
      </c>
      <c r="K2427" s="12" t="inlineStr">
        <is>
          <t>LV|3/C+G|2/0</t>
        </is>
      </c>
      <c r="L2427" s="12" t="inlineStr">
        <is>
          <t>3/C+G</t>
        </is>
      </c>
      <c r="M2427" s="12" t="inlineStr">
        <is>
          <t>2/0</t>
        </is>
      </c>
      <c r="N2427" s="12" t="n">
        <v>1</v>
      </c>
      <c r="O2427" s="12" t="n">
        <v>1</v>
      </c>
      <c r="P2427" s="12" t="n">
        <v>480</v>
      </c>
      <c r="Q2427" s="12" t="n">
        <v>75</v>
      </c>
      <c r="R2427" s="12" t="n">
        <v>106.1</v>
      </c>
      <c r="S2427" s="12" t="inlineStr">
        <is>
          <t>Tray</t>
        </is>
      </c>
      <c r="T2427" s="16" t="n">
        <v>520</v>
      </c>
      <c r="U2427" s="16" t="n">
        <v>99</v>
      </c>
      <c r="V2427" s="16">
        <f>ROUNDUP((T2427+U2427+2*'Read Me'!$B$13)*(1+'Read Me'!$B$12),-1)</f>
        <v/>
      </c>
      <c r="W2427" s="16">
        <f>V2427*N2427*O2427</f>
        <v/>
      </c>
      <c r="X2427" s="12">
        <f>IF(LEFT(I2427,2)="MV",2*N2427*IF(L2427="1/C",O2427,1),0)</f>
        <v/>
      </c>
      <c r="Y2427" s="12">
        <f>IF(OR(LEFT(K2427,4)="LVAX",LEFT(K2427,6)="MV15AX",LEFT(K2427,4)="CTAX",LEFT(K2427,2)="W|"),2*N2427*O2427,0)</f>
        <v/>
      </c>
      <c r="Z2427" s="12" t="inlineStr">
        <is>
          <t>VD 2.5 %</t>
        </is>
      </c>
      <c r="AA2427" s="12">
        <f>N2427*O2427</f>
        <v/>
      </c>
    </row>
    <row r="2428">
      <c r="A2428" s="12" t="inlineStr">
        <is>
          <t>B-MV-0001</t>
        </is>
      </c>
      <c r="B2428" s="12" t="inlineStr">
        <is>
          <t>B</t>
        </is>
      </c>
      <c r="C2428" s="12" t="inlineStr">
        <is>
          <t>ACC</t>
        </is>
      </c>
      <c r="D2428" s="12" t="inlineStr">
        <is>
          <t>T-R4-1 ACC VFD transformer primary</t>
        </is>
      </c>
      <c r="E2428" s="12" t="inlineStr">
        <is>
          <t>SWGR-13.8-1</t>
        </is>
      </c>
      <c r="F2428" s="12" t="inlineStr">
        <is>
          <t>R1 SWGR-13.8-1 (11 x 36 in cubicles, 15 kV metal-clad)</t>
        </is>
      </c>
      <c r="G2428" s="12" t="inlineStr"/>
      <c r="H2428" s="12" t="inlineStr">
        <is>
          <t>T-R4-1: 13.8/0.48 kV</t>
        </is>
      </c>
      <c r="I2428" s="12" t="inlineStr">
        <is>
          <t>MV 15 kV</t>
        </is>
      </c>
      <c r="J2428" s="12" t="inlineStr">
        <is>
          <t>MV-105 15 kV 1/C Cu, EPR 133%, Cu tape shield, PVC jacket (triplexed)</t>
        </is>
      </c>
      <c r="K2428" s="12" t="inlineStr">
        <is>
          <t>MV15|1/C|2/0</t>
        </is>
      </c>
      <c r="L2428" s="12" t="inlineStr">
        <is>
          <t>1/C</t>
        </is>
      </c>
      <c r="M2428" s="12" t="inlineStr">
        <is>
          <t>2/0</t>
        </is>
      </c>
      <c r="N2428" s="12" t="n">
        <v>1</v>
      </c>
      <c r="O2428" s="12" t="n">
        <v>3</v>
      </c>
      <c r="P2428" s="12" t="n">
        <v>13800</v>
      </c>
      <c r="Q2428" s="12" t="n">
        <v>3750</v>
      </c>
      <c r="R2428" s="12" t="n">
        <v>157</v>
      </c>
      <c r="S2428" s="12" t="inlineStr">
        <is>
          <t>Tray</t>
        </is>
      </c>
      <c r="T2428" s="16" t="n">
        <v>1173</v>
      </c>
      <c r="U2428" s="16" t="n">
        <v>147</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B-MV-0002</t>
        </is>
      </c>
      <c r="B2429" s="12" t="inlineStr">
        <is>
          <t>B</t>
        </is>
      </c>
      <c r="C2429" s="12" t="inlineStr">
        <is>
          <t>ACC</t>
        </is>
      </c>
      <c r="D2429" s="12" t="inlineStr">
        <is>
          <t>T-R4-2 ACC VFD transformer primary</t>
        </is>
      </c>
      <c r="E2429" s="12" t="inlineStr">
        <is>
          <t>SWGR-13.8-2</t>
        </is>
      </c>
      <c r="F2429" s="12" t="inlineStr">
        <is>
          <t>R1 SWGR-13.8-2 (11 x 36 in cubicles, 15 kV metal-clad)</t>
        </is>
      </c>
      <c r="G2429" s="12" t="inlineStr"/>
      <c r="H2429" s="12" t="inlineStr">
        <is>
          <t>T-R4-2: 13.8/0.48 kV</t>
        </is>
      </c>
      <c r="I2429" s="12" t="inlineStr">
        <is>
          <t>MV 15 kV</t>
        </is>
      </c>
      <c r="J2429" s="12" t="inlineStr">
        <is>
          <t>MV-105 15 kV 1/C Cu, EPR 133%, Cu tape shield, PVC jacket (triplexed)</t>
        </is>
      </c>
      <c r="K2429" s="12" t="inlineStr">
        <is>
          <t>MV15|1/C|2/0</t>
        </is>
      </c>
      <c r="L2429" s="12" t="inlineStr">
        <is>
          <t>1/C</t>
        </is>
      </c>
      <c r="M2429" s="12" t="inlineStr">
        <is>
          <t>2/0</t>
        </is>
      </c>
      <c r="N2429" s="12" t="n">
        <v>1</v>
      </c>
      <c r="O2429" s="12" t="n">
        <v>3</v>
      </c>
      <c r="P2429" s="12" t="n">
        <v>13800</v>
      </c>
      <c r="Q2429" s="12" t="n">
        <v>3750</v>
      </c>
      <c r="R2429" s="12" t="n">
        <v>157</v>
      </c>
      <c r="S2429" s="12" t="inlineStr">
        <is>
          <t>Tray</t>
        </is>
      </c>
      <c r="T2429" s="16" t="n">
        <v>1228</v>
      </c>
      <c r="U2429" s="16" t="n">
        <v>163</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B-MV-0003</t>
        </is>
      </c>
      <c r="B2430" s="12" t="inlineStr">
        <is>
          <t>B</t>
        </is>
      </c>
      <c r="C2430" s="12" t="inlineStr">
        <is>
          <t>ACC</t>
        </is>
      </c>
      <c r="D2430" s="12" t="inlineStr">
        <is>
          <t>T-R4-3 ACC VFD transformer primary</t>
        </is>
      </c>
      <c r="E2430" s="12" t="inlineStr">
        <is>
          <t>SWGR-13.8-3</t>
        </is>
      </c>
      <c r="F2430" s="12" t="inlineStr">
        <is>
          <t>R1 SWGR-13.8-3 (11 x 36 in cubicles, 15 kV metal-clad)</t>
        </is>
      </c>
      <c r="G2430" s="12" t="inlineStr"/>
      <c r="H2430" s="12" t="inlineStr">
        <is>
          <t>T-R4-3: 13.8/0.48 kV</t>
        </is>
      </c>
      <c r="I2430" s="12" t="inlineStr">
        <is>
          <t>MV 15 kV</t>
        </is>
      </c>
      <c r="J2430" s="12" t="inlineStr">
        <is>
          <t>MV-105 15 kV 1/C Cu, EPR 133%, Cu tape shield, PVC jacket (triplexed)</t>
        </is>
      </c>
      <c r="K2430" s="12" t="inlineStr">
        <is>
          <t>MV15|1/C|2/0</t>
        </is>
      </c>
      <c r="L2430" s="12" t="inlineStr">
        <is>
          <t>1/C</t>
        </is>
      </c>
      <c r="M2430" s="12" t="inlineStr">
        <is>
          <t>2/0</t>
        </is>
      </c>
      <c r="N2430" s="12" t="n">
        <v>1</v>
      </c>
      <c r="O2430" s="12" t="n">
        <v>3</v>
      </c>
      <c r="P2430" s="12" t="n">
        <v>13800</v>
      </c>
      <c r="Q2430" s="12" t="n">
        <v>3750</v>
      </c>
      <c r="R2430" s="12" t="n">
        <v>157</v>
      </c>
      <c r="S2430" s="12" t="inlineStr">
        <is>
          <t>Tray</t>
        </is>
      </c>
      <c r="T2430" s="16" t="n">
        <v>1310</v>
      </c>
      <c r="U2430" s="16" t="n">
        <v>128</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B-MV-0004</t>
        </is>
      </c>
      <c r="B2431" s="12" t="inlineStr">
        <is>
          <t>B</t>
        </is>
      </c>
      <c r="C2431" s="12" t="inlineStr">
        <is>
          <t>ACC</t>
        </is>
      </c>
      <c r="D2431" s="12" t="inlineStr">
        <is>
          <t>T-R4-4 ACC VFD transformer primary</t>
        </is>
      </c>
      <c r="E2431" s="12" t="inlineStr">
        <is>
          <t>SWGR-13.8-1</t>
        </is>
      </c>
      <c r="F2431" s="12" t="inlineStr">
        <is>
          <t>R1 SWGR-13.8-1 (11 x 36 in cubicles, 15 kV metal-clad)</t>
        </is>
      </c>
      <c r="G2431" s="12" t="inlineStr"/>
      <c r="H2431" s="12" t="inlineStr">
        <is>
          <t>T-R4-4: 13.8/0.48 kV</t>
        </is>
      </c>
      <c r="I2431" s="12" t="inlineStr">
        <is>
          <t>MV 15 kV</t>
        </is>
      </c>
      <c r="J2431" s="12" t="inlineStr">
        <is>
          <t>MV-105 15 kV 1/C Cu, EPR 133%, Cu tape shield, PVC jacket (triplexed)</t>
        </is>
      </c>
      <c r="K2431" s="12" t="inlineStr">
        <is>
          <t>MV15|1/C|2/0</t>
        </is>
      </c>
      <c r="L2431" s="12" t="inlineStr">
        <is>
          <t>1/C</t>
        </is>
      </c>
      <c r="M2431" s="12" t="inlineStr">
        <is>
          <t>2/0</t>
        </is>
      </c>
      <c r="N2431" s="12" t="n">
        <v>1</v>
      </c>
      <c r="O2431" s="12" t="n">
        <v>3</v>
      </c>
      <c r="P2431" s="12" t="n">
        <v>13800</v>
      </c>
      <c r="Q2431" s="12" t="n">
        <v>3750</v>
      </c>
      <c r="R2431" s="12" t="n">
        <v>157</v>
      </c>
      <c r="S2431" s="12" t="inlineStr">
        <is>
          <t>Tray</t>
        </is>
      </c>
      <c r="T2431" s="16" t="n">
        <v>1222</v>
      </c>
      <c r="U2431" s="16" t="n">
        <v>160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B-MV-0005</t>
        </is>
      </c>
      <c r="B2432" s="12" t="inlineStr">
        <is>
          <t>B</t>
        </is>
      </c>
      <c r="C2432" s="12" t="inlineStr">
        <is>
          <t>ACC</t>
        </is>
      </c>
      <c r="D2432" s="12" t="inlineStr">
        <is>
          <t>Condensate pump CP-A</t>
        </is>
      </c>
      <c r="E2432" s="12" t="inlineStr">
        <is>
          <t>SWGR-4.16-A</t>
        </is>
      </c>
      <c r="F2432" s="12" t="inlineStr">
        <is>
          <t>R1 SWGR-4.16-A (9 x 36 in cubicles, 5 kV metal-clad)</t>
        </is>
      </c>
      <c r="G2432" s="12" t="inlineStr">
        <is>
          <t>CP-A/B/C</t>
        </is>
      </c>
      <c r="H2432" s="12" t="inlineStr">
        <is>
          <t>CP-A/B/C: condensate pumps (4.16 kV)</t>
        </is>
      </c>
      <c r="I2432" s="12" t="inlineStr">
        <is>
          <t>MV 5 kV</t>
        </is>
      </c>
      <c r="J2432" s="12" t="inlineStr">
        <is>
          <t>MV-105 5 kV 3/C Cu, EPR 133%, tape shield, gnd, PVC jacket</t>
        </is>
      </c>
      <c r="K2432" s="12" t="inlineStr">
        <is>
          <t>MV5|3/C|1/0</t>
        </is>
      </c>
      <c r="L2432" s="12" t="inlineStr">
        <is>
          <t>3/C</t>
        </is>
      </c>
      <c r="M2432" s="12" t="inlineStr">
        <is>
          <t>1/0</t>
        </is>
      </c>
      <c r="N2432" s="12" t="n">
        <v>1</v>
      </c>
      <c r="O2432" s="12" t="n">
        <v>1</v>
      </c>
      <c r="P2432" s="12" t="n">
        <v>4160</v>
      </c>
      <c r="Q2432" s="12" t="n">
        <v>900</v>
      </c>
      <c r="R2432" s="12" t="n">
        <v>139</v>
      </c>
      <c r="S2432" s="12" t="inlineStr">
        <is>
          <t>Tray</t>
        </is>
      </c>
      <c r="T2432" s="16" t="n">
        <v>1215</v>
      </c>
      <c r="U2432" s="16" t="n">
        <v>274</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B-MV-0006</t>
        </is>
      </c>
      <c r="B2433" s="12" t="inlineStr">
        <is>
          <t>B</t>
        </is>
      </c>
      <c r="C2433" s="12" t="inlineStr">
        <is>
          <t>ACC</t>
        </is>
      </c>
      <c r="D2433" s="12" t="inlineStr">
        <is>
          <t>Condensate pump CP-B</t>
        </is>
      </c>
      <c r="E2433" s="12" t="inlineStr">
        <is>
          <t>SWGR-4.16-B</t>
        </is>
      </c>
      <c r="F2433" s="12" t="inlineStr">
        <is>
          <t>R1 SWGR-4.16-B (5 kV metal-clad)</t>
        </is>
      </c>
      <c r="G2433" s="12" t="inlineStr">
        <is>
          <t>CP-A/B/C</t>
        </is>
      </c>
      <c r="H2433" s="12" t="inlineStr">
        <is>
          <t>CP-A/B/C: condensate pumps (4.16 kV)</t>
        </is>
      </c>
      <c r="I2433" s="12" t="inlineStr">
        <is>
          <t>MV 5 kV</t>
        </is>
      </c>
      <c r="J2433" s="12" t="inlineStr">
        <is>
          <t>MV-105 5 kV 3/C Cu, EPR 133%, tape shield, gnd, PVC jacket</t>
        </is>
      </c>
      <c r="K2433" s="12" t="inlineStr">
        <is>
          <t>MV5|3/C|1/0</t>
        </is>
      </c>
      <c r="L2433" s="12" t="inlineStr">
        <is>
          <t>3/C</t>
        </is>
      </c>
      <c r="M2433" s="12" t="inlineStr">
        <is>
          <t>1/0</t>
        </is>
      </c>
      <c r="N2433" s="12" t="n">
        <v>1</v>
      </c>
      <c r="O2433" s="12" t="n">
        <v>1</v>
      </c>
      <c r="P2433" s="12" t="n">
        <v>4160</v>
      </c>
      <c r="Q2433" s="12" t="n">
        <v>900</v>
      </c>
      <c r="R2433" s="12" t="n">
        <v>139</v>
      </c>
      <c r="S2433" s="12" t="inlineStr">
        <is>
          <t>Tray</t>
        </is>
      </c>
      <c r="T2433" s="16" t="n">
        <v>855</v>
      </c>
      <c r="U2433" s="16" t="n">
        <v>155</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B-MV-0007</t>
        </is>
      </c>
      <c r="B2434" s="12" t="inlineStr">
        <is>
          <t>B</t>
        </is>
      </c>
      <c r="C2434" s="12" t="inlineStr">
        <is>
          <t>ACC</t>
        </is>
      </c>
      <c r="D2434" s="12" t="inlineStr">
        <is>
          <t>Condensate pump CP-C</t>
        </is>
      </c>
      <c r="E2434" s="12" t="inlineStr">
        <is>
          <t>SWGR-4.16-A</t>
        </is>
      </c>
      <c r="F2434" s="12" t="inlineStr">
        <is>
          <t>R1 SWGR-4.16-A (9 x 36 in cubicles, 5 kV metal-clad)</t>
        </is>
      </c>
      <c r="G2434" s="12" t="inlineStr">
        <is>
          <t>CP-A/B/C</t>
        </is>
      </c>
      <c r="H2434" s="12" t="inlineStr">
        <is>
          <t>CP-A/B/C: condensate pumps (4.16 kV)</t>
        </is>
      </c>
      <c r="I2434" s="12" t="inlineStr">
        <is>
          <t>MV 5 kV</t>
        </is>
      </c>
      <c r="J2434" s="12" t="inlineStr">
        <is>
          <t>MV-105 5 kV 3/C Cu, EPR 133%, tape shield, gnd, PVC jacket</t>
        </is>
      </c>
      <c r="K2434" s="12" t="inlineStr">
        <is>
          <t>MV5|3/C|1/0</t>
        </is>
      </c>
      <c r="L2434" s="12" t="inlineStr">
        <is>
          <t>3/C</t>
        </is>
      </c>
      <c r="M2434" s="12" t="inlineStr">
        <is>
          <t>1/0</t>
        </is>
      </c>
      <c r="N2434" s="12" t="n">
        <v>1</v>
      </c>
      <c r="O2434" s="12" t="n">
        <v>1</v>
      </c>
      <c r="P2434" s="12" t="n">
        <v>4160</v>
      </c>
      <c r="Q2434" s="12" t="n">
        <v>900</v>
      </c>
      <c r="R2434" s="12" t="n">
        <v>139</v>
      </c>
      <c r="S2434" s="12" t="inlineStr">
        <is>
          <t>Tray</t>
        </is>
      </c>
      <c r="T2434" s="16" t="n">
        <v>1215</v>
      </c>
      <c r="U2434" s="16" t="n">
        <v>274</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C-L-0001</t>
        </is>
      </c>
      <c r="B2435" s="12" t="inlineStr">
        <is>
          <t>C</t>
        </is>
      </c>
      <c r="C2435" s="12" t="inlineStr">
        <is>
          <t>Grid interface</t>
        </is>
      </c>
      <c r="D2435" s="12" t="inlineStr">
        <is>
          <t>Lighting, receptacles and small power branch circuits (allowance)</t>
        </is>
      </c>
      <c r="E2435" s="12" t="inlineStr">
        <is>
          <t>RH</t>
        </is>
      </c>
      <c r="F2435" s="12" t="inlineStr">
        <is>
          <t>RH: switchyard relay / control house (52 x 70 ft)</t>
        </is>
      </c>
      <c r="G2435" s="12" t="inlineStr">
        <is>
          <t>RH</t>
        </is>
      </c>
      <c r="H2435" s="12" t="inlineStr">
        <is>
          <t>RH: switchyard relay / control house (52 x 70 ft)</t>
        </is>
      </c>
      <c r="I2435" s="12" t="inlineStr">
        <is>
          <t>Building wire</t>
        </is>
      </c>
      <c r="J2435" s="12" t="inlineStr">
        <is>
          <t>SIMpull THHN/THWN-2 600 V 1/C Cu (lighting, receptacles, small power)</t>
        </is>
      </c>
      <c r="K2435" s="12" t="inlineStr">
        <is>
          <t>THHN|1/C|12</t>
        </is>
      </c>
      <c r="L2435" s="12" t="inlineStr">
        <is>
          <t>1/C</t>
        </is>
      </c>
      <c r="M2435" s="12" t="inlineStr">
        <is>
          <t>12</t>
        </is>
      </c>
      <c r="N2435" s="12" t="n">
        <v>1</v>
      </c>
      <c r="O2435" s="12" t="n">
        <v>1</v>
      </c>
      <c r="P2435" s="12" t="n">
        <v>277</v>
      </c>
      <c r="Q2435" s="12" t="n"/>
      <c r="R2435" s="12" t="n"/>
      <c r="S2435" s="12" t="inlineStr">
        <is>
          <t>Conduit</t>
        </is>
      </c>
      <c r="T2435" s="16" t="n">
        <v>5824</v>
      </c>
      <c r="U2435" s="16" t="n">
        <v>0</v>
      </c>
      <c r="V2435" s="16">
        <f>ROUNDUP((T2435+U2435+2*'Read Me'!$B$13)*(1+'Read Me'!$B$12),-1)</f>
        <v/>
      </c>
      <c r="W2435" s="16">
        <f>V2435*N2435*O2435</f>
        <v/>
      </c>
      <c r="X2435" s="12">
        <f>IF(LEFT(I2435,2)="MV",2*N2435*IF(L2435="1/C",O2435,1),0)</f>
        <v/>
      </c>
      <c r="Y2435" s="12">
        <f>IF(OR(LEFT(K2435,4)="LVAX",LEFT(K2435,6)="MV15AX",LEFT(K2435,4)="CTAX",LEFT(K2435,2)="W|"),2*N2435*O2435,0)</f>
        <v/>
      </c>
      <c r="Z2435" s="12" t="inlineStr">
        <is>
          <t>allowance: 1.6 ft of conductor per ft2 of floor</t>
        </is>
      </c>
      <c r="AA2435" s="12">
        <f>N2435*O2435</f>
        <v/>
      </c>
    </row>
    <row r="2436">
      <c r="A2436" s="12" t="inlineStr">
        <is>
          <t>C-C-0001</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D1-CB1</t>
        </is>
      </c>
      <c r="H2436" s="12" t="inlineStr">
        <is>
          <t>D1 230 kV breaker 1</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274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C-C-0002</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D1-CB1</t>
        </is>
      </c>
      <c r="H2437" s="12" t="inlineStr">
        <is>
          <t>D1 230 kV breaker 1</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274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C-C-0003</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D1-CB1</t>
        </is>
      </c>
      <c r="H2438" s="12" t="inlineStr">
        <is>
          <t>D1 230 kV breaker 1</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C-C-0004</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D1-CB1</t>
        </is>
      </c>
      <c r="H2439" s="12" t="inlineStr">
        <is>
          <t>D1 230 kV breaker 1</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C-C-0005</t>
        </is>
      </c>
      <c r="B2440" s="12" t="inlineStr">
        <is>
          <t>C</t>
        </is>
      </c>
      <c r="C2440" s="12" t="inlineStr">
        <is>
          <t>Grid interface</t>
        </is>
      </c>
      <c r="D2440" s="12" t="inlineStr">
        <is>
          <t>CT / VT</t>
        </is>
      </c>
      <c r="E2440" s="12" t="inlineStr">
        <is>
          <t>RH</t>
        </is>
      </c>
      <c r="F2440" s="12" t="inlineStr">
        <is>
          <t>RH: switchyard relay / control house (52 x 70 ft)</t>
        </is>
      </c>
      <c r="G2440" s="12" t="inlineStr">
        <is>
          <t>D1-CB1</t>
        </is>
      </c>
      <c r="H2440" s="12" t="inlineStr">
        <is>
          <t>D1 230 kV breaker 1</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274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C-C-0006</t>
        </is>
      </c>
      <c r="B2441" s="12" t="inlineStr">
        <is>
          <t>C</t>
        </is>
      </c>
      <c r="C2441" s="12" t="inlineStr">
        <is>
          <t>Grid interface</t>
        </is>
      </c>
      <c r="D2441" s="12" t="inlineStr">
        <is>
          <t>CT / VT</t>
        </is>
      </c>
      <c r="E2441" s="12" t="inlineStr">
        <is>
          <t>RH</t>
        </is>
      </c>
      <c r="F2441" s="12" t="inlineStr">
        <is>
          <t>RH: switchyard relay / control house (52 x 70 ft)</t>
        </is>
      </c>
      <c r="G2441" s="12" t="inlineStr">
        <is>
          <t>D1-CB1</t>
        </is>
      </c>
      <c r="H2441" s="12" t="inlineStr">
        <is>
          <t>D1 230 kV breaker 1</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274</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C-C-0007</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D1-CB1</t>
        </is>
      </c>
      <c r="H2442" s="12" t="inlineStr">
        <is>
          <t>D1 230 kV breaker 1</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C-C-0008</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D1-CB2</t>
        </is>
      </c>
      <c r="H2443" s="12" t="inlineStr">
        <is>
          <t>D1 230 kV breaker 2</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274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C-C-0009</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D1-CB2</t>
        </is>
      </c>
      <c r="H2444" s="12" t="inlineStr">
        <is>
          <t>D1 230 kV breaker 2</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274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C-C-0010</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D1-CB2</t>
        </is>
      </c>
      <c r="H2445" s="12" t="inlineStr">
        <is>
          <t>D1 230 kV breaker 2</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274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C-C-0011</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D1-CB2</t>
        </is>
      </c>
      <c r="H2446" s="12" t="inlineStr">
        <is>
          <t>D1 230 kV breaker 2</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274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C-C-0012</t>
        </is>
      </c>
      <c r="B2447" s="12" t="inlineStr">
        <is>
          <t>C</t>
        </is>
      </c>
      <c r="C2447" s="12" t="inlineStr">
        <is>
          <t>Grid interface</t>
        </is>
      </c>
      <c r="D2447" s="12" t="inlineStr">
        <is>
          <t>CT / VT</t>
        </is>
      </c>
      <c r="E2447" s="12" t="inlineStr">
        <is>
          <t>RH</t>
        </is>
      </c>
      <c r="F2447" s="12" t="inlineStr">
        <is>
          <t>RH: switchyard relay / control house (52 x 70 ft)</t>
        </is>
      </c>
      <c r="G2447" s="12" t="inlineStr">
        <is>
          <t>D1-CB2</t>
        </is>
      </c>
      <c r="H2447" s="12" t="inlineStr">
        <is>
          <t>D1 230 kV breaker 2</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274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C-C-0013</t>
        </is>
      </c>
      <c r="B2448" s="12" t="inlineStr">
        <is>
          <t>C</t>
        </is>
      </c>
      <c r="C2448" s="12" t="inlineStr">
        <is>
          <t>Grid interface</t>
        </is>
      </c>
      <c r="D2448" s="12" t="inlineStr">
        <is>
          <t>CT / VT</t>
        </is>
      </c>
      <c r="E2448" s="12" t="inlineStr">
        <is>
          <t>RH</t>
        </is>
      </c>
      <c r="F2448" s="12" t="inlineStr">
        <is>
          <t>RH: switchyard relay / control house (52 x 70 ft)</t>
        </is>
      </c>
      <c r="G2448" s="12" t="inlineStr">
        <is>
          <t>D1-CB2</t>
        </is>
      </c>
      <c r="H2448" s="12" t="inlineStr">
        <is>
          <t>D1 230 kV breaker 2</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274</v>
      </c>
      <c r="U2448" s="16" t="n">
        <v>52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C-C-0014</t>
        </is>
      </c>
      <c r="B2449" s="12" t="inlineStr">
        <is>
          <t>C</t>
        </is>
      </c>
      <c r="C2449" s="12" t="inlineStr">
        <is>
          <t>Grid interface</t>
        </is>
      </c>
      <c r="D2449" s="12" t="inlineStr">
        <is>
          <t>CT / VT</t>
        </is>
      </c>
      <c r="E2449" s="12" t="inlineStr">
        <is>
          <t>RH</t>
        </is>
      </c>
      <c r="F2449" s="12" t="inlineStr">
        <is>
          <t>RH: switchyard relay / control house (52 x 70 ft)</t>
        </is>
      </c>
      <c r="G2449" s="12" t="inlineStr">
        <is>
          <t>D1-CB2</t>
        </is>
      </c>
      <c r="H2449" s="12" t="inlineStr">
        <is>
          <t>D1 230 kV breaker 2</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274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C-C-0015</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D1-CB3</t>
        </is>
      </c>
      <c r="H2450" s="12" t="inlineStr">
        <is>
          <t>D1 230 kV breaker 3</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274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C-C-0016</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D1-CB3</t>
        </is>
      </c>
      <c r="H2451" s="12" t="inlineStr">
        <is>
          <t>D1 230 kV breaker 3</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274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C-C-0017</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D1-CB3</t>
        </is>
      </c>
      <c r="H2452" s="12" t="inlineStr">
        <is>
          <t>D1 230 kV breaker 3</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274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C-C-0018</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D1-CB3</t>
        </is>
      </c>
      <c r="H2453" s="12" t="inlineStr">
        <is>
          <t>D1 230 kV breaker 3</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274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C-C-0019</t>
        </is>
      </c>
      <c r="B2454" s="12" t="inlineStr">
        <is>
          <t>C</t>
        </is>
      </c>
      <c r="C2454" s="12" t="inlineStr">
        <is>
          <t>Grid interface</t>
        </is>
      </c>
      <c r="D2454" s="12" t="inlineStr">
        <is>
          <t>CT / VT</t>
        </is>
      </c>
      <c r="E2454" s="12" t="inlineStr">
        <is>
          <t>RH</t>
        </is>
      </c>
      <c r="F2454" s="12" t="inlineStr">
        <is>
          <t>RH: switchyard relay / control house (52 x 70 ft)</t>
        </is>
      </c>
      <c r="G2454" s="12" t="inlineStr">
        <is>
          <t>D1-CB3</t>
        </is>
      </c>
      <c r="H2454" s="12" t="inlineStr">
        <is>
          <t>D1 230 kV breaker 3</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274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C-C-0020</t>
        </is>
      </c>
      <c r="B2455" s="12" t="inlineStr">
        <is>
          <t>C</t>
        </is>
      </c>
      <c r="C2455" s="12" t="inlineStr">
        <is>
          <t>Grid interface</t>
        </is>
      </c>
      <c r="D2455" s="12" t="inlineStr">
        <is>
          <t>CT / VT</t>
        </is>
      </c>
      <c r="E2455" s="12" t="inlineStr">
        <is>
          <t>RH</t>
        </is>
      </c>
      <c r="F2455" s="12" t="inlineStr">
        <is>
          <t>RH: switchyard relay / control house (52 x 70 ft)</t>
        </is>
      </c>
      <c r="G2455" s="12" t="inlineStr">
        <is>
          <t>D1-CB3</t>
        </is>
      </c>
      <c r="H2455" s="12" t="inlineStr">
        <is>
          <t>D1 230 kV breaker 3</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274</v>
      </c>
      <c r="U2455" s="16" t="n">
        <v>92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C-C-0021</t>
        </is>
      </c>
      <c r="B2456" s="12" t="inlineStr">
        <is>
          <t>C</t>
        </is>
      </c>
      <c r="C2456" s="12" t="inlineStr">
        <is>
          <t>Grid interface</t>
        </is>
      </c>
      <c r="D2456" s="12" t="inlineStr">
        <is>
          <t>CT / VT</t>
        </is>
      </c>
      <c r="E2456" s="12" t="inlineStr">
        <is>
          <t>RH</t>
        </is>
      </c>
      <c r="F2456" s="12" t="inlineStr">
        <is>
          <t>RH: switchyard relay / control house (52 x 70 ft)</t>
        </is>
      </c>
      <c r="G2456" s="12" t="inlineStr">
        <is>
          <t>D1-CB3</t>
        </is>
      </c>
      <c r="H2456" s="12" t="inlineStr">
        <is>
          <t>D1 230 kV breaker 3</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274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C-C-0022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D2-CB1</t>
        </is>
      </c>
      <c r="H2457" s="12" t="inlineStr">
        <is>
          <t>D2 230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474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C-C-0023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D2-CB1</t>
        </is>
      </c>
      <c r="H2458" s="12" t="inlineStr">
        <is>
          <t>D2 230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474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C-C-0024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D2-CB1</t>
        </is>
      </c>
      <c r="H2459" s="12" t="inlineStr">
        <is>
          <t>D2 230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C-C-0025</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D2-CB1</t>
        </is>
      </c>
      <c r="H2460" s="12" t="inlineStr">
        <is>
          <t>D2 230 kV breaker 1</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C-C-0026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D2-CB1</t>
        </is>
      </c>
      <c r="H2461" s="12" t="inlineStr">
        <is>
          <t>D2 230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474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C-C-0027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D2-CB1</t>
        </is>
      </c>
      <c r="H2462" s="12" t="inlineStr">
        <is>
          <t>D2 230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474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C-C-0028</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D2-CB1</t>
        </is>
      </c>
      <c r="H2463" s="12" t="inlineStr">
        <is>
          <t>D2 230 kV breaker 1</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C-C-0029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D2-CB2</t>
        </is>
      </c>
      <c r="H2464" s="12" t="inlineStr">
        <is>
          <t>D2 230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474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C-C-0030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D2-CB2</t>
        </is>
      </c>
      <c r="H2465" s="12" t="inlineStr">
        <is>
          <t>D2 230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474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C-C-0031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D2-CB2</t>
        </is>
      </c>
      <c r="H2466" s="12" t="inlineStr">
        <is>
          <t>D2 230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474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C-C-0032</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D2-CB2</t>
        </is>
      </c>
      <c r="H2467" s="12" t="inlineStr">
        <is>
          <t>D2 230 kV breaker 2</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474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C-C-0033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D2-CB2</t>
        </is>
      </c>
      <c r="H2468" s="12" t="inlineStr">
        <is>
          <t>D2 230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474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C-C-0034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D2-CB2</t>
        </is>
      </c>
      <c r="H2469" s="12" t="inlineStr">
        <is>
          <t>D2 230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474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C-C-0035</t>
        </is>
      </c>
      <c r="B2470" s="12" t="inlineStr">
        <is>
          <t>C</t>
        </is>
      </c>
      <c r="C2470" s="12" t="inlineStr">
        <is>
          <t>Grid interface</t>
        </is>
      </c>
      <c r="D2470" s="12" t="inlineStr">
        <is>
          <t>CT / VT</t>
        </is>
      </c>
      <c r="E2470" s="12" t="inlineStr">
        <is>
          <t>RH</t>
        </is>
      </c>
      <c r="F2470" s="12" t="inlineStr">
        <is>
          <t>RH: switchyard relay / control house (52 x 70 ft)</t>
        </is>
      </c>
      <c r="G2470" s="12" t="inlineStr">
        <is>
          <t>D2-CB2</t>
        </is>
      </c>
      <c r="H2470" s="12" t="inlineStr">
        <is>
          <t>D2 230 kV breaker 2</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474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C-C-0036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D2-CB3</t>
        </is>
      </c>
      <c r="H2471" s="12" t="inlineStr">
        <is>
          <t>D2 230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474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C-C-0037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D2-CB3</t>
        </is>
      </c>
      <c r="H2472" s="12" t="inlineStr">
        <is>
          <t>D2 230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474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C-C-0038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D2-CB3</t>
        </is>
      </c>
      <c r="H2473" s="12" t="inlineStr">
        <is>
          <t>D2 230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474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C-C-0039</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D2-CB3</t>
        </is>
      </c>
      <c r="H2474" s="12" t="inlineStr">
        <is>
          <t>D2 230 kV breaker 3</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474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C-C-0040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D2-CB3</t>
        </is>
      </c>
      <c r="H2475" s="12" t="inlineStr">
        <is>
          <t>D2 230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474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C-C-0041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D2-CB3</t>
        </is>
      </c>
      <c r="H2476" s="12" t="inlineStr">
        <is>
          <t>D2 230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474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C-C-0042</t>
        </is>
      </c>
      <c r="B2477" s="12" t="inlineStr">
        <is>
          <t>C</t>
        </is>
      </c>
      <c r="C2477" s="12" t="inlineStr">
        <is>
          <t>Grid interface</t>
        </is>
      </c>
      <c r="D2477" s="12" t="inlineStr">
        <is>
          <t>CT / VT</t>
        </is>
      </c>
      <c r="E2477" s="12" t="inlineStr">
        <is>
          <t>RH</t>
        </is>
      </c>
      <c r="F2477" s="12" t="inlineStr">
        <is>
          <t>RH: switchyard relay / control house (52 x 70 ft)</t>
        </is>
      </c>
      <c r="G2477" s="12" t="inlineStr">
        <is>
          <t>D2-CB3</t>
        </is>
      </c>
      <c r="H2477" s="12" t="inlineStr">
        <is>
          <t>D2 230 kV breaker 3</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474</v>
      </c>
      <c r="U2477" s="16" t="n">
        <v>92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C-C-0043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D3-CB1</t>
        </is>
      </c>
      <c r="H2478" s="12" t="inlineStr">
        <is>
          <t>D3 230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674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C-C-0044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D3-CB1</t>
        </is>
      </c>
      <c r="H2479" s="12" t="inlineStr">
        <is>
          <t>D3 230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674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C-C-0045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D3-CB1</t>
        </is>
      </c>
      <c r="H2480" s="12" t="inlineStr">
        <is>
          <t>D3 230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C-C-0046</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D3-CB1</t>
        </is>
      </c>
      <c r="H2481" s="12" t="inlineStr">
        <is>
          <t>D3 230 kV breaker 1</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C-C-0047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D3-CB1</t>
        </is>
      </c>
      <c r="H2482" s="12" t="inlineStr">
        <is>
          <t>D3 230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674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C-C-0048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D3-CB1</t>
        </is>
      </c>
      <c r="H2483" s="12" t="inlineStr">
        <is>
          <t>D3 230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674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C-C-0049</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D3-CB1</t>
        </is>
      </c>
      <c r="H2484" s="12" t="inlineStr">
        <is>
          <t>D3 230 kV breaker 1</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C-C-0050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D3-CB2</t>
        </is>
      </c>
      <c r="H2485" s="12" t="inlineStr">
        <is>
          <t>D3 230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674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C-C-0051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D3-CB2</t>
        </is>
      </c>
      <c r="H2486" s="12" t="inlineStr">
        <is>
          <t>D3 230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674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C-C-0052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D3-CB2</t>
        </is>
      </c>
      <c r="H2487" s="12" t="inlineStr">
        <is>
          <t>D3 230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674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C-C-0053</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D3-CB2</t>
        </is>
      </c>
      <c r="H2488" s="12" t="inlineStr">
        <is>
          <t>D3 230 kV breaker 2</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674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C-C-0054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D3-CB2</t>
        </is>
      </c>
      <c r="H2489" s="12" t="inlineStr">
        <is>
          <t>D3 230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674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C-C-0055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D3-CB2</t>
        </is>
      </c>
      <c r="H2490" s="12" t="inlineStr">
        <is>
          <t>D3 230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674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C-C-0056</t>
        </is>
      </c>
      <c r="B2491" s="12" t="inlineStr">
        <is>
          <t>C</t>
        </is>
      </c>
      <c r="C2491" s="12" t="inlineStr">
        <is>
          <t>Grid interface</t>
        </is>
      </c>
      <c r="D2491" s="12" t="inlineStr">
        <is>
          <t>CT / VT</t>
        </is>
      </c>
      <c r="E2491" s="12" t="inlineStr">
        <is>
          <t>RH</t>
        </is>
      </c>
      <c r="F2491" s="12" t="inlineStr">
        <is>
          <t>RH: switchyard relay / control house (52 x 70 ft)</t>
        </is>
      </c>
      <c r="G2491" s="12" t="inlineStr">
        <is>
          <t>D3-CB2</t>
        </is>
      </c>
      <c r="H2491" s="12" t="inlineStr">
        <is>
          <t>D3 230 kV breaker 2</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674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C-C-0057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D3-CB3</t>
        </is>
      </c>
      <c r="H2492" s="12" t="inlineStr">
        <is>
          <t>D3 230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674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C-C-0058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D3-CB3</t>
        </is>
      </c>
      <c r="H2493" s="12" t="inlineStr">
        <is>
          <t>D3 230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674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C-C-0059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D3-CB3</t>
        </is>
      </c>
      <c r="H2494" s="12" t="inlineStr">
        <is>
          <t>D3 230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674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C-C-0060</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D3-CB3</t>
        </is>
      </c>
      <c r="H2495" s="12" t="inlineStr">
        <is>
          <t>D3 230 kV breaker 3</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674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C-C-0061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D3-CB3</t>
        </is>
      </c>
      <c r="H2496" s="12" t="inlineStr">
        <is>
          <t>D3 230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674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C-C-0062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D3-CB3</t>
        </is>
      </c>
      <c r="H2497" s="12" t="inlineStr">
        <is>
          <t>D3 230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674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C-C-0063</t>
        </is>
      </c>
      <c r="B2498" s="12" t="inlineStr">
        <is>
          <t>C</t>
        </is>
      </c>
      <c r="C2498" s="12" t="inlineStr">
        <is>
          <t>Grid interface</t>
        </is>
      </c>
      <c r="D2498" s="12" t="inlineStr">
        <is>
          <t>CT / VT</t>
        </is>
      </c>
      <c r="E2498" s="12" t="inlineStr">
        <is>
          <t>RH</t>
        </is>
      </c>
      <c r="F2498" s="12" t="inlineStr">
        <is>
          <t>RH: switchyard relay / control house (52 x 70 ft)</t>
        </is>
      </c>
      <c r="G2498" s="12" t="inlineStr">
        <is>
          <t>D3-CB3</t>
        </is>
      </c>
      <c r="H2498" s="12" t="inlineStr">
        <is>
          <t>D3 230 kV breaker 3</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674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C-C-0064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D4-CB1</t>
        </is>
      </c>
      <c r="H2499" s="12" t="inlineStr">
        <is>
          <t>D4 230 kV breaker 1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1294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C-C-0065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D4-CB1</t>
        </is>
      </c>
      <c r="H2500" s="12" t="inlineStr">
        <is>
          <t>D4 230 kV breaker 1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1294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C-C-0066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D4-CB1</t>
        </is>
      </c>
      <c r="H2501" s="12" t="inlineStr">
        <is>
          <t>D4 230 kV breaker 1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1294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C-C-0067</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D4-CB1</t>
        </is>
      </c>
      <c r="H2502" s="12" t="inlineStr">
        <is>
          <t>D4 230 kV breaker 1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1294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C-C-0068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D4-CB1</t>
        </is>
      </c>
      <c r="H2503" s="12" t="inlineStr">
        <is>
          <t>D4 230 kV breaker 1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1294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C-C-0069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D4-CB1</t>
        </is>
      </c>
      <c r="H2504" s="12" t="inlineStr">
        <is>
          <t>D4 230 kV breaker 1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1294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C-C-0070</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D4-CB1</t>
        </is>
      </c>
      <c r="H2505" s="12" t="inlineStr">
        <is>
          <t>D4 230 kV breaker 1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1294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C-C-0071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D4-CB2</t>
        </is>
      </c>
      <c r="H2506" s="12" t="inlineStr">
        <is>
          <t>D4 230 kV breaker 2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1294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C-C-0072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D4-CB2</t>
        </is>
      </c>
      <c r="H2507" s="12" t="inlineStr">
        <is>
          <t>D4 230 kV breaker 2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1294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C-C-0073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D4-CB2</t>
        </is>
      </c>
      <c r="H2508" s="12" t="inlineStr">
        <is>
          <t>D4 230 kV breaker 2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1294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C-C-0074</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D4-CB2</t>
        </is>
      </c>
      <c r="H2509" s="12" t="inlineStr">
        <is>
          <t>D4 230 kV breaker 2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1294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C-C-0075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D4-CB2</t>
        </is>
      </c>
      <c r="H2510" s="12" t="inlineStr">
        <is>
          <t>D4 230 kV breaker 2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1294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C-C-0076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D4-CB2</t>
        </is>
      </c>
      <c r="H2511" s="12" t="inlineStr">
        <is>
          <t>D4 230 kV breaker 2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1294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C-C-0077</t>
        </is>
      </c>
      <c r="B2512" s="12" t="inlineStr">
        <is>
          <t>C</t>
        </is>
      </c>
      <c r="C2512" s="12" t="inlineStr">
        <is>
          <t>Grid interface</t>
        </is>
      </c>
      <c r="D2512" s="12" t="inlineStr">
        <is>
          <t>CT / VT</t>
        </is>
      </c>
      <c r="E2512" s="12" t="inlineStr">
        <is>
          <t>RH</t>
        </is>
      </c>
      <c r="F2512" s="12" t="inlineStr">
        <is>
          <t>RH: switchyard relay / control house (52 x 70 ft)</t>
        </is>
      </c>
      <c r="G2512" s="12" t="inlineStr">
        <is>
          <t>D4-CB2</t>
        </is>
      </c>
      <c r="H2512" s="12" t="inlineStr">
        <is>
          <t>D4 230 kV breaker 2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1294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C-C-0078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D4-CB3</t>
        </is>
      </c>
      <c r="H2513" s="12" t="inlineStr">
        <is>
          <t>D4 230 kV breaker 3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1340</v>
      </c>
      <c r="U2513" s="16" t="n">
        <v>46</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C-C-0079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D4-CB3</t>
        </is>
      </c>
      <c r="H2514" s="12" t="inlineStr">
        <is>
          <t>D4 230 kV breaker 3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1340</v>
      </c>
      <c r="U2514" s="16" t="n">
        <v>46</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C-C-0080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D4-CB3</t>
        </is>
      </c>
      <c r="H2515" s="12" t="inlineStr">
        <is>
          <t>D4 230 kV breaker 3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1340</v>
      </c>
      <c r="U2515" s="16" t="n">
        <v>46</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C-C-0081</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D4-CB3</t>
        </is>
      </c>
      <c r="H2516" s="12" t="inlineStr">
        <is>
          <t>D4 230 kV breaker 3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1340</v>
      </c>
      <c r="U2516" s="16" t="n">
        <v>46</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C-C-0082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D4-CB3</t>
        </is>
      </c>
      <c r="H2517" s="12" t="inlineStr">
        <is>
          <t>D4 230 kV breaker 3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1340</v>
      </c>
      <c r="U2517" s="16" t="n">
        <v>46</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C-C-0083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D4-CB3</t>
        </is>
      </c>
      <c r="H2518" s="12" t="inlineStr">
        <is>
          <t>D4 230 kV breaker 3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1340</v>
      </c>
      <c r="U2518" s="16" t="n">
        <v>46</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C-C-0084</t>
        </is>
      </c>
      <c r="B2519" s="12" t="inlineStr">
        <is>
          <t>C</t>
        </is>
      </c>
      <c r="C2519" s="12" t="inlineStr">
        <is>
          <t>Grid interface</t>
        </is>
      </c>
      <c r="D2519" s="12" t="inlineStr">
        <is>
          <t>CT / VT</t>
        </is>
      </c>
      <c r="E2519" s="12" t="inlineStr">
        <is>
          <t>RH</t>
        </is>
      </c>
      <c r="F2519" s="12" t="inlineStr">
        <is>
          <t>RH: switchyard relay / control house (52 x 70 ft)</t>
        </is>
      </c>
      <c r="G2519" s="12" t="inlineStr">
        <is>
          <t>D4-CB3</t>
        </is>
      </c>
      <c r="H2519" s="12" t="inlineStr">
        <is>
          <t>D4 230 kV breaker 3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1340</v>
      </c>
      <c r="U2519" s="16" t="n">
        <v>46</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C-C-0085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D5-CB1</t>
        </is>
      </c>
      <c r="H2520" s="12" t="inlineStr">
        <is>
          <t>D5 230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1434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C-C-0086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D5-CB1</t>
        </is>
      </c>
      <c r="H2521" s="12" t="inlineStr">
        <is>
          <t>D5 230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1434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C-C-0087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D5-CB1</t>
        </is>
      </c>
      <c r="H2522" s="12" t="inlineStr">
        <is>
          <t>D5 230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C-C-0088</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D5-CB1</t>
        </is>
      </c>
      <c r="H2523" s="12" t="inlineStr">
        <is>
          <t>D5 230 kV breaker 1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C-C-0089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D5-CB1</t>
        </is>
      </c>
      <c r="H2524" s="12" t="inlineStr">
        <is>
          <t>D5 230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1434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C-C-0090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D5-CB1</t>
        </is>
      </c>
      <c r="H2525" s="12" t="inlineStr">
        <is>
          <t>D5 230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1434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C-C-0091</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D5-CB1</t>
        </is>
      </c>
      <c r="H2526" s="12" t="inlineStr">
        <is>
          <t>D5 230 kV breaker 1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C-C-0092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D5-CB2</t>
        </is>
      </c>
      <c r="H2527" s="12" t="inlineStr">
        <is>
          <t>D5 230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1434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C-C-0093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D5-CB2</t>
        </is>
      </c>
      <c r="H2528" s="12" t="inlineStr">
        <is>
          <t>D5 230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1434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C-C-0094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D5-CB2</t>
        </is>
      </c>
      <c r="H2529" s="12" t="inlineStr">
        <is>
          <t>D5 230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1434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C-C-0095</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D5-CB2</t>
        </is>
      </c>
      <c r="H2530" s="12" t="inlineStr">
        <is>
          <t>D5 230 kV breaker 2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1434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C-C-0096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D5-CB2</t>
        </is>
      </c>
      <c r="H2531" s="12" t="inlineStr">
        <is>
          <t>D5 230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1434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C-C-0097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D5-CB2</t>
        </is>
      </c>
      <c r="H2532" s="12" t="inlineStr">
        <is>
          <t>D5 230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1434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C-C-0098</t>
        </is>
      </c>
      <c r="B2533" s="12" t="inlineStr">
        <is>
          <t>C</t>
        </is>
      </c>
      <c r="C2533" s="12" t="inlineStr">
        <is>
          <t>Grid interface</t>
        </is>
      </c>
      <c r="D2533" s="12" t="inlineStr">
        <is>
          <t>CT / VT</t>
        </is>
      </c>
      <c r="E2533" s="12" t="inlineStr">
        <is>
          <t>RH</t>
        </is>
      </c>
      <c r="F2533" s="12" t="inlineStr">
        <is>
          <t>RH: switchyard relay / control house (52 x 70 ft)</t>
        </is>
      </c>
      <c r="G2533" s="12" t="inlineStr">
        <is>
          <t>D5-CB2</t>
        </is>
      </c>
      <c r="H2533" s="12" t="inlineStr">
        <is>
          <t>D5 230 kV breaker 2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1434</v>
      </c>
      <c r="U2533" s="16" t="n">
        <v>52</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C-C-0099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D5-CB3</t>
        </is>
      </c>
      <c r="H2534" s="12" t="inlineStr">
        <is>
          <t>D5 230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1434</v>
      </c>
      <c r="U2534" s="16" t="n">
        <v>92</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C-C-0100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D5-CB3</t>
        </is>
      </c>
      <c r="H2535" s="12" t="inlineStr">
        <is>
          <t>D5 230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1434</v>
      </c>
      <c r="U2535" s="16" t="n">
        <v>92</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C-C-0101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D5-CB3</t>
        </is>
      </c>
      <c r="H2536" s="12" t="inlineStr">
        <is>
          <t>D5 230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1434</v>
      </c>
      <c r="U2536" s="16" t="n">
        <v>92</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C-C-0102</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D5-CB3</t>
        </is>
      </c>
      <c r="H2537" s="12" t="inlineStr">
        <is>
          <t>D5 230 kV breaker 3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1434</v>
      </c>
      <c r="U2537" s="16" t="n">
        <v>92</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C-C-0103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D5-CB3</t>
        </is>
      </c>
      <c r="H2538" s="12" t="inlineStr">
        <is>
          <t>D5 230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1434</v>
      </c>
      <c r="U2538" s="16" t="n">
        <v>92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C-C-0104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D5-CB3</t>
        </is>
      </c>
      <c r="H2539" s="12" t="inlineStr">
        <is>
          <t>D5 230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1434</v>
      </c>
      <c r="U2539" s="16" t="n">
        <v>92</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C-C-0105</t>
        </is>
      </c>
      <c r="B2540" s="12" t="inlineStr">
        <is>
          <t>C</t>
        </is>
      </c>
      <c r="C2540" s="12" t="inlineStr">
        <is>
          <t>Grid interface</t>
        </is>
      </c>
      <c r="D2540" s="12" t="inlineStr">
        <is>
          <t>CT / VT</t>
        </is>
      </c>
      <c r="E2540" s="12" t="inlineStr">
        <is>
          <t>RH</t>
        </is>
      </c>
      <c r="F2540" s="12" t="inlineStr">
        <is>
          <t>RH: switchyard relay / control house (52 x 70 ft)</t>
        </is>
      </c>
      <c r="G2540" s="12" t="inlineStr">
        <is>
          <t>D5-CB3</t>
        </is>
      </c>
      <c r="H2540" s="12" t="inlineStr">
        <is>
          <t>D5 230 kV breaker 3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1434</v>
      </c>
      <c r="U2540" s="16" t="n">
        <v>92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C-C-0106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D6-CB1</t>
        </is>
      </c>
      <c r="H2541" s="12" t="inlineStr">
        <is>
          <t>D6 230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1584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C-C-0107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D6-CB1</t>
        </is>
      </c>
      <c r="H2542" s="12" t="inlineStr">
        <is>
          <t>D6 230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1584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C-C-0108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D6-CB1</t>
        </is>
      </c>
      <c r="H2543" s="12" t="inlineStr">
        <is>
          <t>D6 230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C-C-0109</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D6-CB1</t>
        </is>
      </c>
      <c r="H2544" s="12" t="inlineStr">
        <is>
          <t>D6 230 kV breaker 1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C-C-0110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D6-CB1</t>
        </is>
      </c>
      <c r="H2545" s="12" t="inlineStr">
        <is>
          <t>D6 230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1584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C-C-0111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D6-CB1</t>
        </is>
      </c>
      <c r="H2546" s="12" t="inlineStr">
        <is>
          <t>D6 230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C-C-0112</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D6-CB1</t>
        </is>
      </c>
      <c r="H2547" s="12" t="inlineStr">
        <is>
          <t>D6 230 kV breaker 1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40</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C-C-0113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D6-CB2</t>
        </is>
      </c>
      <c r="H2548" s="12" t="inlineStr">
        <is>
          <t>D6 230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1584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C-C-0114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D6-CB2</t>
        </is>
      </c>
      <c r="H2549" s="12" t="inlineStr">
        <is>
          <t>D6 230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1584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C-C-0115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D6-CB2</t>
        </is>
      </c>
      <c r="H2550" s="12" t="inlineStr">
        <is>
          <t>D6 230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C-C-0116</t>
        </is>
      </c>
      <c r="B2551" s="12" t="inlineStr">
        <is>
          <t>C</t>
        </is>
      </c>
      <c r="C2551" s="12" t="inlineStr">
        <is>
          <t>Grid interface</t>
        </is>
      </c>
      <c r="D2551" s="12" t="inlineStr">
        <is>
          <t>Control</t>
        </is>
      </c>
      <c r="E2551" s="12" t="inlineStr">
        <is>
          <t>RH</t>
        </is>
      </c>
      <c r="F2551" s="12" t="inlineStr">
        <is>
          <t>RH: switchyard relay / control house (52 x 70 ft)</t>
        </is>
      </c>
      <c r="G2551" s="12" t="inlineStr">
        <is>
          <t>D6-CB2</t>
        </is>
      </c>
      <c r="H2551" s="12" t="inlineStr">
        <is>
          <t>D6 230 kV breaker 2 (build-out)</t>
        </is>
      </c>
      <c r="I2551" s="12" t="inlineStr">
        <is>
          <t>Control</t>
        </is>
      </c>
      <c r="J2551" s="12" t="inlineStr">
        <is>
          <t>Control cable 600 V Type TC-ER, Cu #14 AWG, PVC jacket</t>
        </is>
      </c>
      <c r="K2551" s="12" t="inlineStr">
        <is>
          <t>CT|12/C|14</t>
        </is>
      </c>
      <c r="L2551" s="12" t="inlineStr">
        <is>
          <t>12/C</t>
        </is>
      </c>
      <c r="M2551" s="12" t="inlineStr">
        <is>
          <t>14</t>
        </is>
      </c>
      <c r="N2551" s="12" t="n">
        <v>1</v>
      </c>
      <c r="O2551" s="12" t="n">
        <v>1</v>
      </c>
      <c r="P2551" s="12" t="n"/>
      <c r="Q2551" s="12" t="n"/>
      <c r="R2551" s="12" t="n"/>
      <c r="S2551" s="12" t="inlineStr">
        <is>
          <t>Trench</t>
        </is>
      </c>
      <c r="T2551" s="16" t="n">
        <v>1584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C-C-0117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D6-CB2</t>
        </is>
      </c>
      <c r="H2552" s="12" t="inlineStr">
        <is>
          <t>D6 230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C-C-0118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D6-CB2</t>
        </is>
      </c>
      <c r="H2553" s="12" t="inlineStr">
        <is>
          <t>D6 230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1584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C-C-0119</t>
        </is>
      </c>
      <c r="B2554" s="12" t="inlineStr">
        <is>
          <t>C</t>
        </is>
      </c>
      <c r="C2554" s="12" t="inlineStr">
        <is>
          <t>Grid interface</t>
        </is>
      </c>
      <c r="D2554" s="12" t="inlineStr">
        <is>
          <t>CT / VT</t>
        </is>
      </c>
      <c r="E2554" s="12" t="inlineStr">
        <is>
          <t>RH</t>
        </is>
      </c>
      <c r="F2554" s="12" t="inlineStr">
        <is>
          <t>RH: switchyard relay / control house (52 x 70 ft)</t>
        </is>
      </c>
      <c r="G2554" s="12" t="inlineStr">
        <is>
          <t>D6-CB2</t>
        </is>
      </c>
      <c r="H2554" s="12" t="inlineStr">
        <is>
          <t>D6 230 kV breaker 2 (build-out)</t>
        </is>
      </c>
      <c r="I2554" s="12" t="inlineStr">
        <is>
          <t>Control</t>
        </is>
      </c>
      <c r="J2554" s="12" t="inlineStr">
        <is>
          <t>Control cable 600 V Type TC-ER, Cu #10 AWG (CT / VT circuits)</t>
        </is>
      </c>
      <c r="K2554" s="12" t="inlineStr">
        <is>
          <t>CTCT|4/C|10</t>
        </is>
      </c>
      <c r="L2554" s="12" t="inlineStr">
        <is>
          <t>4/C</t>
        </is>
      </c>
      <c r="M2554" s="12" t="inlineStr">
        <is>
          <t>10</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C-C-0120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D6-CB3</t>
        </is>
      </c>
      <c r="H2555" s="12" t="inlineStr">
        <is>
          <t>D6 230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1584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C-C-0121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D6-CB3</t>
        </is>
      </c>
      <c r="H2556" s="12" t="inlineStr">
        <is>
          <t>D6 230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C-C-0122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D6-CB3</t>
        </is>
      </c>
      <c r="H2557" s="12" t="inlineStr">
        <is>
          <t>D6 230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1584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C-C-0123</t>
        </is>
      </c>
      <c r="B2558" s="12" t="inlineStr">
        <is>
          <t>C</t>
        </is>
      </c>
      <c r="C2558" s="12" t="inlineStr">
        <is>
          <t>Grid interface</t>
        </is>
      </c>
      <c r="D2558" s="12" t="inlineStr">
        <is>
          <t>Control</t>
        </is>
      </c>
      <c r="E2558" s="12" t="inlineStr">
        <is>
          <t>RH</t>
        </is>
      </c>
      <c r="F2558" s="12" t="inlineStr">
        <is>
          <t>RH: switchyard relay / control house (52 x 70 ft)</t>
        </is>
      </c>
      <c r="G2558" s="12" t="inlineStr">
        <is>
          <t>D6-CB3</t>
        </is>
      </c>
      <c r="H2558" s="12" t="inlineStr">
        <is>
          <t>D6 230 kV breaker 3 (build-out)</t>
        </is>
      </c>
      <c r="I2558" s="12" t="inlineStr">
        <is>
          <t>Control</t>
        </is>
      </c>
      <c r="J2558" s="12" t="inlineStr">
        <is>
          <t>Control cable 600 V Type TC-ER, Cu #14 AWG, PVC jacket</t>
        </is>
      </c>
      <c r="K2558" s="12" t="inlineStr">
        <is>
          <t>CT|12/C|14</t>
        </is>
      </c>
      <c r="L2558" s="12" t="inlineStr">
        <is>
          <t>12/C</t>
        </is>
      </c>
      <c r="M2558" s="12" t="inlineStr">
        <is>
          <t>14</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C-C-0124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D6-CB3</t>
        </is>
      </c>
      <c r="H2559" s="12" t="inlineStr">
        <is>
          <t>D6 230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1584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C-C-0125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D6-CB3</t>
        </is>
      </c>
      <c r="H2560" s="12" t="inlineStr">
        <is>
          <t>D6 230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1584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C-C-0126</t>
        </is>
      </c>
      <c r="B2561" s="12" t="inlineStr">
        <is>
          <t>C</t>
        </is>
      </c>
      <c r="C2561" s="12" t="inlineStr">
        <is>
          <t>Grid interface</t>
        </is>
      </c>
      <c r="D2561" s="12" t="inlineStr">
        <is>
          <t>CT / VT</t>
        </is>
      </c>
      <c r="E2561" s="12" t="inlineStr">
        <is>
          <t>RH</t>
        </is>
      </c>
      <c r="F2561" s="12" t="inlineStr">
        <is>
          <t>RH: switchyard relay / control house (52 x 70 ft)</t>
        </is>
      </c>
      <c r="G2561" s="12" t="inlineStr">
        <is>
          <t>D6-CB3</t>
        </is>
      </c>
      <c r="H2561" s="12" t="inlineStr">
        <is>
          <t>D6 230 kV breaker 3 (build-out)</t>
        </is>
      </c>
      <c r="I2561" s="12" t="inlineStr">
        <is>
          <t>Control</t>
        </is>
      </c>
      <c r="J2561" s="12" t="inlineStr">
        <is>
          <t>Control cable 600 V Type TC-ER, Cu #10 AWG (CT / VT circuits)</t>
        </is>
      </c>
      <c r="K2561" s="12" t="inlineStr">
        <is>
          <t>CTCT|4/C|10</t>
        </is>
      </c>
      <c r="L2561" s="12" t="inlineStr">
        <is>
          <t>4/C</t>
        </is>
      </c>
      <c r="M2561" s="12" t="inlineStr">
        <is>
          <t>10</t>
        </is>
      </c>
      <c r="N2561" s="12" t="n">
        <v>1</v>
      </c>
      <c r="O2561" s="12" t="n">
        <v>1</v>
      </c>
      <c r="P2561" s="12" t="n"/>
      <c r="Q2561" s="12" t="n"/>
      <c r="R2561" s="12" t="n"/>
      <c r="S2561" s="12" t="inlineStr">
        <is>
          <t>Trench</t>
        </is>
      </c>
      <c r="T2561" s="16" t="n">
        <v>1584</v>
      </c>
      <c r="U2561" s="16" t="n">
        <v>92</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C-C-0127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RH</t>
        </is>
      </c>
      <c r="H2562" s="12" t="inlineStr">
        <is>
          <t>RH: switchyard relay / control house (52 x 70 ft)</t>
        </is>
      </c>
      <c r="I2562" s="12" t="inlineStr">
        <is>
          <t>Control</t>
        </is>
      </c>
      <c r="J2562" s="12" t="inlineStr">
        <is>
          <t>Control cable 600 V Type TC-ER, Cu #14 AWG, PVC jacket</t>
        </is>
      </c>
      <c r="K2562" s="12" t="inlineStr">
        <is>
          <t>CT|7/C|14</t>
        </is>
      </c>
      <c r="L2562" s="12" t="inlineStr">
        <is>
          <t>7/C</t>
        </is>
      </c>
      <c r="M2562" s="12" t="inlineStr">
        <is>
          <t>14</t>
        </is>
      </c>
      <c r="N2562" s="12" t="n">
        <v>1</v>
      </c>
      <c r="O2562" s="12" t="n">
        <v>1</v>
      </c>
      <c r="P2562" s="12" t="n"/>
      <c r="Q2562" s="12" t="n"/>
      <c r="R2562" s="12" t="n"/>
      <c r="S2562" s="12" t="inlineStr">
        <is>
          <t>Tray</t>
        </is>
      </c>
      <c r="T2562" s="16" t="n">
        <v>0</v>
      </c>
      <c r="U2562" s="16" t="n">
        <v>30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C-F-0001</t>
        </is>
      </c>
      <c r="B2563" s="12" t="inlineStr">
        <is>
          <t>C</t>
        </is>
      </c>
      <c r="C2563" s="12" t="inlineStr">
        <is>
          <t>Grid interface</t>
        </is>
      </c>
      <c r="D2563" s="12" t="inlineStr">
        <is>
          <t>Plant network / DCS fibre</t>
        </is>
      </c>
      <c r="E2563" s="12" t="inlineStr">
        <is>
          <t>CR</t>
        </is>
      </c>
      <c r="F2563" s="12" t="inlineStr">
        <is>
          <t>Control / admin building (main control room)</t>
        </is>
      </c>
      <c r="G2563" s="12" t="inlineStr">
        <is>
          <t>RH</t>
        </is>
      </c>
      <c r="H2563" s="12" t="inlineStr">
        <is>
          <t>RH: switchyard relay / control house (52 x 70 ft)</t>
        </is>
      </c>
      <c r="I2563" s="12" t="inlineStr">
        <is>
          <t>Fibre / data</t>
        </is>
      </c>
      <c r="J2563" s="12" t="inlineStr">
        <is>
          <t>Fibre optic, single-mode, 12-fibre, armored, orange jacket</t>
        </is>
      </c>
      <c r="K2563" s="12" t="inlineStr">
        <is>
          <t>FO|12 SM|-</t>
        </is>
      </c>
      <c r="L2563" s="12" t="inlineStr">
        <is>
          <t>12 SM</t>
        </is>
      </c>
      <c r="M2563" s="12" t="inlineStr">
        <is>
          <t>-</t>
        </is>
      </c>
      <c r="N2563" s="12" t="n">
        <v>1</v>
      </c>
      <c r="O2563" s="12" t="n">
        <v>1</v>
      </c>
      <c r="P2563" s="12" t="n"/>
      <c r="Q2563" s="12" t="n"/>
      <c r="R2563" s="12" t="n"/>
      <c r="S2563" s="12" t="inlineStr">
        <is>
          <t>Duct bank</t>
        </is>
      </c>
      <c r="T2563" s="16" t="n">
        <v>809</v>
      </c>
      <c r="U2563" s="16" t="n">
        <v>32</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C-FA-0001</t>
        </is>
      </c>
      <c r="B2564" s="12" t="inlineStr">
        <is>
          <t>C</t>
        </is>
      </c>
      <c r="C2564" s="12" t="inlineStr">
        <is>
          <t>Grid interface</t>
        </is>
      </c>
      <c r="D2564" s="12" t="inlineStr">
        <is>
          <t>Fire alarm / F&amp;G loop (to the local FACP / F&amp;G node)</t>
        </is>
      </c>
      <c r="E2564" s="12" t="inlineStr">
        <is>
          <t>RH</t>
        </is>
      </c>
      <c r="F2564" s="12" t="inlineStr">
        <is>
          <t>RH: switchyard relay / control house (52 x 70 ft)</t>
        </is>
      </c>
      <c r="G2564" s="12" t="inlineStr">
        <is>
          <t>RH</t>
        </is>
      </c>
      <c r="H2564" s="12" t="inlineStr">
        <is>
          <t>RH: switchyard relay / control house (52 x 70 ft)</t>
        </is>
      </c>
      <c r="I2564" s="12" t="inlineStr">
        <is>
          <t>Fire alarm</t>
        </is>
      </c>
      <c r="J2564" s="12" t="inlineStr">
        <is>
          <t>Fire alarm FPLR 2/C #14 shielded, red jacket (NEC 760)</t>
        </is>
      </c>
      <c r="K2564" s="12" t="inlineStr">
        <is>
          <t>FA|2/C|14</t>
        </is>
      </c>
      <c r="L2564" s="12" t="inlineStr">
        <is>
          <t>2/C</t>
        </is>
      </c>
      <c r="M2564" s="12" t="inlineStr">
        <is>
          <t>14</t>
        </is>
      </c>
      <c r="N2564" s="12" t="n">
        <v>1</v>
      </c>
      <c r="O2564" s="12" t="n">
        <v>1</v>
      </c>
      <c r="P2564" s="12" t="n"/>
      <c r="Q2564" s="12" t="n"/>
      <c r="R2564" s="12" t="n"/>
      <c r="S2564" s="12" t="inlineStr">
        <is>
          <t>Tray</t>
        </is>
      </c>
      <c r="T2564" s="16" t="n">
        <v>0</v>
      </c>
      <c r="U2564" s="16" t="n">
        <v>30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C-G-0001</t>
        </is>
      </c>
      <c r="B2565" s="12" t="inlineStr">
        <is>
          <t>C</t>
        </is>
      </c>
      <c r="C2565" s="12" t="inlineStr">
        <is>
          <t>Grid interface</t>
        </is>
      </c>
      <c r="D2565" s="12" t="inlineStr">
        <is>
          <t>Equipment ground leads: 1186 items x 2 leads x 30 ft</t>
        </is>
      </c>
      <c r="E2565" s="12" t="inlineStr"/>
      <c r="F2565" s="12" t="inlineStr">
        <is>
          <t>Equipment grounding</t>
        </is>
      </c>
      <c r="G2565" s="12" t="inlineStr"/>
      <c r="H2565" s="12" t="inlineStr">
        <is>
          <t>Equipment grounding</t>
        </is>
      </c>
      <c r="I2565" s="12" t="inlineStr">
        <is>
          <t>Grounding</t>
        </is>
      </c>
      <c r="J2565" s="12" t="inlineStr">
        <is>
          <t>Bare Cu 4/0 AWG, 19 strand (ground grid and equipment grounds)</t>
        </is>
      </c>
      <c r="K2565" s="12" t="inlineStr">
        <is>
          <t>BARE|1/C|4/0</t>
        </is>
      </c>
      <c r="L2565" s="12" t="inlineStr">
        <is>
          <t>1/C</t>
        </is>
      </c>
      <c r="M2565" s="12" t="inlineStr">
        <is>
          <t>4/0</t>
        </is>
      </c>
      <c r="N2565" s="12" t="n">
        <v>1</v>
      </c>
      <c r="O2565" s="12" t="n">
        <v>1</v>
      </c>
      <c r="P2565" s="12" t="n"/>
      <c r="Q2565" s="12" t="n"/>
      <c r="R2565" s="12" t="n"/>
      <c r="S2565" s="12" t="inlineStr">
        <is>
          <t>Buried</t>
        </is>
      </c>
      <c r="T2565" s="16" t="n">
        <v>71160</v>
      </c>
      <c r="U2565" s="16" t="n">
        <v>0</v>
      </c>
      <c r="V2565" s="16">
        <f>ROUNDUP((T2565+U2565+2*'Read Me'!$B$13)*(1+'Read Me'!$B$12),-1)</f>
        <v/>
      </c>
      <c r="W2565" s="16">
        <f>V2565*N2565*O2565</f>
        <v/>
      </c>
      <c r="X2565" s="12">
        <f>IF(LEFT(I2565,2)="MV",2*N2565*IF(L2565="1/C",O2565,1),0)</f>
        <v/>
      </c>
      <c r="Y2565" s="12">
        <f>IF(OR(LEFT(K2565,4)="LVAX",LEFT(K2565,6)="MV15AX",LEFT(K2565,4)="CTAX",LEFT(K2565,2)="W|"),2*N2565*O2565,0)</f>
        <v/>
      </c>
      <c r="Z2565" s="12" t="inlineStr">
        <is>
          <t>allowance</t>
        </is>
      </c>
      <c r="AA2565" s="12">
        <f>N2565*O2565</f>
        <v/>
      </c>
    </row>
    <row r="2566">
      <c r="A2566" s="12" t="inlineStr">
        <is>
          <t>C-G-0002</t>
        </is>
      </c>
      <c r="B2566" s="12" t="inlineStr">
        <is>
          <t>C</t>
        </is>
      </c>
      <c r="C2566" s="12" t="inlineStr">
        <is>
          <t>Grid interface</t>
        </is>
      </c>
      <c r="D2566" s="12" t="inlineStr">
        <is>
          <t>Station ground grid, rods and risers (from the model)</t>
        </is>
      </c>
      <c r="E2566" s="12" t="inlineStr"/>
      <c r="F2566" s="12" t="inlineStr">
        <is>
          <t>Underground: station ground grid (bare 4/0 Cu mesh, rods, risers)</t>
        </is>
      </c>
      <c r="G2566" s="12" t="inlineStr"/>
      <c r="H2566" s="12" t="inlineStr">
        <is>
          <t>Underground: station ground grid (bare 4/0 Cu mesh, rods, risers)</t>
        </is>
      </c>
      <c r="I2566" s="12" t="inlineStr">
        <is>
          <t>Grounding</t>
        </is>
      </c>
      <c r="J2566" s="12" t="inlineStr">
        <is>
          <t>Bare Cu 4/0 AWG, 19 strand (ground grid and equipment grounds)</t>
        </is>
      </c>
      <c r="K2566" s="12" t="inlineStr">
        <is>
          <t>BARE|1/C|4/0</t>
        </is>
      </c>
      <c r="L2566" s="12" t="inlineStr">
        <is>
          <t>1/C</t>
        </is>
      </c>
      <c r="M2566" s="12" t="inlineStr">
        <is>
          <t>4/0</t>
        </is>
      </c>
      <c r="N2566" s="12" t="n">
        <v>1</v>
      </c>
      <c r="O2566" s="12" t="n">
        <v>1</v>
      </c>
      <c r="P2566" s="12" t="n"/>
      <c r="Q2566" s="12" t="n"/>
      <c r="R2566" s="12" t="n"/>
      <c r="S2566" s="12" t="inlineStr">
        <is>
          <t>Buried</t>
        </is>
      </c>
      <c r="T2566" s="16" t="n">
        <v>68700</v>
      </c>
      <c r="U2566" s="16" t="n">
        <v>0</v>
      </c>
      <c r="V2566" s="16">
        <f>ROUNDUP((T2566+U2566+2*'Read Me'!$B$13)*(1+'Read Me'!$B$12),-1)</f>
        <v/>
      </c>
      <c r="W2566" s="16">
        <f>V2566*N2566*O2566</f>
        <v/>
      </c>
      <c r="X2566" s="12">
        <f>IF(LEFT(I2566,2)="MV",2*N2566*IF(L2566="1/C",O2566,1),0)</f>
        <v/>
      </c>
      <c r="Y2566" s="12">
        <f>IF(OR(LEFT(K2566,4)="LVAX",LEFT(K2566,6)="MV15AX",LEFT(K2566,4)="CTAX",LEFT(K2566,2)="W|"),2*N2566*O2566,0)</f>
        <v/>
      </c>
      <c r="Z2566" s="12" t="inlineStr">
        <is>
          <t>measured from the modelled grid</t>
        </is>
      </c>
      <c r="AA2566" s="12">
        <f>N2566*O2566</f>
        <v/>
      </c>
    </row>
    <row r="2567">
      <c r="A2567" s="12" t="inlineStr">
        <is>
          <t>C-HV-0001</t>
        </is>
      </c>
      <c r="B2567" s="12" t="inlineStr">
        <is>
          <t>C</t>
        </is>
      </c>
      <c r="C2567" s="12" t="inlineStr">
        <is>
          <t>Grid interface</t>
        </is>
      </c>
      <c r="D2567" s="12" t="inlineStr">
        <is>
          <t>230 kV underground circuit (BESS)</t>
        </is>
      </c>
      <c r="E2567" s="12" t="inlineStr">
        <is>
          <t>BESS-230-A</t>
        </is>
      </c>
      <c r="F2567" s="12" t="inlineStr">
        <is>
          <t>230 kV BESS tie: switchyard end</t>
        </is>
      </c>
      <c r="G2567" s="12" t="inlineStr">
        <is>
          <t>BESS-230-B</t>
        </is>
      </c>
      <c r="H2567" s="12" t="inlineStr">
        <is>
          <t>230 kV BESS tie: plant end</t>
        </is>
      </c>
      <c r="I2567" s="12" t="inlineStr">
        <is>
          <t>HV 230 kV</t>
        </is>
      </c>
      <c r="J2567" s="12" t="inlineStr">
        <is>
          <t>HV XLPE 230 kV 1/C 2500 kcmil Cu, Cu wire shield, Al laminate, HDPE jacket</t>
        </is>
      </c>
      <c r="K2567" s="12" t="inlineStr">
        <is>
          <t>HV230|1/C|2500</t>
        </is>
      </c>
      <c r="L2567" s="12" t="inlineStr">
        <is>
          <t>1/C</t>
        </is>
      </c>
      <c r="M2567" s="12" t="inlineStr">
        <is>
          <t>2500 kcmil</t>
        </is>
      </c>
      <c r="N2567" s="12" t="n">
        <v>1</v>
      </c>
      <c r="O2567" s="12" t="n">
        <v>3</v>
      </c>
      <c r="P2567" s="12" t="n">
        <v>230000</v>
      </c>
      <c r="Q2567" s="12" t="n"/>
      <c r="R2567" s="12" t="n"/>
      <c r="S2567" s="12" t="inlineStr">
        <is>
          <t>HV duct bank</t>
        </is>
      </c>
      <c r="T2567" s="16" t="n">
        <v>182</v>
      </c>
      <c r="U2567" s="16" t="n">
        <v>80</v>
      </c>
      <c r="V2567" s="16">
        <f>ROUNDUP((T2567+U2567+2*'Read Me'!$B$13)*(1+'Read Me'!$B$12),-1)</f>
        <v/>
      </c>
      <c r="W2567" s="16">
        <f>V2567*N2567*O2567</f>
        <v/>
      </c>
      <c r="X2567" s="12">
        <f>IF(LEFT(I2567,2)="MV",2*N2567*IF(L2567="1/C",O2567,1),0)</f>
        <v/>
      </c>
      <c r="Y2567" s="12">
        <f>IF(OR(LEFT(K2567,4)="LVAX",LEFT(K2567,6)="MV15AX",LEFT(K2567,4)="CTAX",LEFT(K2567,2)="W|"),2*N2567*O2567,0)</f>
        <v/>
      </c>
      <c r="Z2567" s="12" t="inlineStr">
        <is>
          <t>route length from the model + 2 x 40 ft risers</t>
        </is>
      </c>
      <c r="AA2567" s="12">
        <f>N2567*O2567</f>
        <v/>
      </c>
    </row>
    <row r="2568">
      <c r="A2568" s="12" t="inlineStr">
        <is>
          <t>C-HV-0002</t>
        </is>
      </c>
      <c r="B2568" s="12" t="inlineStr">
        <is>
          <t>C</t>
        </is>
      </c>
      <c r="C2568" s="12" t="inlineStr">
        <is>
          <t>Grid interface</t>
        </is>
      </c>
      <c r="D2568" s="12" t="inlineStr">
        <is>
          <t>230 kV underground circuit (CCS)</t>
        </is>
      </c>
      <c r="E2568" s="12" t="inlineStr">
        <is>
          <t>CCS-230-A</t>
        </is>
      </c>
      <c r="F2568" s="12" t="inlineStr">
        <is>
          <t>230 kV CCS tie: switchyard end</t>
        </is>
      </c>
      <c r="G2568" s="12" t="inlineStr">
        <is>
          <t>CCS-230-B</t>
        </is>
      </c>
      <c r="H2568" s="12" t="inlineStr">
        <is>
          <t>230 kV CCS tie: plant end</t>
        </is>
      </c>
      <c r="I2568" s="12" t="inlineStr">
        <is>
          <t>HV 230 kV</t>
        </is>
      </c>
      <c r="J2568" s="12" t="inlineStr">
        <is>
          <t>HV XLPE 230 kV 1/C 2500 kcmil Cu, Cu wire shield, Al laminate, HDPE jacket</t>
        </is>
      </c>
      <c r="K2568" s="12" t="inlineStr">
        <is>
          <t>HV230|1/C|2500</t>
        </is>
      </c>
      <c r="L2568" s="12" t="inlineStr">
        <is>
          <t>1/C</t>
        </is>
      </c>
      <c r="M2568" s="12" t="inlineStr">
        <is>
          <t>2500 kcmil</t>
        </is>
      </c>
      <c r="N2568" s="12" t="n">
        <v>1</v>
      </c>
      <c r="O2568" s="12" t="n">
        <v>3</v>
      </c>
      <c r="P2568" s="12" t="n">
        <v>230000</v>
      </c>
      <c r="Q2568" s="12" t="n"/>
      <c r="R2568" s="12" t="n"/>
      <c r="S2568" s="12" t="inlineStr">
        <is>
          <t>HV duct bank</t>
        </is>
      </c>
      <c r="T2568" s="16" t="n">
        <v>1486</v>
      </c>
      <c r="U2568" s="16" t="n">
        <v>80</v>
      </c>
      <c r="V2568" s="16">
        <f>ROUNDUP((T2568+U2568+2*'Read Me'!$B$13)*(1+'Read Me'!$B$12),-1)</f>
        <v/>
      </c>
      <c r="W2568" s="16">
        <f>V2568*N2568*O2568</f>
        <v/>
      </c>
      <c r="X2568" s="12">
        <f>IF(LEFT(I2568,2)="MV",2*N2568*IF(L2568="1/C",O2568,1),0)</f>
        <v/>
      </c>
      <c r="Y2568" s="12">
        <f>IF(OR(LEFT(K2568,4)="LVAX",LEFT(K2568,6)="MV15AX",LEFT(K2568,4)="CTAX",LEFT(K2568,2)="W|"),2*N2568*O2568,0)</f>
        <v/>
      </c>
      <c r="Z2568" s="12" t="inlineStr">
        <is>
          <t>route length from the model + 2 x 40 ft risers</t>
        </is>
      </c>
      <c r="AA2568" s="12">
        <f>N2568*O2568</f>
        <v/>
      </c>
    </row>
    <row r="2569">
      <c r="A2569" s="12" t="inlineStr">
        <is>
          <t>C-HV-0003</t>
        </is>
      </c>
      <c r="B2569" s="12" t="inlineStr">
        <is>
          <t>C</t>
        </is>
      </c>
      <c r="C2569" s="12" t="inlineStr">
        <is>
          <t>Grid interface</t>
        </is>
      </c>
      <c r="D2569" s="12" t="inlineStr">
        <is>
          <t>230 kV underground circuit (CCS)</t>
        </is>
      </c>
      <c r="E2569" s="12" t="inlineStr">
        <is>
          <t>CCS-230-A</t>
        </is>
      </c>
      <c r="F2569" s="12" t="inlineStr">
        <is>
          <t>230 kV CCS tie: switchyard end</t>
        </is>
      </c>
      <c r="G2569" s="12" t="inlineStr">
        <is>
          <t>CCS-230-B</t>
        </is>
      </c>
      <c r="H2569" s="12" t="inlineStr">
        <is>
          <t>230 kV CCS tie: plant end</t>
        </is>
      </c>
      <c r="I2569" s="12" t="inlineStr">
        <is>
          <t>HV 230 kV</t>
        </is>
      </c>
      <c r="J2569" s="12" t="inlineStr">
        <is>
          <t>HV XLPE 230 kV 1/C 2500 kcmil Cu, Cu wire shield, Al laminate, HDPE jacket</t>
        </is>
      </c>
      <c r="K2569" s="12" t="inlineStr">
        <is>
          <t>HV230|1/C|2500</t>
        </is>
      </c>
      <c r="L2569" s="12" t="inlineStr">
        <is>
          <t>1/C</t>
        </is>
      </c>
      <c r="M2569" s="12" t="inlineStr">
        <is>
          <t>2500 kcmil</t>
        </is>
      </c>
      <c r="N2569" s="12" t="n">
        <v>1</v>
      </c>
      <c r="O2569" s="12" t="n">
        <v>3</v>
      </c>
      <c r="P2569" s="12" t="n">
        <v>230000</v>
      </c>
      <c r="Q2569" s="12" t="n"/>
      <c r="R2569" s="12" t="n"/>
      <c r="S2569" s="12" t="inlineStr">
        <is>
          <t>HV duct bank</t>
        </is>
      </c>
      <c r="T2569" s="16" t="n">
        <v>1536</v>
      </c>
      <c r="U2569" s="16" t="n">
        <v>80</v>
      </c>
      <c r="V2569" s="16">
        <f>ROUNDUP((T2569+U2569+2*'Read Me'!$B$13)*(1+'Read Me'!$B$12),-1)</f>
        <v/>
      </c>
      <c r="W2569" s="16">
        <f>V2569*N2569*O2569</f>
        <v/>
      </c>
      <c r="X2569" s="12">
        <f>IF(LEFT(I2569,2)="MV",2*N2569*IF(L2569="1/C",O2569,1),0)</f>
        <v/>
      </c>
      <c r="Y2569" s="12">
        <f>IF(OR(LEFT(K2569,4)="LVAX",LEFT(K2569,6)="MV15AX",LEFT(K2569,4)="CTAX",LEFT(K2569,2)="W|"),2*N2569*O2569,0)</f>
        <v/>
      </c>
      <c r="Z2569" s="12" t="inlineStr">
        <is>
          <t>route length from the model + 2 x 40 ft risers</t>
        </is>
      </c>
      <c r="AA2569" s="12">
        <f>N2569*O2569</f>
        <v/>
      </c>
    </row>
    <row r="2570">
      <c r="A2570" s="12" t="inlineStr">
        <is>
          <t>C-HV-0004</t>
        </is>
      </c>
      <c r="B2570" s="12" t="inlineStr">
        <is>
          <t>C</t>
        </is>
      </c>
      <c r="C2570" s="12" t="inlineStr">
        <is>
          <t>Grid interface</t>
        </is>
      </c>
      <c r="D2570" s="12" t="inlineStr">
        <is>
          <t>230 kV underground circuit (H2)</t>
        </is>
      </c>
      <c r="E2570" s="12" t="inlineStr">
        <is>
          <t>H2-230-A</t>
        </is>
      </c>
      <c r="F2570" s="12" t="inlineStr">
        <is>
          <t>230 kV H2 tie: switchyard end</t>
        </is>
      </c>
      <c r="G2570" s="12" t="inlineStr">
        <is>
          <t>H2-230-B</t>
        </is>
      </c>
      <c r="H2570" s="12" t="inlineStr">
        <is>
          <t>230 kV H2 tie: plant end</t>
        </is>
      </c>
      <c r="I2570" s="12" t="inlineStr">
        <is>
          <t>HV 230 kV</t>
        </is>
      </c>
      <c r="J2570" s="12" t="inlineStr">
        <is>
          <t>HV XLPE 230 kV 1/C 2500 kcmil Cu, Cu wire shield, Al laminate, HDPE jacket</t>
        </is>
      </c>
      <c r="K2570" s="12" t="inlineStr">
        <is>
          <t>HV230|1/C|2500</t>
        </is>
      </c>
      <c r="L2570" s="12" t="inlineStr">
        <is>
          <t>1/C</t>
        </is>
      </c>
      <c r="M2570" s="12" t="inlineStr">
        <is>
          <t>2500 kcmil</t>
        </is>
      </c>
      <c r="N2570" s="12" t="n">
        <v>1</v>
      </c>
      <c r="O2570" s="12" t="n">
        <v>3</v>
      </c>
      <c r="P2570" s="12" t="n">
        <v>230000</v>
      </c>
      <c r="Q2570" s="12" t="n"/>
      <c r="R2570" s="12" t="n"/>
      <c r="S2570" s="12" t="inlineStr">
        <is>
          <t>HV duct bank</t>
        </is>
      </c>
      <c r="T2570" s="16" t="n">
        <v>1720</v>
      </c>
      <c r="U2570" s="16" t="n">
        <v>80</v>
      </c>
      <c r="V2570" s="16">
        <f>ROUNDUP((T2570+U2570+2*'Read Me'!$B$13)*(1+'Read Me'!$B$12),-1)</f>
        <v/>
      </c>
      <c r="W2570" s="16">
        <f>V2570*N2570*O2570</f>
        <v/>
      </c>
      <c r="X2570" s="12">
        <f>IF(LEFT(I2570,2)="MV",2*N2570*IF(L2570="1/C",O2570,1),0)</f>
        <v/>
      </c>
      <c r="Y2570" s="12">
        <f>IF(OR(LEFT(K2570,4)="LVAX",LEFT(K2570,6)="MV15AX",LEFT(K2570,4)="CTAX",LEFT(K2570,2)="W|"),2*N2570*O2570,0)</f>
        <v/>
      </c>
      <c r="Z2570" s="12" t="inlineStr">
        <is>
          <t>route length from the model + 2 x 40 ft risers</t>
        </is>
      </c>
      <c r="AA2570" s="12">
        <f>N2570*O2570</f>
        <v/>
      </c>
    </row>
    <row r="2571">
      <c r="A2571" s="12" t="inlineStr">
        <is>
          <t>C-HV-0005</t>
        </is>
      </c>
      <c r="B2571" s="12" t="inlineStr">
        <is>
          <t>C</t>
        </is>
      </c>
      <c r="C2571" s="12" t="inlineStr">
        <is>
          <t>Grid interface</t>
        </is>
      </c>
      <c r="D2571" s="12" t="inlineStr">
        <is>
          <t>230 kV underground circuit (H2)</t>
        </is>
      </c>
      <c r="E2571" s="12" t="inlineStr">
        <is>
          <t>H2-230-A</t>
        </is>
      </c>
      <c r="F2571" s="12" t="inlineStr">
        <is>
          <t>230 kV H2 tie: switchyard end</t>
        </is>
      </c>
      <c r="G2571" s="12" t="inlineStr">
        <is>
          <t>H2-230-B</t>
        </is>
      </c>
      <c r="H2571" s="12" t="inlineStr">
        <is>
          <t>230 kV H2 tie: plant end</t>
        </is>
      </c>
      <c r="I2571" s="12" t="inlineStr">
        <is>
          <t>HV 230 kV</t>
        </is>
      </c>
      <c r="J2571" s="12" t="inlineStr">
        <is>
          <t>HV XLPE 230 kV 1/C 2500 kcmil Cu, Cu wire shield, Al laminate, HDPE jacket</t>
        </is>
      </c>
      <c r="K2571" s="12" t="inlineStr">
        <is>
          <t>HV230|1/C|2500</t>
        </is>
      </c>
      <c r="L2571" s="12" t="inlineStr">
        <is>
          <t>1/C</t>
        </is>
      </c>
      <c r="M2571" s="12" t="inlineStr">
        <is>
          <t>2500 kcmil</t>
        </is>
      </c>
      <c r="N2571" s="12" t="n">
        <v>1</v>
      </c>
      <c r="O2571" s="12" t="n">
        <v>3</v>
      </c>
      <c r="P2571" s="12" t="n">
        <v>230000</v>
      </c>
      <c r="Q2571" s="12" t="n"/>
      <c r="R2571" s="12" t="n"/>
      <c r="S2571" s="12" t="inlineStr">
        <is>
          <t>HV duct bank</t>
        </is>
      </c>
      <c r="T2571" s="16" t="n">
        <v>12</v>
      </c>
      <c r="U2571" s="16" t="n">
        <v>80</v>
      </c>
      <c r="V2571" s="16">
        <f>ROUNDUP((T2571+U2571+2*'Read Me'!$B$13)*(1+'Read Me'!$B$12),-1)</f>
        <v/>
      </c>
      <c r="W2571" s="16">
        <f>V2571*N2571*O2571</f>
        <v/>
      </c>
      <c r="X2571" s="12">
        <f>IF(LEFT(I2571,2)="MV",2*N2571*IF(L2571="1/C",O2571,1),0)</f>
        <v/>
      </c>
      <c r="Y2571" s="12">
        <f>IF(OR(LEFT(K2571,4)="LVAX",LEFT(K2571,6)="MV15AX",LEFT(K2571,4)="CTAX",LEFT(K2571,2)="W|"),2*N2571*O2571,0)</f>
        <v/>
      </c>
      <c r="Z2571" s="12" t="inlineStr">
        <is>
          <t>route length from the model + 2 x 40 ft risers</t>
        </is>
      </c>
      <c r="AA2571" s="12">
        <f>N2571*O2571</f>
        <v/>
      </c>
    </row>
    <row r="2572">
      <c r="A2572" s="12" t="inlineStr">
        <is>
          <t>C-HV-0006</t>
        </is>
      </c>
      <c r="B2572" s="12" t="inlineStr">
        <is>
          <t>C</t>
        </is>
      </c>
      <c r="C2572" s="12" t="inlineStr">
        <is>
          <t>Grid interface</t>
        </is>
      </c>
      <c r="D2572" s="12" t="inlineStr">
        <is>
          <t>230 kV underground circuit (MOD)</t>
        </is>
      </c>
      <c r="E2572" s="12" t="inlineStr">
        <is>
          <t>MOD-230-A</t>
        </is>
      </c>
      <c r="F2572" s="12" t="inlineStr">
        <is>
          <t>230 kV MOD tie: switchyard end</t>
        </is>
      </c>
      <c r="G2572" s="12" t="inlineStr">
        <is>
          <t>MOD-230-B</t>
        </is>
      </c>
      <c r="H2572" s="12" t="inlineStr">
        <is>
          <t>230 kV MOD tie: plant end</t>
        </is>
      </c>
      <c r="I2572" s="12" t="inlineStr">
        <is>
          <t>HV 230 kV</t>
        </is>
      </c>
      <c r="J2572" s="12" t="inlineStr">
        <is>
          <t>HV XLPE 230 kV 1/C 2500 kcmil Cu, Cu wire shield, Al laminate, HDPE jacket</t>
        </is>
      </c>
      <c r="K2572" s="12" t="inlineStr">
        <is>
          <t>HV230|1/C|2500</t>
        </is>
      </c>
      <c r="L2572" s="12" t="inlineStr">
        <is>
          <t>1/C</t>
        </is>
      </c>
      <c r="M2572" s="12" t="inlineStr">
        <is>
          <t>2500 kcmil</t>
        </is>
      </c>
      <c r="N2572" s="12" t="n">
        <v>1</v>
      </c>
      <c r="O2572" s="12" t="n">
        <v>3</v>
      </c>
      <c r="P2572" s="12" t="n">
        <v>230000</v>
      </c>
      <c r="Q2572" s="12" t="n"/>
      <c r="R2572" s="12" t="n"/>
      <c r="S2572" s="12" t="inlineStr">
        <is>
          <t>HV duct bank</t>
        </is>
      </c>
      <c r="T2572" s="16" t="n">
        <v>10</v>
      </c>
      <c r="U2572" s="16" t="n">
        <v>80</v>
      </c>
      <c r="V2572" s="16">
        <f>ROUNDUP((T2572+U2572+2*'Read Me'!$B$13)*(1+'Read Me'!$B$12),-1)</f>
        <v/>
      </c>
      <c r="W2572" s="16">
        <f>V2572*N2572*O2572</f>
        <v/>
      </c>
      <c r="X2572" s="12">
        <f>IF(LEFT(I2572,2)="MV",2*N2572*IF(L2572="1/C",O2572,1),0)</f>
        <v/>
      </c>
      <c r="Y2572" s="12">
        <f>IF(OR(LEFT(K2572,4)="LVAX",LEFT(K2572,6)="MV15AX",LEFT(K2572,4)="CTAX",LEFT(K2572,2)="W|"),2*N2572*O2572,0)</f>
        <v/>
      </c>
      <c r="Z2572" s="12" t="inlineStr">
        <is>
          <t>route length from the model + 2 x 40 ft risers</t>
        </is>
      </c>
      <c r="AA2572" s="12">
        <f>N2572*O2572</f>
        <v/>
      </c>
    </row>
    <row r="2573">
      <c r="A2573" s="12" t="inlineStr">
        <is>
          <t>C-I-0001</t>
        </is>
      </c>
      <c r="B2573" s="12" t="inlineStr">
        <is>
          <t>C</t>
        </is>
      </c>
      <c r="C2573" s="12" t="inlineStr">
        <is>
          <t>Grid interface</t>
        </is>
      </c>
      <c r="D2573" s="12" t="inlineStr">
        <is>
          <t>Analog instrument to JB JB-D1-CB1-AI01: 2 x 1 pr (field cables)</t>
        </is>
      </c>
      <c r="E2573" s="12" t="inlineStr">
        <is>
          <t>D1-CB1</t>
        </is>
      </c>
      <c r="F2573" s="12" t="inlineStr">
        <is>
          <t>D1 230 kV breaker 1</t>
        </is>
      </c>
      <c r="G2573" s="12" t="inlineStr">
        <is>
          <t>JB-D1-CB1-AI01</t>
        </is>
      </c>
      <c r="H2573" s="12" t="inlineStr">
        <is>
          <t>D1 230 kV breaker 1</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C-I-0002</t>
        </is>
      </c>
      <c r="B2574" s="12" t="inlineStr">
        <is>
          <t>C</t>
        </is>
      </c>
      <c r="C2574" s="12" t="inlineStr">
        <is>
          <t>Grid interface</t>
        </is>
      </c>
      <c r="D2574" s="12" t="inlineStr">
        <is>
          <t>Home run JB-D1-CB1-AI01 to the control / marshalling room</t>
        </is>
      </c>
      <c r="E2574" s="12" t="inlineStr">
        <is>
          <t>RH</t>
        </is>
      </c>
      <c r="F2574" s="12" t="inlineStr">
        <is>
          <t>RH: switchyard relay / control house (52 x 70 ft)</t>
        </is>
      </c>
      <c r="G2574" s="12" t="inlineStr">
        <is>
          <t>JB-D1-CB1-AI01</t>
        </is>
      </c>
      <c r="H2574" s="12" t="inlineStr">
        <is>
          <t>D1 230 kV breaker 1</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274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C-I-0003</t>
        </is>
      </c>
      <c r="B2575" s="12" t="inlineStr">
        <is>
          <t>C</t>
        </is>
      </c>
      <c r="C2575" s="12" t="inlineStr">
        <is>
          <t>Grid interface</t>
        </is>
      </c>
      <c r="D2575" s="12" t="inlineStr">
        <is>
          <t>Discrete device to JB JB-D1-CB1-DI01: 20 x 1 pr (field cables)</t>
        </is>
      </c>
      <c r="E2575" s="12" t="inlineStr">
        <is>
          <t>D1-CB1</t>
        </is>
      </c>
      <c r="F2575" s="12" t="inlineStr">
        <is>
          <t>D1 230 kV breaker 1</t>
        </is>
      </c>
      <c r="G2575" s="12" t="inlineStr">
        <is>
          <t>JB-D1-CB1-DI01</t>
        </is>
      </c>
      <c r="H2575" s="12" t="inlineStr">
        <is>
          <t>D1 230 kV breaker 1</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C-I-0004</t>
        </is>
      </c>
      <c r="B2576" s="12" t="inlineStr">
        <is>
          <t>C</t>
        </is>
      </c>
      <c r="C2576" s="12" t="inlineStr">
        <is>
          <t>Grid interface</t>
        </is>
      </c>
      <c r="D2576" s="12" t="inlineStr">
        <is>
          <t>Home run JB-D1-CB1-DI01 to the control / marshalling room</t>
        </is>
      </c>
      <c r="E2576" s="12" t="inlineStr">
        <is>
          <t>RH</t>
        </is>
      </c>
      <c r="F2576" s="12" t="inlineStr">
        <is>
          <t>RH: switchyard relay / control house (52 x 70 ft)</t>
        </is>
      </c>
      <c r="G2576" s="12" t="inlineStr">
        <is>
          <t>JB-D1-CB1-DI01</t>
        </is>
      </c>
      <c r="H2576" s="12" t="inlineStr">
        <is>
          <t>D1 230 kV breaker 1</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274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C-I-0005</t>
        </is>
      </c>
      <c r="B2577" s="12" t="inlineStr">
        <is>
          <t>C</t>
        </is>
      </c>
      <c r="C2577" s="12" t="inlineStr">
        <is>
          <t>Grid interface</t>
        </is>
      </c>
      <c r="D2577" s="12" t="inlineStr">
        <is>
          <t>Analog instrument to JB JB-D1-CB2-AI01: 2 x 1 pr (field cables)</t>
        </is>
      </c>
      <c r="E2577" s="12" t="inlineStr">
        <is>
          <t>D1-CB2</t>
        </is>
      </c>
      <c r="F2577" s="12" t="inlineStr">
        <is>
          <t>D1 230 kV breaker 2</t>
        </is>
      </c>
      <c r="G2577" s="12" t="inlineStr">
        <is>
          <t>JB-D1-CB2-AI01</t>
        </is>
      </c>
      <c r="H2577" s="12" t="inlineStr">
        <is>
          <t>D1 230 kV breaker 2</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C-I-0006</t>
        </is>
      </c>
      <c r="B2578" s="12" t="inlineStr">
        <is>
          <t>C</t>
        </is>
      </c>
      <c r="C2578" s="12" t="inlineStr">
        <is>
          <t>Grid interface</t>
        </is>
      </c>
      <c r="D2578" s="12" t="inlineStr">
        <is>
          <t>Home run JB-D1-CB2-AI01 to the control / marshalling room</t>
        </is>
      </c>
      <c r="E2578" s="12" t="inlineStr">
        <is>
          <t>RH</t>
        </is>
      </c>
      <c r="F2578" s="12" t="inlineStr">
        <is>
          <t>RH: switchyard relay / control house (52 x 70 ft)</t>
        </is>
      </c>
      <c r="G2578" s="12" t="inlineStr">
        <is>
          <t>JB-D1-CB2-AI01</t>
        </is>
      </c>
      <c r="H2578" s="12" t="inlineStr">
        <is>
          <t>D1 230 kV breaker 2</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274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C-I-0007</t>
        </is>
      </c>
      <c r="B2579" s="12" t="inlineStr">
        <is>
          <t>C</t>
        </is>
      </c>
      <c r="C2579" s="12" t="inlineStr">
        <is>
          <t>Grid interface</t>
        </is>
      </c>
      <c r="D2579" s="12" t="inlineStr">
        <is>
          <t>Discrete device to JB JB-D1-CB2-DI01: 20 x 1 pr (field cables)</t>
        </is>
      </c>
      <c r="E2579" s="12" t="inlineStr">
        <is>
          <t>D1-CB2</t>
        </is>
      </c>
      <c r="F2579" s="12" t="inlineStr">
        <is>
          <t>D1 230 kV breaker 2</t>
        </is>
      </c>
      <c r="G2579" s="12" t="inlineStr">
        <is>
          <t>JB-D1-CB2-DI01</t>
        </is>
      </c>
      <c r="H2579" s="12" t="inlineStr">
        <is>
          <t>D1 230 kV breaker 2</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C-I-0008</t>
        </is>
      </c>
      <c r="B2580" s="12" t="inlineStr">
        <is>
          <t>C</t>
        </is>
      </c>
      <c r="C2580" s="12" t="inlineStr">
        <is>
          <t>Grid interface</t>
        </is>
      </c>
      <c r="D2580" s="12" t="inlineStr">
        <is>
          <t>Home run JB-D1-CB2-DI01 to the control / marshalling room</t>
        </is>
      </c>
      <c r="E2580" s="12" t="inlineStr">
        <is>
          <t>RH</t>
        </is>
      </c>
      <c r="F2580" s="12" t="inlineStr">
        <is>
          <t>RH: switchyard relay / control house (52 x 70 ft)</t>
        </is>
      </c>
      <c r="G2580" s="12" t="inlineStr">
        <is>
          <t>JB-D1-CB2-DI01</t>
        </is>
      </c>
      <c r="H2580" s="12" t="inlineStr">
        <is>
          <t>D1 230 kV breaker 2</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274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C-I-0009</t>
        </is>
      </c>
      <c r="B2581" s="12" t="inlineStr">
        <is>
          <t>C</t>
        </is>
      </c>
      <c r="C2581" s="12" t="inlineStr">
        <is>
          <t>Grid interface</t>
        </is>
      </c>
      <c r="D2581" s="12" t="inlineStr">
        <is>
          <t>Analog instrument to JB JB-D1-CB3-AI01: 2 x 1 pr (field cables)</t>
        </is>
      </c>
      <c r="E2581" s="12" t="inlineStr">
        <is>
          <t>D1-CB3</t>
        </is>
      </c>
      <c r="F2581" s="12" t="inlineStr">
        <is>
          <t>D1 230 kV breaker 3</t>
        </is>
      </c>
      <c r="G2581" s="12" t="inlineStr">
        <is>
          <t>JB-D1-CB3-AI01</t>
        </is>
      </c>
      <c r="H2581" s="12" t="inlineStr">
        <is>
          <t>D1 230 kV breaker 3</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C-I-0010</t>
        </is>
      </c>
      <c r="B2582" s="12" t="inlineStr">
        <is>
          <t>C</t>
        </is>
      </c>
      <c r="C2582" s="12" t="inlineStr">
        <is>
          <t>Grid interface</t>
        </is>
      </c>
      <c r="D2582" s="12" t="inlineStr">
        <is>
          <t>Home run JB-D1-CB3-AI01 to the control / marshalling room</t>
        </is>
      </c>
      <c r="E2582" s="12" t="inlineStr">
        <is>
          <t>RH</t>
        </is>
      </c>
      <c r="F2582" s="12" t="inlineStr">
        <is>
          <t>RH: switchyard relay / control house (52 x 70 ft)</t>
        </is>
      </c>
      <c r="G2582" s="12" t="inlineStr">
        <is>
          <t>JB-D1-CB3-AI01</t>
        </is>
      </c>
      <c r="H2582" s="12" t="inlineStr">
        <is>
          <t>D1 230 kV breaker 3</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274</v>
      </c>
      <c r="U2582" s="16" t="n">
        <v>92</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C-I-0011</t>
        </is>
      </c>
      <c r="B2583" s="12" t="inlineStr">
        <is>
          <t>C</t>
        </is>
      </c>
      <c r="C2583" s="12" t="inlineStr">
        <is>
          <t>Grid interface</t>
        </is>
      </c>
      <c r="D2583" s="12" t="inlineStr">
        <is>
          <t>Discrete device to JB JB-D1-CB3-DI01: 20 x 1 pr (field cables)</t>
        </is>
      </c>
      <c r="E2583" s="12" t="inlineStr">
        <is>
          <t>D1-CB3</t>
        </is>
      </c>
      <c r="F2583" s="12" t="inlineStr">
        <is>
          <t>D1 230 kV breaker 3</t>
        </is>
      </c>
      <c r="G2583" s="12" t="inlineStr">
        <is>
          <t>JB-D1-CB3-DI01</t>
        </is>
      </c>
      <c r="H2583" s="12" t="inlineStr">
        <is>
          <t>D1 230 kV breaker 3</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C-I-0012</t>
        </is>
      </c>
      <c r="B2584" s="12" t="inlineStr">
        <is>
          <t>C</t>
        </is>
      </c>
      <c r="C2584" s="12" t="inlineStr">
        <is>
          <t>Grid interface</t>
        </is>
      </c>
      <c r="D2584" s="12" t="inlineStr">
        <is>
          <t>Home run JB-D1-CB3-DI01 to the control / marshalling room</t>
        </is>
      </c>
      <c r="E2584" s="12" t="inlineStr">
        <is>
          <t>RH</t>
        </is>
      </c>
      <c r="F2584" s="12" t="inlineStr">
        <is>
          <t>RH: switchyard relay / control house (52 x 70 ft)</t>
        </is>
      </c>
      <c r="G2584" s="12" t="inlineStr">
        <is>
          <t>JB-D1-CB3-DI01</t>
        </is>
      </c>
      <c r="H2584" s="12" t="inlineStr">
        <is>
          <t>D1 230 kV breaker 3</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274</v>
      </c>
      <c r="U2584" s="16" t="n">
        <v>92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C-I-0013</t>
        </is>
      </c>
      <c r="B2585" s="12" t="inlineStr">
        <is>
          <t>C</t>
        </is>
      </c>
      <c r="C2585" s="12" t="inlineStr">
        <is>
          <t>Grid interface</t>
        </is>
      </c>
      <c r="D2585" s="12" t="inlineStr">
        <is>
          <t>Analog instrument to JB JB-D2-CB1-AI01: 2 x 1 pr (field cables)</t>
        </is>
      </c>
      <c r="E2585" s="12" t="inlineStr">
        <is>
          <t>D2-CB1</t>
        </is>
      </c>
      <c r="F2585" s="12" t="inlineStr">
        <is>
          <t>D2 230 kV breaker 1</t>
        </is>
      </c>
      <c r="G2585" s="12" t="inlineStr">
        <is>
          <t>JB-D2-CB1-AI01</t>
        </is>
      </c>
      <c r="H2585" s="12" t="inlineStr">
        <is>
          <t>D2 230 kV breaker 1</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C-I-0014</t>
        </is>
      </c>
      <c r="B2586" s="12" t="inlineStr">
        <is>
          <t>C</t>
        </is>
      </c>
      <c r="C2586" s="12" t="inlineStr">
        <is>
          <t>Grid interface</t>
        </is>
      </c>
      <c r="D2586" s="12" t="inlineStr">
        <is>
          <t>Home run JB-D2-CB1-AI01 to the control / marshalling room</t>
        </is>
      </c>
      <c r="E2586" s="12" t="inlineStr">
        <is>
          <t>RH</t>
        </is>
      </c>
      <c r="F2586" s="12" t="inlineStr">
        <is>
          <t>RH: switchyard relay / control house (52 x 70 ft)</t>
        </is>
      </c>
      <c r="G2586" s="12" t="inlineStr">
        <is>
          <t>JB-D2-CB1-AI01</t>
        </is>
      </c>
      <c r="H2586" s="12" t="inlineStr">
        <is>
          <t>D2 230 kV breaker 1</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474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C-I-0015</t>
        </is>
      </c>
      <c r="B2587" s="12" t="inlineStr">
        <is>
          <t>C</t>
        </is>
      </c>
      <c r="C2587" s="12" t="inlineStr">
        <is>
          <t>Grid interface</t>
        </is>
      </c>
      <c r="D2587" s="12" t="inlineStr">
        <is>
          <t>Discrete device to JB JB-D2-CB1-DI01: 20 x 1 pr (field cables)</t>
        </is>
      </c>
      <c r="E2587" s="12" t="inlineStr">
        <is>
          <t>D2-CB1</t>
        </is>
      </c>
      <c r="F2587" s="12" t="inlineStr">
        <is>
          <t>D2 230 kV breaker 1</t>
        </is>
      </c>
      <c r="G2587" s="12" t="inlineStr">
        <is>
          <t>JB-D2-CB1-DI01</t>
        </is>
      </c>
      <c r="H2587" s="12" t="inlineStr">
        <is>
          <t>D2 230 kV breaker 1</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C-I-0016</t>
        </is>
      </c>
      <c r="B2588" s="12" t="inlineStr">
        <is>
          <t>C</t>
        </is>
      </c>
      <c r="C2588" s="12" t="inlineStr">
        <is>
          <t>Grid interface</t>
        </is>
      </c>
      <c r="D2588" s="12" t="inlineStr">
        <is>
          <t>Home run JB-D2-CB1-DI01 to the control / marshalling room</t>
        </is>
      </c>
      <c r="E2588" s="12" t="inlineStr">
        <is>
          <t>RH</t>
        </is>
      </c>
      <c r="F2588" s="12" t="inlineStr">
        <is>
          <t>RH: switchyard relay / control house (52 x 70 ft)</t>
        </is>
      </c>
      <c r="G2588" s="12" t="inlineStr">
        <is>
          <t>JB-D2-CB1-DI01</t>
        </is>
      </c>
      <c r="H2588" s="12" t="inlineStr">
        <is>
          <t>D2 230 kV breaker 1</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474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C-I-0017</t>
        </is>
      </c>
      <c r="B2589" s="12" t="inlineStr">
        <is>
          <t>C</t>
        </is>
      </c>
      <c r="C2589" s="12" t="inlineStr">
        <is>
          <t>Grid interface</t>
        </is>
      </c>
      <c r="D2589" s="12" t="inlineStr">
        <is>
          <t>Analog instrument to JB JB-D2-CB2-AI01: 2 x 1 pr (field cables)</t>
        </is>
      </c>
      <c r="E2589" s="12" t="inlineStr">
        <is>
          <t>D2-CB2</t>
        </is>
      </c>
      <c r="F2589" s="12" t="inlineStr">
        <is>
          <t>D2 230 kV breaker 2</t>
        </is>
      </c>
      <c r="G2589" s="12" t="inlineStr">
        <is>
          <t>JB-D2-CB2-AI01</t>
        </is>
      </c>
      <c r="H2589" s="12" t="inlineStr">
        <is>
          <t>D2 230 kV breaker 2</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C-I-0018</t>
        </is>
      </c>
      <c r="B2590" s="12" t="inlineStr">
        <is>
          <t>C</t>
        </is>
      </c>
      <c r="C2590" s="12" t="inlineStr">
        <is>
          <t>Grid interface</t>
        </is>
      </c>
      <c r="D2590" s="12" t="inlineStr">
        <is>
          <t>Home run JB-D2-CB2-AI01 to the control / marshalling room</t>
        </is>
      </c>
      <c r="E2590" s="12" t="inlineStr">
        <is>
          <t>RH</t>
        </is>
      </c>
      <c r="F2590" s="12" t="inlineStr">
        <is>
          <t>RH: switchyard relay / control house (52 x 70 ft)</t>
        </is>
      </c>
      <c r="G2590" s="12" t="inlineStr">
        <is>
          <t>JB-D2-CB2-AI01</t>
        </is>
      </c>
      <c r="H2590" s="12" t="inlineStr">
        <is>
          <t>D2 230 kV breaker 2</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474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C-I-0019</t>
        </is>
      </c>
      <c r="B2591" s="12" t="inlineStr">
        <is>
          <t>C</t>
        </is>
      </c>
      <c r="C2591" s="12" t="inlineStr">
        <is>
          <t>Grid interface</t>
        </is>
      </c>
      <c r="D2591" s="12" t="inlineStr">
        <is>
          <t>Discrete device to JB JB-D2-CB2-DI01: 20 x 1 pr (field cables)</t>
        </is>
      </c>
      <c r="E2591" s="12" t="inlineStr">
        <is>
          <t>D2-CB2</t>
        </is>
      </c>
      <c r="F2591" s="12" t="inlineStr">
        <is>
          <t>D2 230 kV breaker 2</t>
        </is>
      </c>
      <c r="G2591" s="12" t="inlineStr">
        <is>
          <t>JB-D2-CB2-DI01</t>
        </is>
      </c>
      <c r="H2591" s="12" t="inlineStr">
        <is>
          <t>D2 230 kV breaker 2</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C-I-0020</t>
        </is>
      </c>
      <c r="B2592" s="12" t="inlineStr">
        <is>
          <t>C</t>
        </is>
      </c>
      <c r="C2592" s="12" t="inlineStr">
        <is>
          <t>Grid interface</t>
        </is>
      </c>
      <c r="D2592" s="12" t="inlineStr">
        <is>
          <t>Home run JB-D2-CB2-DI01 to the control / marshalling room</t>
        </is>
      </c>
      <c r="E2592" s="12" t="inlineStr">
        <is>
          <t>RH</t>
        </is>
      </c>
      <c r="F2592" s="12" t="inlineStr">
        <is>
          <t>RH: switchyard relay / control house (52 x 70 ft)</t>
        </is>
      </c>
      <c r="G2592" s="12" t="inlineStr">
        <is>
          <t>JB-D2-CB2-DI01</t>
        </is>
      </c>
      <c r="H2592" s="12" t="inlineStr">
        <is>
          <t>D2 230 kV breaker 2</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474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C-I-0021</t>
        </is>
      </c>
      <c r="B2593" s="12" t="inlineStr">
        <is>
          <t>C</t>
        </is>
      </c>
      <c r="C2593" s="12" t="inlineStr">
        <is>
          <t>Grid interface</t>
        </is>
      </c>
      <c r="D2593" s="12" t="inlineStr">
        <is>
          <t>Analog instrument to JB JB-D2-CB3-AI01: 2 x 1 pr (field cables)</t>
        </is>
      </c>
      <c r="E2593" s="12" t="inlineStr">
        <is>
          <t>D2-CB3</t>
        </is>
      </c>
      <c r="F2593" s="12" t="inlineStr">
        <is>
          <t>D2 230 kV breaker 3</t>
        </is>
      </c>
      <c r="G2593" s="12" t="inlineStr">
        <is>
          <t>JB-D2-CB3-AI01</t>
        </is>
      </c>
      <c r="H2593" s="12" t="inlineStr">
        <is>
          <t>D2 230 kV breaker 3</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C-I-0022</t>
        </is>
      </c>
      <c r="B2594" s="12" t="inlineStr">
        <is>
          <t>C</t>
        </is>
      </c>
      <c r="C2594" s="12" t="inlineStr">
        <is>
          <t>Grid interface</t>
        </is>
      </c>
      <c r="D2594" s="12" t="inlineStr">
        <is>
          <t>Home run JB-D2-CB3-AI01 to the control / marshalling room</t>
        </is>
      </c>
      <c r="E2594" s="12" t="inlineStr">
        <is>
          <t>RH</t>
        </is>
      </c>
      <c r="F2594" s="12" t="inlineStr">
        <is>
          <t>RH: switchyard relay / control house (52 x 70 ft)</t>
        </is>
      </c>
      <c r="G2594" s="12" t="inlineStr">
        <is>
          <t>JB-D2-CB3-AI01</t>
        </is>
      </c>
      <c r="H2594" s="12" t="inlineStr">
        <is>
          <t>D2 230 kV breaker 3</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474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C-I-0023</t>
        </is>
      </c>
      <c r="B2595" s="12" t="inlineStr">
        <is>
          <t>C</t>
        </is>
      </c>
      <c r="C2595" s="12" t="inlineStr">
        <is>
          <t>Grid interface</t>
        </is>
      </c>
      <c r="D2595" s="12" t="inlineStr">
        <is>
          <t>Discrete device to JB JB-D2-CB3-DI01: 20 x 1 pr (field cables)</t>
        </is>
      </c>
      <c r="E2595" s="12" t="inlineStr">
        <is>
          <t>D2-CB3</t>
        </is>
      </c>
      <c r="F2595" s="12" t="inlineStr">
        <is>
          <t>D2 230 kV breaker 3</t>
        </is>
      </c>
      <c r="G2595" s="12" t="inlineStr">
        <is>
          <t>JB-D2-CB3-DI01</t>
        </is>
      </c>
      <c r="H2595" s="12" t="inlineStr">
        <is>
          <t>D2 230 kV breaker 3</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C-I-0024</t>
        </is>
      </c>
      <c r="B2596" s="12" t="inlineStr">
        <is>
          <t>C</t>
        </is>
      </c>
      <c r="C2596" s="12" t="inlineStr">
        <is>
          <t>Grid interface</t>
        </is>
      </c>
      <c r="D2596" s="12" t="inlineStr">
        <is>
          <t>Home run JB-D2-CB3-DI01 to the control / marshalling room</t>
        </is>
      </c>
      <c r="E2596" s="12" t="inlineStr">
        <is>
          <t>RH</t>
        </is>
      </c>
      <c r="F2596" s="12" t="inlineStr">
        <is>
          <t>RH: switchyard relay / control house (52 x 70 ft)</t>
        </is>
      </c>
      <c r="G2596" s="12" t="inlineStr">
        <is>
          <t>JB-D2-CB3-DI01</t>
        </is>
      </c>
      <c r="H2596" s="12" t="inlineStr">
        <is>
          <t>D2 230 kV breaker 3</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474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C-I-0025</t>
        </is>
      </c>
      <c r="B2597" s="12" t="inlineStr">
        <is>
          <t>C</t>
        </is>
      </c>
      <c r="C2597" s="12" t="inlineStr">
        <is>
          <t>Grid interface</t>
        </is>
      </c>
      <c r="D2597" s="12" t="inlineStr">
        <is>
          <t>Analog instrument to JB JB-D3-CB1-AI01: 2 x 1 pr (field cables)</t>
        </is>
      </c>
      <c r="E2597" s="12" t="inlineStr">
        <is>
          <t>D3-CB1</t>
        </is>
      </c>
      <c r="F2597" s="12" t="inlineStr">
        <is>
          <t>D3 230 kV breaker 1</t>
        </is>
      </c>
      <c r="G2597" s="12" t="inlineStr">
        <is>
          <t>JB-D3-CB1-AI01</t>
        </is>
      </c>
      <c r="H2597" s="12" t="inlineStr">
        <is>
          <t>D3 230 kV breaker 1</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C-I-0026</t>
        </is>
      </c>
      <c r="B2598" s="12" t="inlineStr">
        <is>
          <t>C</t>
        </is>
      </c>
      <c r="C2598" s="12" t="inlineStr">
        <is>
          <t>Grid interface</t>
        </is>
      </c>
      <c r="D2598" s="12" t="inlineStr">
        <is>
          <t>Home run JB-D3-CB1-AI01 to the control / marshalling room</t>
        </is>
      </c>
      <c r="E2598" s="12" t="inlineStr">
        <is>
          <t>RH</t>
        </is>
      </c>
      <c r="F2598" s="12" t="inlineStr">
        <is>
          <t>RH: switchyard relay / control house (52 x 70 ft)</t>
        </is>
      </c>
      <c r="G2598" s="12" t="inlineStr">
        <is>
          <t>JB-D3-CB1-AI01</t>
        </is>
      </c>
      <c r="H2598" s="12" t="inlineStr">
        <is>
          <t>D3 230 kV breaker 1</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674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C-I-0027</t>
        </is>
      </c>
      <c r="B2599" s="12" t="inlineStr">
        <is>
          <t>C</t>
        </is>
      </c>
      <c r="C2599" s="12" t="inlineStr">
        <is>
          <t>Grid interface</t>
        </is>
      </c>
      <c r="D2599" s="12" t="inlineStr">
        <is>
          <t>Discrete device to JB JB-D3-CB1-DI01: 20 x 1 pr (field cables)</t>
        </is>
      </c>
      <c r="E2599" s="12" t="inlineStr">
        <is>
          <t>D3-CB1</t>
        </is>
      </c>
      <c r="F2599" s="12" t="inlineStr">
        <is>
          <t>D3 230 kV breaker 1</t>
        </is>
      </c>
      <c r="G2599" s="12" t="inlineStr">
        <is>
          <t>JB-D3-CB1-DI01</t>
        </is>
      </c>
      <c r="H2599" s="12" t="inlineStr">
        <is>
          <t>D3 230 kV breaker 1</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C-I-0028</t>
        </is>
      </c>
      <c r="B2600" s="12" t="inlineStr">
        <is>
          <t>C</t>
        </is>
      </c>
      <c r="C2600" s="12" t="inlineStr">
        <is>
          <t>Grid interface</t>
        </is>
      </c>
      <c r="D2600" s="12" t="inlineStr">
        <is>
          <t>Home run JB-D3-CB1-DI01 to the control / marshalling room</t>
        </is>
      </c>
      <c r="E2600" s="12" t="inlineStr">
        <is>
          <t>RH</t>
        </is>
      </c>
      <c r="F2600" s="12" t="inlineStr">
        <is>
          <t>RH: switchyard relay / control house (52 x 70 ft)</t>
        </is>
      </c>
      <c r="G2600" s="12" t="inlineStr">
        <is>
          <t>JB-D3-CB1-DI01</t>
        </is>
      </c>
      <c r="H2600" s="12" t="inlineStr">
        <is>
          <t>D3 230 kV breaker 1</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674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C-I-0029</t>
        </is>
      </c>
      <c r="B2601" s="12" t="inlineStr">
        <is>
          <t>C</t>
        </is>
      </c>
      <c r="C2601" s="12" t="inlineStr">
        <is>
          <t>Grid interface</t>
        </is>
      </c>
      <c r="D2601" s="12" t="inlineStr">
        <is>
          <t>Analog instrument to JB JB-D3-CB2-AI01: 2 x 1 pr (field cables)</t>
        </is>
      </c>
      <c r="E2601" s="12" t="inlineStr">
        <is>
          <t>D3-CB2</t>
        </is>
      </c>
      <c r="F2601" s="12" t="inlineStr">
        <is>
          <t>D3 230 kV breaker 2</t>
        </is>
      </c>
      <c r="G2601" s="12" t="inlineStr">
        <is>
          <t>JB-D3-CB2-AI01</t>
        </is>
      </c>
      <c r="H2601" s="12" t="inlineStr">
        <is>
          <t>D3 230 kV breaker 2</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C-I-0030</t>
        </is>
      </c>
      <c r="B2602" s="12" t="inlineStr">
        <is>
          <t>C</t>
        </is>
      </c>
      <c r="C2602" s="12" t="inlineStr">
        <is>
          <t>Grid interface</t>
        </is>
      </c>
      <c r="D2602" s="12" t="inlineStr">
        <is>
          <t>Home run JB-D3-CB2-AI01 to the control / marshalling room</t>
        </is>
      </c>
      <c r="E2602" s="12" t="inlineStr">
        <is>
          <t>RH</t>
        </is>
      </c>
      <c r="F2602" s="12" t="inlineStr">
        <is>
          <t>RH: switchyard relay / control house (52 x 70 ft)</t>
        </is>
      </c>
      <c r="G2602" s="12" t="inlineStr">
        <is>
          <t>JB-D3-CB2-AI01</t>
        </is>
      </c>
      <c r="H2602" s="12" t="inlineStr">
        <is>
          <t>D3 230 kV breaker 2</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674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C-I-0031</t>
        </is>
      </c>
      <c r="B2603" s="12" t="inlineStr">
        <is>
          <t>C</t>
        </is>
      </c>
      <c r="C2603" s="12" t="inlineStr">
        <is>
          <t>Grid interface</t>
        </is>
      </c>
      <c r="D2603" s="12" t="inlineStr">
        <is>
          <t>Discrete device to JB JB-D3-CB2-DI01: 20 x 1 pr (field cables)</t>
        </is>
      </c>
      <c r="E2603" s="12" t="inlineStr">
        <is>
          <t>D3-CB2</t>
        </is>
      </c>
      <c r="F2603" s="12" t="inlineStr">
        <is>
          <t>D3 230 kV breaker 2</t>
        </is>
      </c>
      <c r="G2603" s="12" t="inlineStr">
        <is>
          <t>JB-D3-CB2-DI01</t>
        </is>
      </c>
      <c r="H2603" s="12" t="inlineStr">
        <is>
          <t>D3 230 kV breaker 2</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C-I-0032</t>
        </is>
      </c>
      <c r="B2604" s="12" t="inlineStr">
        <is>
          <t>C</t>
        </is>
      </c>
      <c r="C2604" s="12" t="inlineStr">
        <is>
          <t>Grid interface</t>
        </is>
      </c>
      <c r="D2604" s="12" t="inlineStr">
        <is>
          <t>Home run JB-D3-CB2-DI01 to the control / marshalling room</t>
        </is>
      </c>
      <c r="E2604" s="12" t="inlineStr">
        <is>
          <t>RH</t>
        </is>
      </c>
      <c r="F2604" s="12" t="inlineStr">
        <is>
          <t>RH: switchyard relay / control house (52 x 70 ft)</t>
        </is>
      </c>
      <c r="G2604" s="12" t="inlineStr">
        <is>
          <t>JB-D3-CB2-DI01</t>
        </is>
      </c>
      <c r="H2604" s="12" t="inlineStr">
        <is>
          <t>D3 230 kV breaker 2</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674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C-I-0033</t>
        </is>
      </c>
      <c r="B2605" s="12" t="inlineStr">
        <is>
          <t>C</t>
        </is>
      </c>
      <c r="C2605" s="12" t="inlineStr">
        <is>
          <t>Grid interface</t>
        </is>
      </c>
      <c r="D2605" s="12" t="inlineStr">
        <is>
          <t>Analog instrument to JB JB-D3-CB3-AI01: 2 x 1 pr (field cables)</t>
        </is>
      </c>
      <c r="E2605" s="12" t="inlineStr">
        <is>
          <t>D3-CB3</t>
        </is>
      </c>
      <c r="F2605" s="12" t="inlineStr">
        <is>
          <t>D3 230 kV breaker 3</t>
        </is>
      </c>
      <c r="G2605" s="12" t="inlineStr">
        <is>
          <t>JB-D3-CB3-AI01</t>
        </is>
      </c>
      <c r="H2605" s="12" t="inlineStr">
        <is>
          <t>D3 230 kV breaker 3</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C-I-0034</t>
        </is>
      </c>
      <c r="B2606" s="12" t="inlineStr">
        <is>
          <t>C</t>
        </is>
      </c>
      <c r="C2606" s="12" t="inlineStr">
        <is>
          <t>Grid interface</t>
        </is>
      </c>
      <c r="D2606" s="12" t="inlineStr">
        <is>
          <t>Home run JB-D3-CB3-AI01 to the control / marshalling room</t>
        </is>
      </c>
      <c r="E2606" s="12" t="inlineStr">
        <is>
          <t>RH</t>
        </is>
      </c>
      <c r="F2606" s="12" t="inlineStr">
        <is>
          <t>RH: switchyard relay / control house (52 x 70 ft)</t>
        </is>
      </c>
      <c r="G2606" s="12" t="inlineStr">
        <is>
          <t>JB-D3-CB3-AI01</t>
        </is>
      </c>
      <c r="H2606" s="12" t="inlineStr">
        <is>
          <t>D3 230 kV breaker 3</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674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C-I-0035</t>
        </is>
      </c>
      <c r="B2607" s="12" t="inlineStr">
        <is>
          <t>C</t>
        </is>
      </c>
      <c r="C2607" s="12" t="inlineStr">
        <is>
          <t>Grid interface</t>
        </is>
      </c>
      <c r="D2607" s="12" t="inlineStr">
        <is>
          <t>Discrete device to JB JB-D3-CB3-DI01: 20 x 1 pr (field cables)</t>
        </is>
      </c>
      <c r="E2607" s="12" t="inlineStr">
        <is>
          <t>D3-CB3</t>
        </is>
      </c>
      <c r="F2607" s="12" t="inlineStr">
        <is>
          <t>D3 230 kV breaker 3</t>
        </is>
      </c>
      <c r="G2607" s="12" t="inlineStr">
        <is>
          <t>JB-D3-CB3-DI01</t>
        </is>
      </c>
      <c r="H2607" s="12" t="inlineStr">
        <is>
          <t>D3 230 kV breaker 3</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C-I-0036</t>
        </is>
      </c>
      <c r="B2608" s="12" t="inlineStr">
        <is>
          <t>C</t>
        </is>
      </c>
      <c r="C2608" s="12" t="inlineStr">
        <is>
          <t>Grid interface</t>
        </is>
      </c>
      <c r="D2608" s="12" t="inlineStr">
        <is>
          <t>Home run JB-D3-CB3-DI01 to the control / marshalling room</t>
        </is>
      </c>
      <c r="E2608" s="12" t="inlineStr">
        <is>
          <t>RH</t>
        </is>
      </c>
      <c r="F2608" s="12" t="inlineStr">
        <is>
          <t>RH: switchyard relay / control house (52 x 70 ft)</t>
        </is>
      </c>
      <c r="G2608" s="12" t="inlineStr">
        <is>
          <t>JB-D3-CB3-DI01</t>
        </is>
      </c>
      <c r="H2608" s="12" t="inlineStr">
        <is>
          <t>D3 230 kV breaker 3</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674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C-I-0037</t>
        </is>
      </c>
      <c r="B2609" s="12" t="inlineStr">
        <is>
          <t>C</t>
        </is>
      </c>
      <c r="C2609" s="12" t="inlineStr">
        <is>
          <t>Grid interface</t>
        </is>
      </c>
      <c r="D2609" s="12" t="inlineStr">
        <is>
          <t>Analog instrument to JB JB-D4-CB1-AI01: 2 x 1 pr (field cables)</t>
        </is>
      </c>
      <c r="E2609" s="12" t="inlineStr">
        <is>
          <t>D4-CB1</t>
        </is>
      </c>
      <c r="F2609" s="12" t="inlineStr">
        <is>
          <t>D4 230 kV breaker 1 (build-out)</t>
        </is>
      </c>
      <c r="G2609" s="12" t="inlineStr">
        <is>
          <t>JB-D4-CB1-AI01</t>
        </is>
      </c>
      <c r="H2609" s="12" t="inlineStr">
        <is>
          <t>D4 230 kV breaker 1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C-I-0038</t>
        </is>
      </c>
      <c r="B2610" s="12" t="inlineStr">
        <is>
          <t>C</t>
        </is>
      </c>
      <c r="C2610" s="12" t="inlineStr">
        <is>
          <t>Grid interface</t>
        </is>
      </c>
      <c r="D2610" s="12" t="inlineStr">
        <is>
          <t>Home run JB-D4-CB1-AI01 to the control / marshalling room</t>
        </is>
      </c>
      <c r="E2610" s="12" t="inlineStr">
        <is>
          <t>RH</t>
        </is>
      </c>
      <c r="F2610" s="12" t="inlineStr">
        <is>
          <t>RH: switchyard relay / control house (52 x 70 ft)</t>
        </is>
      </c>
      <c r="G2610" s="12" t="inlineStr">
        <is>
          <t>JB-D4-CB1-AI01</t>
        </is>
      </c>
      <c r="H2610" s="12" t="inlineStr">
        <is>
          <t>D4 230 kV breaker 1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1294</v>
      </c>
      <c r="U2610" s="16" t="n">
        <v>40</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C-I-0039</t>
        </is>
      </c>
      <c r="B2611" s="12" t="inlineStr">
        <is>
          <t>C</t>
        </is>
      </c>
      <c r="C2611" s="12" t="inlineStr">
        <is>
          <t>Grid interface</t>
        </is>
      </c>
      <c r="D2611" s="12" t="inlineStr">
        <is>
          <t>Discrete device to JB JB-D4-CB1-DI01: 20 x 1 pr (field cables)</t>
        </is>
      </c>
      <c r="E2611" s="12" t="inlineStr">
        <is>
          <t>D4-CB1</t>
        </is>
      </c>
      <c r="F2611" s="12" t="inlineStr">
        <is>
          <t>D4 230 kV breaker 1 (build-out)</t>
        </is>
      </c>
      <c r="G2611" s="12" t="inlineStr">
        <is>
          <t>JB-D4-CB1-DI01</t>
        </is>
      </c>
      <c r="H2611" s="12" t="inlineStr">
        <is>
          <t>D4 230 kV breaker 1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C-I-0040</t>
        </is>
      </c>
      <c r="B2612" s="12" t="inlineStr">
        <is>
          <t>C</t>
        </is>
      </c>
      <c r="C2612" s="12" t="inlineStr">
        <is>
          <t>Grid interface</t>
        </is>
      </c>
      <c r="D2612" s="12" t="inlineStr">
        <is>
          <t>Home run JB-D4-CB1-DI01 to the control / marshalling room</t>
        </is>
      </c>
      <c r="E2612" s="12" t="inlineStr">
        <is>
          <t>RH</t>
        </is>
      </c>
      <c r="F2612" s="12" t="inlineStr">
        <is>
          <t>RH: switchyard relay / control house (52 x 70 ft)</t>
        </is>
      </c>
      <c r="G2612" s="12" t="inlineStr">
        <is>
          <t>JB-D4-CB1-DI01</t>
        </is>
      </c>
      <c r="H2612" s="12" t="inlineStr">
        <is>
          <t>D4 230 kV breaker 1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1294</v>
      </c>
      <c r="U2612" s="16" t="n">
        <v>40</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C-I-0041</t>
        </is>
      </c>
      <c r="B2613" s="12" t="inlineStr">
        <is>
          <t>C</t>
        </is>
      </c>
      <c r="C2613" s="12" t="inlineStr">
        <is>
          <t>Grid interface</t>
        </is>
      </c>
      <c r="D2613" s="12" t="inlineStr">
        <is>
          <t>Analog instrument to JB JB-D4-CB2-AI01: 2 x 1 pr (field cables)</t>
        </is>
      </c>
      <c r="E2613" s="12" t="inlineStr">
        <is>
          <t>D4-CB2</t>
        </is>
      </c>
      <c r="F2613" s="12" t="inlineStr">
        <is>
          <t>D4 230 kV breaker 2 (build-out)</t>
        </is>
      </c>
      <c r="G2613" s="12" t="inlineStr">
        <is>
          <t>JB-D4-CB2-AI01</t>
        </is>
      </c>
      <c r="H2613" s="12" t="inlineStr">
        <is>
          <t>D4 230 kV breaker 2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C-I-0042</t>
        </is>
      </c>
      <c r="B2614" s="12" t="inlineStr">
        <is>
          <t>C</t>
        </is>
      </c>
      <c r="C2614" s="12" t="inlineStr">
        <is>
          <t>Grid interface</t>
        </is>
      </c>
      <c r="D2614" s="12" t="inlineStr">
        <is>
          <t>Home run JB-D4-CB2-AI01 to the control / marshalling room</t>
        </is>
      </c>
      <c r="E2614" s="12" t="inlineStr">
        <is>
          <t>RH</t>
        </is>
      </c>
      <c r="F2614" s="12" t="inlineStr">
        <is>
          <t>RH: switchyard relay / control house (52 x 70 ft)</t>
        </is>
      </c>
      <c r="G2614" s="12" t="inlineStr">
        <is>
          <t>JB-D4-CB2-AI01</t>
        </is>
      </c>
      <c r="H2614" s="12" t="inlineStr">
        <is>
          <t>D4 230 kV breaker 2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1294</v>
      </c>
      <c r="U2614" s="16" t="n">
        <v>52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C-I-0043</t>
        </is>
      </c>
      <c r="B2615" s="12" t="inlineStr">
        <is>
          <t>C</t>
        </is>
      </c>
      <c r="C2615" s="12" t="inlineStr">
        <is>
          <t>Grid interface</t>
        </is>
      </c>
      <c r="D2615" s="12" t="inlineStr">
        <is>
          <t>Discrete device to JB JB-D4-CB2-DI01: 20 x 1 pr (field cables)</t>
        </is>
      </c>
      <c r="E2615" s="12" t="inlineStr">
        <is>
          <t>D4-CB2</t>
        </is>
      </c>
      <c r="F2615" s="12" t="inlineStr">
        <is>
          <t>D4 230 kV breaker 2 (build-out)</t>
        </is>
      </c>
      <c r="G2615" s="12" t="inlineStr">
        <is>
          <t>JB-D4-CB2-DI01</t>
        </is>
      </c>
      <c r="H2615" s="12" t="inlineStr">
        <is>
          <t>D4 230 kV breaker 2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C-I-0044</t>
        </is>
      </c>
      <c r="B2616" s="12" t="inlineStr">
        <is>
          <t>C</t>
        </is>
      </c>
      <c r="C2616" s="12" t="inlineStr">
        <is>
          <t>Grid interface</t>
        </is>
      </c>
      <c r="D2616" s="12" t="inlineStr">
        <is>
          <t>Home run JB-D4-CB2-DI01 to the control / marshalling room</t>
        </is>
      </c>
      <c r="E2616" s="12" t="inlineStr">
        <is>
          <t>RH</t>
        </is>
      </c>
      <c r="F2616" s="12" t="inlineStr">
        <is>
          <t>RH: switchyard relay / control house (52 x 70 ft)</t>
        </is>
      </c>
      <c r="G2616" s="12" t="inlineStr">
        <is>
          <t>JB-D4-CB2-DI01</t>
        </is>
      </c>
      <c r="H2616" s="12" t="inlineStr">
        <is>
          <t>D4 230 kV breaker 2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1294</v>
      </c>
      <c r="U2616" s="16" t="n">
        <v>52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C-I-0045</t>
        </is>
      </c>
      <c r="B2617" s="12" t="inlineStr">
        <is>
          <t>C</t>
        </is>
      </c>
      <c r="C2617" s="12" t="inlineStr">
        <is>
          <t>Grid interface</t>
        </is>
      </c>
      <c r="D2617" s="12" t="inlineStr">
        <is>
          <t>Analog instrument to JB JB-D4-CB3-AI01: 2 x 1 pr (field cables)</t>
        </is>
      </c>
      <c r="E2617" s="12" t="inlineStr">
        <is>
          <t>D4-CB3</t>
        </is>
      </c>
      <c r="F2617" s="12" t="inlineStr">
        <is>
          <t>D4 230 kV breaker 3 (build-out)</t>
        </is>
      </c>
      <c r="G2617" s="12" t="inlineStr">
        <is>
          <t>JB-D4-CB3-AI01</t>
        </is>
      </c>
      <c r="H2617" s="12" t="inlineStr">
        <is>
          <t>D4 230 kV breaker 3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C-I-0046</t>
        </is>
      </c>
      <c r="B2618" s="12" t="inlineStr">
        <is>
          <t>C</t>
        </is>
      </c>
      <c r="C2618" s="12" t="inlineStr">
        <is>
          <t>Grid interface</t>
        </is>
      </c>
      <c r="D2618" s="12" t="inlineStr">
        <is>
          <t>Home run JB-D4-CB3-AI01 to the control / marshalling room</t>
        </is>
      </c>
      <c r="E2618" s="12" t="inlineStr">
        <is>
          <t>RH</t>
        </is>
      </c>
      <c r="F2618" s="12" t="inlineStr">
        <is>
          <t>RH: switchyard relay / control house (52 x 70 ft)</t>
        </is>
      </c>
      <c r="G2618" s="12" t="inlineStr">
        <is>
          <t>JB-D4-CB3-AI01</t>
        </is>
      </c>
      <c r="H2618" s="12" t="inlineStr">
        <is>
          <t>D4 230 kV breaker 3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1340</v>
      </c>
      <c r="U2618" s="16" t="n">
        <v>46</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C-I-0047</t>
        </is>
      </c>
      <c r="B2619" s="12" t="inlineStr">
        <is>
          <t>C</t>
        </is>
      </c>
      <c r="C2619" s="12" t="inlineStr">
        <is>
          <t>Grid interface</t>
        </is>
      </c>
      <c r="D2619" s="12" t="inlineStr">
        <is>
          <t>Discrete device to JB JB-D4-CB3-DI01: 20 x 1 pr (field cables)</t>
        </is>
      </c>
      <c r="E2619" s="12" t="inlineStr">
        <is>
          <t>D4-CB3</t>
        </is>
      </c>
      <c r="F2619" s="12" t="inlineStr">
        <is>
          <t>D4 230 kV breaker 3 (build-out)</t>
        </is>
      </c>
      <c r="G2619" s="12" t="inlineStr">
        <is>
          <t>JB-D4-CB3-DI01</t>
        </is>
      </c>
      <c r="H2619" s="12" t="inlineStr">
        <is>
          <t>D4 230 kV breaker 3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C-I-0048</t>
        </is>
      </c>
      <c r="B2620" s="12" t="inlineStr">
        <is>
          <t>C</t>
        </is>
      </c>
      <c r="C2620" s="12" t="inlineStr">
        <is>
          <t>Grid interface</t>
        </is>
      </c>
      <c r="D2620" s="12" t="inlineStr">
        <is>
          <t>Home run JB-D4-CB3-DI01 to the control / marshalling room</t>
        </is>
      </c>
      <c r="E2620" s="12" t="inlineStr">
        <is>
          <t>RH</t>
        </is>
      </c>
      <c r="F2620" s="12" t="inlineStr">
        <is>
          <t>RH: switchyard relay / control house (52 x 70 ft)</t>
        </is>
      </c>
      <c r="G2620" s="12" t="inlineStr">
        <is>
          <t>JB-D4-CB3-DI01</t>
        </is>
      </c>
      <c r="H2620" s="12" t="inlineStr">
        <is>
          <t>D4 230 kV breaker 3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1340</v>
      </c>
      <c r="U2620" s="16" t="n">
        <v>46</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C-I-0049</t>
        </is>
      </c>
      <c r="B2621" s="12" t="inlineStr">
        <is>
          <t>C</t>
        </is>
      </c>
      <c r="C2621" s="12" t="inlineStr">
        <is>
          <t>Grid interface</t>
        </is>
      </c>
      <c r="D2621" s="12" t="inlineStr">
        <is>
          <t>Analog instrument to JB JB-D5-CB1-AI01: 2 x 1 pr (field cables)</t>
        </is>
      </c>
      <c r="E2621" s="12" t="inlineStr">
        <is>
          <t>D5-CB1</t>
        </is>
      </c>
      <c r="F2621" s="12" t="inlineStr">
        <is>
          <t>D5 230 kV breaker 1 (build-out)</t>
        </is>
      </c>
      <c r="G2621" s="12" t="inlineStr">
        <is>
          <t>JB-D5-CB1-AI01</t>
        </is>
      </c>
      <c r="H2621" s="12" t="inlineStr">
        <is>
          <t>D5 230 kV breaker 1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C-I-0050</t>
        </is>
      </c>
      <c r="B2622" s="12" t="inlineStr">
        <is>
          <t>C</t>
        </is>
      </c>
      <c r="C2622" s="12" t="inlineStr">
        <is>
          <t>Grid interface</t>
        </is>
      </c>
      <c r="D2622" s="12" t="inlineStr">
        <is>
          <t>Home run JB-D5-CB1-AI01 to the control / marshalling room</t>
        </is>
      </c>
      <c r="E2622" s="12" t="inlineStr">
        <is>
          <t>RH</t>
        </is>
      </c>
      <c r="F2622" s="12" t="inlineStr">
        <is>
          <t>RH: switchyard relay / control house (52 x 70 ft)</t>
        </is>
      </c>
      <c r="G2622" s="12" t="inlineStr">
        <is>
          <t>JB-D5-CB1-AI01</t>
        </is>
      </c>
      <c r="H2622" s="12" t="inlineStr">
        <is>
          <t>D5 230 kV breaker 1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1434</v>
      </c>
      <c r="U2622" s="16" t="n">
        <v>40</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C-I-0051</t>
        </is>
      </c>
      <c r="B2623" s="12" t="inlineStr">
        <is>
          <t>C</t>
        </is>
      </c>
      <c r="C2623" s="12" t="inlineStr">
        <is>
          <t>Grid interface</t>
        </is>
      </c>
      <c r="D2623" s="12" t="inlineStr">
        <is>
          <t>Discrete device to JB JB-D5-CB1-DI01: 20 x 1 pr (field cables)</t>
        </is>
      </c>
      <c r="E2623" s="12" t="inlineStr">
        <is>
          <t>D5-CB1</t>
        </is>
      </c>
      <c r="F2623" s="12" t="inlineStr">
        <is>
          <t>D5 230 kV breaker 1 (build-out)</t>
        </is>
      </c>
      <c r="G2623" s="12" t="inlineStr">
        <is>
          <t>JB-D5-CB1-DI01</t>
        </is>
      </c>
      <c r="H2623" s="12" t="inlineStr">
        <is>
          <t>D5 230 kV breaker 1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C-I-0052</t>
        </is>
      </c>
      <c r="B2624" s="12" t="inlineStr">
        <is>
          <t>C</t>
        </is>
      </c>
      <c r="C2624" s="12" t="inlineStr">
        <is>
          <t>Grid interface</t>
        </is>
      </c>
      <c r="D2624" s="12" t="inlineStr">
        <is>
          <t>Home run JB-D5-CB1-DI01 to the control / marshalling room</t>
        </is>
      </c>
      <c r="E2624" s="12" t="inlineStr">
        <is>
          <t>RH</t>
        </is>
      </c>
      <c r="F2624" s="12" t="inlineStr">
        <is>
          <t>RH: switchyard relay / control house (52 x 70 ft)</t>
        </is>
      </c>
      <c r="G2624" s="12" t="inlineStr">
        <is>
          <t>JB-D5-CB1-DI01</t>
        </is>
      </c>
      <c r="H2624" s="12" t="inlineStr">
        <is>
          <t>D5 230 kV breaker 1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1434</v>
      </c>
      <c r="U2624" s="16" t="n">
        <v>40</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C-I-0053</t>
        </is>
      </c>
      <c r="B2625" s="12" t="inlineStr">
        <is>
          <t>C</t>
        </is>
      </c>
      <c r="C2625" s="12" t="inlineStr">
        <is>
          <t>Grid interface</t>
        </is>
      </c>
      <c r="D2625" s="12" t="inlineStr">
        <is>
          <t>Analog instrument to JB JB-D5-CB2-AI01: 2 x 1 pr (field cables)</t>
        </is>
      </c>
      <c r="E2625" s="12" t="inlineStr">
        <is>
          <t>D5-CB2</t>
        </is>
      </c>
      <c r="F2625" s="12" t="inlineStr">
        <is>
          <t>D5 230 kV breaker 2 (build-out)</t>
        </is>
      </c>
      <c r="G2625" s="12" t="inlineStr">
        <is>
          <t>JB-D5-CB2-AI01</t>
        </is>
      </c>
      <c r="H2625" s="12" t="inlineStr">
        <is>
          <t>D5 230 kV breaker 2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C-I-0054</t>
        </is>
      </c>
      <c r="B2626" s="12" t="inlineStr">
        <is>
          <t>C</t>
        </is>
      </c>
      <c r="C2626" s="12" t="inlineStr">
        <is>
          <t>Grid interface</t>
        </is>
      </c>
      <c r="D2626" s="12" t="inlineStr">
        <is>
          <t>Home run JB-D5-CB2-AI01 to the control / marshalling room</t>
        </is>
      </c>
      <c r="E2626" s="12" t="inlineStr">
        <is>
          <t>RH</t>
        </is>
      </c>
      <c r="F2626" s="12" t="inlineStr">
        <is>
          <t>RH: switchyard relay / control house (52 x 70 ft)</t>
        </is>
      </c>
      <c r="G2626" s="12" t="inlineStr">
        <is>
          <t>JB-D5-CB2-AI01</t>
        </is>
      </c>
      <c r="H2626" s="12" t="inlineStr">
        <is>
          <t>D5 230 kV breaker 2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1434</v>
      </c>
      <c r="U2626" s="16" t="n">
        <v>52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C-I-0055</t>
        </is>
      </c>
      <c r="B2627" s="12" t="inlineStr">
        <is>
          <t>C</t>
        </is>
      </c>
      <c r="C2627" s="12" t="inlineStr">
        <is>
          <t>Grid interface</t>
        </is>
      </c>
      <c r="D2627" s="12" t="inlineStr">
        <is>
          <t>Discrete device to JB JB-D5-CB2-DI01: 20 x 1 pr (field cables)</t>
        </is>
      </c>
      <c r="E2627" s="12" t="inlineStr">
        <is>
          <t>D5-CB2</t>
        </is>
      </c>
      <c r="F2627" s="12" t="inlineStr">
        <is>
          <t>D5 230 kV breaker 2 (build-out)</t>
        </is>
      </c>
      <c r="G2627" s="12" t="inlineStr">
        <is>
          <t>JB-D5-CB2-DI01</t>
        </is>
      </c>
      <c r="H2627" s="12" t="inlineStr">
        <is>
          <t>D5 230 kV breaker 2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C-I-0056</t>
        </is>
      </c>
      <c r="B2628" s="12" t="inlineStr">
        <is>
          <t>C</t>
        </is>
      </c>
      <c r="C2628" s="12" t="inlineStr">
        <is>
          <t>Grid interface</t>
        </is>
      </c>
      <c r="D2628" s="12" t="inlineStr">
        <is>
          <t>Home run JB-D5-CB2-DI01 to the control / marshalling room</t>
        </is>
      </c>
      <c r="E2628" s="12" t="inlineStr">
        <is>
          <t>RH</t>
        </is>
      </c>
      <c r="F2628" s="12" t="inlineStr">
        <is>
          <t>RH: switchyard relay / control house (52 x 70 ft)</t>
        </is>
      </c>
      <c r="G2628" s="12" t="inlineStr">
        <is>
          <t>JB-D5-CB2-DI01</t>
        </is>
      </c>
      <c r="H2628" s="12" t="inlineStr">
        <is>
          <t>D5 230 kV breaker 2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1434</v>
      </c>
      <c r="U2628" s="16" t="n">
        <v>52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C-I-0057</t>
        </is>
      </c>
      <c r="B2629" s="12" t="inlineStr">
        <is>
          <t>C</t>
        </is>
      </c>
      <c r="C2629" s="12" t="inlineStr">
        <is>
          <t>Grid interface</t>
        </is>
      </c>
      <c r="D2629" s="12" t="inlineStr">
        <is>
          <t>Analog instrument to JB JB-D5-CB3-AI01: 2 x 1 pr (field cables)</t>
        </is>
      </c>
      <c r="E2629" s="12" t="inlineStr">
        <is>
          <t>D5-CB3</t>
        </is>
      </c>
      <c r="F2629" s="12" t="inlineStr">
        <is>
          <t>D5 230 kV breaker 3 (build-out)</t>
        </is>
      </c>
      <c r="G2629" s="12" t="inlineStr">
        <is>
          <t>JB-D5-CB3-AI01</t>
        </is>
      </c>
      <c r="H2629" s="12" t="inlineStr">
        <is>
          <t>D5 230 kV breaker 3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C-I-0058</t>
        </is>
      </c>
      <c r="B2630" s="12" t="inlineStr">
        <is>
          <t>C</t>
        </is>
      </c>
      <c r="C2630" s="12" t="inlineStr">
        <is>
          <t>Grid interface</t>
        </is>
      </c>
      <c r="D2630" s="12" t="inlineStr">
        <is>
          <t>Home run JB-D5-CB3-AI01 to the control / marshalling room</t>
        </is>
      </c>
      <c r="E2630" s="12" t="inlineStr">
        <is>
          <t>RH</t>
        </is>
      </c>
      <c r="F2630" s="12" t="inlineStr">
        <is>
          <t>RH: switchyard relay / control house (52 x 70 ft)</t>
        </is>
      </c>
      <c r="G2630" s="12" t="inlineStr">
        <is>
          <t>JB-D5-CB3-AI01</t>
        </is>
      </c>
      <c r="H2630" s="12" t="inlineStr">
        <is>
          <t>D5 230 kV breaker 3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1434</v>
      </c>
      <c r="U2630" s="16" t="n">
        <v>92</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C-I-0059</t>
        </is>
      </c>
      <c r="B2631" s="12" t="inlineStr">
        <is>
          <t>C</t>
        </is>
      </c>
      <c r="C2631" s="12" t="inlineStr">
        <is>
          <t>Grid interface</t>
        </is>
      </c>
      <c r="D2631" s="12" t="inlineStr">
        <is>
          <t>Discrete device to JB JB-D5-CB3-DI01: 20 x 1 pr (field cables)</t>
        </is>
      </c>
      <c r="E2631" s="12" t="inlineStr">
        <is>
          <t>D5-CB3</t>
        </is>
      </c>
      <c r="F2631" s="12" t="inlineStr">
        <is>
          <t>D5 230 kV breaker 3 (build-out)</t>
        </is>
      </c>
      <c r="G2631" s="12" t="inlineStr">
        <is>
          <t>JB-D5-CB3-DI01</t>
        </is>
      </c>
      <c r="H2631" s="12" t="inlineStr">
        <is>
          <t>D5 230 kV breaker 3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C-I-0060</t>
        </is>
      </c>
      <c r="B2632" s="12" t="inlineStr">
        <is>
          <t>C</t>
        </is>
      </c>
      <c r="C2632" s="12" t="inlineStr">
        <is>
          <t>Grid interface</t>
        </is>
      </c>
      <c r="D2632" s="12" t="inlineStr">
        <is>
          <t>Home run JB-D5-CB3-DI01 to the control / marshalling room</t>
        </is>
      </c>
      <c r="E2632" s="12" t="inlineStr">
        <is>
          <t>RH</t>
        </is>
      </c>
      <c r="F2632" s="12" t="inlineStr">
        <is>
          <t>RH: switchyard relay / control house (52 x 70 ft)</t>
        </is>
      </c>
      <c r="G2632" s="12" t="inlineStr">
        <is>
          <t>JB-D5-CB3-DI01</t>
        </is>
      </c>
      <c r="H2632" s="12" t="inlineStr">
        <is>
          <t>D5 230 kV breaker 3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1434</v>
      </c>
      <c r="U2632" s="16" t="n">
        <v>92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C-I-0061</t>
        </is>
      </c>
      <c r="B2633" s="12" t="inlineStr">
        <is>
          <t>C</t>
        </is>
      </c>
      <c r="C2633" s="12" t="inlineStr">
        <is>
          <t>Grid interface</t>
        </is>
      </c>
      <c r="D2633" s="12" t="inlineStr">
        <is>
          <t>Analog instrument to JB JB-D6-CB1-AI01: 2 x 1 pr (field cables)</t>
        </is>
      </c>
      <c r="E2633" s="12" t="inlineStr">
        <is>
          <t>D6-CB1</t>
        </is>
      </c>
      <c r="F2633" s="12" t="inlineStr">
        <is>
          <t>D6 230 kV breaker 1 (build-out)</t>
        </is>
      </c>
      <c r="G2633" s="12" t="inlineStr">
        <is>
          <t>JB-D6-CB1-AI01</t>
        </is>
      </c>
      <c r="H2633" s="12" t="inlineStr">
        <is>
          <t>D6 230 kV breaker 1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C-I-0062</t>
        </is>
      </c>
      <c r="B2634" s="12" t="inlineStr">
        <is>
          <t>C</t>
        </is>
      </c>
      <c r="C2634" s="12" t="inlineStr">
        <is>
          <t>Grid interface</t>
        </is>
      </c>
      <c r="D2634" s="12" t="inlineStr">
        <is>
          <t>Home run JB-D6-CB1-AI01 to the control / marshalling room</t>
        </is>
      </c>
      <c r="E2634" s="12" t="inlineStr">
        <is>
          <t>RH</t>
        </is>
      </c>
      <c r="F2634" s="12" t="inlineStr">
        <is>
          <t>RH: switchyard relay / control house (52 x 70 ft)</t>
        </is>
      </c>
      <c r="G2634" s="12" t="inlineStr">
        <is>
          <t>JB-D6-CB1-AI01</t>
        </is>
      </c>
      <c r="H2634" s="12" t="inlineStr">
        <is>
          <t>D6 230 kV breaker 1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1584</v>
      </c>
      <c r="U2634" s="16" t="n">
        <v>40</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C-I-0063</t>
        </is>
      </c>
      <c r="B2635" s="12" t="inlineStr">
        <is>
          <t>C</t>
        </is>
      </c>
      <c r="C2635" s="12" t="inlineStr">
        <is>
          <t>Grid interface</t>
        </is>
      </c>
      <c r="D2635" s="12" t="inlineStr">
        <is>
          <t>Discrete device to JB JB-D6-CB1-DI01: 20 x 1 pr (field cables)</t>
        </is>
      </c>
      <c r="E2635" s="12" t="inlineStr">
        <is>
          <t>D6-CB1</t>
        </is>
      </c>
      <c r="F2635" s="12" t="inlineStr">
        <is>
          <t>D6 230 kV breaker 1 (build-out)</t>
        </is>
      </c>
      <c r="G2635" s="12" t="inlineStr">
        <is>
          <t>JB-D6-CB1-DI01</t>
        </is>
      </c>
      <c r="H2635" s="12" t="inlineStr">
        <is>
          <t>D6 230 kV breaker 1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C-I-0064</t>
        </is>
      </c>
      <c r="B2636" s="12" t="inlineStr">
        <is>
          <t>C</t>
        </is>
      </c>
      <c r="C2636" s="12" t="inlineStr">
        <is>
          <t>Grid interface</t>
        </is>
      </c>
      <c r="D2636" s="12" t="inlineStr">
        <is>
          <t>Home run JB-D6-CB1-DI01 to the control / marshalling room</t>
        </is>
      </c>
      <c r="E2636" s="12" t="inlineStr">
        <is>
          <t>RH</t>
        </is>
      </c>
      <c r="F2636" s="12" t="inlineStr">
        <is>
          <t>RH: switchyard relay / control house (52 x 70 ft)</t>
        </is>
      </c>
      <c r="G2636" s="12" t="inlineStr">
        <is>
          <t>JB-D6-CB1-DI01</t>
        </is>
      </c>
      <c r="H2636" s="12" t="inlineStr">
        <is>
          <t>D6 230 kV breaker 1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1584</v>
      </c>
      <c r="U2636" s="16" t="n">
        <v>40</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C-I-0065</t>
        </is>
      </c>
      <c r="B2637" s="12" t="inlineStr">
        <is>
          <t>C</t>
        </is>
      </c>
      <c r="C2637" s="12" t="inlineStr">
        <is>
          <t>Grid interface</t>
        </is>
      </c>
      <c r="D2637" s="12" t="inlineStr">
        <is>
          <t>Analog instrument to JB JB-D6-CB2-AI01: 2 x 1 pr (field cables)</t>
        </is>
      </c>
      <c r="E2637" s="12" t="inlineStr">
        <is>
          <t>D6-CB2</t>
        </is>
      </c>
      <c r="F2637" s="12" t="inlineStr">
        <is>
          <t>D6 230 kV breaker 2 (build-out)</t>
        </is>
      </c>
      <c r="G2637" s="12" t="inlineStr">
        <is>
          <t>JB-D6-CB2-AI01</t>
        </is>
      </c>
      <c r="H2637" s="12" t="inlineStr">
        <is>
          <t>D6 230 kV breaker 2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C-I-0066</t>
        </is>
      </c>
      <c r="B2638" s="12" t="inlineStr">
        <is>
          <t>C</t>
        </is>
      </c>
      <c r="C2638" s="12" t="inlineStr">
        <is>
          <t>Grid interface</t>
        </is>
      </c>
      <c r="D2638" s="12" t="inlineStr">
        <is>
          <t>Home run JB-D6-CB2-AI01 to the control / marshalling room</t>
        </is>
      </c>
      <c r="E2638" s="12" t="inlineStr">
        <is>
          <t>RH</t>
        </is>
      </c>
      <c r="F2638" s="12" t="inlineStr">
        <is>
          <t>RH: switchyard relay / control house (52 x 70 ft)</t>
        </is>
      </c>
      <c r="G2638" s="12" t="inlineStr">
        <is>
          <t>JB-D6-CB2-AI01</t>
        </is>
      </c>
      <c r="H2638" s="12" t="inlineStr">
        <is>
          <t>D6 230 kV breaker 2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1584</v>
      </c>
      <c r="U2638" s="16" t="n">
        <v>52</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C-I-0067</t>
        </is>
      </c>
      <c r="B2639" s="12" t="inlineStr">
        <is>
          <t>C</t>
        </is>
      </c>
      <c r="C2639" s="12" t="inlineStr">
        <is>
          <t>Grid interface</t>
        </is>
      </c>
      <c r="D2639" s="12" t="inlineStr">
        <is>
          <t>Discrete device to JB JB-D6-CB2-DI01: 20 x 1 pr (field cables)</t>
        </is>
      </c>
      <c r="E2639" s="12" t="inlineStr">
        <is>
          <t>D6-CB2</t>
        </is>
      </c>
      <c r="F2639" s="12" t="inlineStr">
        <is>
          <t>D6 230 kV breaker 2 (build-out)</t>
        </is>
      </c>
      <c r="G2639" s="12" t="inlineStr">
        <is>
          <t>JB-D6-CB2-DI01</t>
        </is>
      </c>
      <c r="H2639" s="12" t="inlineStr">
        <is>
          <t>D6 230 kV breaker 2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C-I-0068</t>
        </is>
      </c>
      <c r="B2640" s="12" t="inlineStr">
        <is>
          <t>C</t>
        </is>
      </c>
      <c r="C2640" s="12" t="inlineStr">
        <is>
          <t>Grid interface</t>
        </is>
      </c>
      <c r="D2640" s="12" t="inlineStr">
        <is>
          <t>Home run JB-D6-CB2-DI01 to the control / marshalling room</t>
        </is>
      </c>
      <c r="E2640" s="12" t="inlineStr">
        <is>
          <t>RH</t>
        </is>
      </c>
      <c r="F2640" s="12" t="inlineStr">
        <is>
          <t>RH: switchyard relay / control house (52 x 70 ft)</t>
        </is>
      </c>
      <c r="G2640" s="12" t="inlineStr">
        <is>
          <t>JB-D6-CB2-DI01</t>
        </is>
      </c>
      <c r="H2640" s="12" t="inlineStr">
        <is>
          <t>D6 230 kV breaker 2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1584</v>
      </c>
      <c r="U2640" s="16" t="n">
        <v>52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C-I-0069</t>
        </is>
      </c>
      <c r="B2641" s="12" t="inlineStr">
        <is>
          <t>C</t>
        </is>
      </c>
      <c r="C2641" s="12" t="inlineStr">
        <is>
          <t>Grid interface</t>
        </is>
      </c>
      <c r="D2641" s="12" t="inlineStr">
        <is>
          <t>Analog instrument to JB JB-D6-CB3-AI01: 2 x 1 pr (field cables)</t>
        </is>
      </c>
      <c r="E2641" s="12" t="inlineStr">
        <is>
          <t>D6-CB3</t>
        </is>
      </c>
      <c r="F2641" s="12" t="inlineStr">
        <is>
          <t>D6 230 kV breaker 3 (build-out)</t>
        </is>
      </c>
      <c r="G2641" s="12" t="inlineStr">
        <is>
          <t>JB-D6-CB3-AI01</t>
        </is>
      </c>
      <c r="H2641" s="12" t="inlineStr">
        <is>
          <t>D6 230 kV breaker 3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C-I-0070</t>
        </is>
      </c>
      <c r="B2642" s="12" t="inlineStr">
        <is>
          <t>C</t>
        </is>
      </c>
      <c r="C2642" s="12" t="inlineStr">
        <is>
          <t>Grid interface</t>
        </is>
      </c>
      <c r="D2642" s="12" t="inlineStr">
        <is>
          <t>Home run JB-D6-CB3-AI01 to the control / marshalling room</t>
        </is>
      </c>
      <c r="E2642" s="12" t="inlineStr">
        <is>
          <t>RH</t>
        </is>
      </c>
      <c r="F2642" s="12" t="inlineStr">
        <is>
          <t>RH: switchyard relay / control house (52 x 70 ft)</t>
        </is>
      </c>
      <c r="G2642" s="12" t="inlineStr">
        <is>
          <t>JB-D6-CB3-AI01</t>
        </is>
      </c>
      <c r="H2642" s="12" t="inlineStr">
        <is>
          <t>D6 230 kV breaker 3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1584</v>
      </c>
      <c r="U2642" s="16" t="n">
        <v>92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C-I-0071</t>
        </is>
      </c>
      <c r="B2643" s="12" t="inlineStr">
        <is>
          <t>C</t>
        </is>
      </c>
      <c r="C2643" s="12" t="inlineStr">
        <is>
          <t>Grid interface</t>
        </is>
      </c>
      <c r="D2643" s="12" t="inlineStr">
        <is>
          <t>Discrete device to JB JB-D6-CB3-DI01: 20 x 1 pr (field cables)</t>
        </is>
      </c>
      <c r="E2643" s="12" t="inlineStr">
        <is>
          <t>D6-CB3</t>
        </is>
      </c>
      <c r="F2643" s="12" t="inlineStr">
        <is>
          <t>D6 230 kV breaker 3 (build-out)</t>
        </is>
      </c>
      <c r="G2643" s="12" t="inlineStr">
        <is>
          <t>JB-D6-CB3-DI01</t>
        </is>
      </c>
      <c r="H2643" s="12" t="inlineStr">
        <is>
          <t>D6 230 kV breaker 3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C-I-0072</t>
        </is>
      </c>
      <c r="B2644" s="12" t="inlineStr">
        <is>
          <t>C</t>
        </is>
      </c>
      <c r="C2644" s="12" t="inlineStr">
        <is>
          <t>Grid interface</t>
        </is>
      </c>
      <c r="D2644" s="12" t="inlineStr">
        <is>
          <t>Home run JB-D6-CB3-DI01 to the control / marshalling room</t>
        </is>
      </c>
      <c r="E2644" s="12" t="inlineStr">
        <is>
          <t>RH</t>
        </is>
      </c>
      <c r="F2644" s="12" t="inlineStr">
        <is>
          <t>RH: switchyard relay / control house (52 x 70 ft)</t>
        </is>
      </c>
      <c r="G2644" s="12" t="inlineStr">
        <is>
          <t>JB-D6-CB3-DI01</t>
        </is>
      </c>
      <c r="H2644" s="12" t="inlineStr">
        <is>
          <t>D6 230 kV breaker 3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1584</v>
      </c>
      <c r="U2644" s="16" t="n">
        <v>92</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C-I-0073</t>
        </is>
      </c>
      <c r="B2645" s="12" t="inlineStr">
        <is>
          <t>C</t>
        </is>
      </c>
      <c r="C2645" s="12" t="inlineStr">
        <is>
          <t>Grid interface</t>
        </is>
      </c>
      <c r="D2645" s="12" t="inlineStr">
        <is>
          <t>Discrete device to JB JB-Line-1-DI01: 4 x 1 pr (field cables)</t>
        </is>
      </c>
      <c r="E2645" s="12" t="inlineStr">
        <is>
          <t>Line-1</t>
        </is>
      </c>
      <c r="F2645" s="12" t="inlineStr">
        <is>
          <t>Line 1 230 kV terminal tower</t>
        </is>
      </c>
      <c r="G2645" s="12" t="inlineStr">
        <is>
          <t>JB-Line-1-DI01</t>
        </is>
      </c>
      <c r="H2645" s="12" t="inlineStr">
        <is>
          <t>Line 1 230 kV terminal tower</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4</v>
      </c>
      <c r="O2645" s="12" t="n">
        <v>1</v>
      </c>
      <c r="P2645" s="12" t="n"/>
      <c r="Q2645" s="12" t="n"/>
      <c r="R2645" s="12" t="n"/>
      <c r="S2645" s="12" t="inlineStr">
        <is>
          <t>Tray / conduit</t>
        </is>
      </c>
      <c r="T2645" s="16" t="n">
        <v>77</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C-I-0074</t>
        </is>
      </c>
      <c r="B2646" s="12" t="inlineStr">
        <is>
          <t>C</t>
        </is>
      </c>
      <c r="C2646" s="12" t="inlineStr">
        <is>
          <t>Grid interface</t>
        </is>
      </c>
      <c r="D2646" s="12" t="inlineStr">
        <is>
          <t>Home run JB-Line-1-DI01 to the control / marshalling room</t>
        </is>
      </c>
      <c r="E2646" s="12" t="inlineStr">
        <is>
          <t>RH</t>
        </is>
      </c>
      <c r="F2646" s="12" t="inlineStr">
        <is>
          <t>RH: switchyard relay / control house (52 x 70 ft)</t>
        </is>
      </c>
      <c r="G2646" s="12" t="inlineStr">
        <is>
          <t>JB-Line-1-DI01</t>
        </is>
      </c>
      <c r="H2646" s="12" t="inlineStr">
        <is>
          <t>Line 1 230 kV terminal tower</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91</v>
      </c>
      <c r="U2646" s="16" t="n">
        <v>285</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C-I-0075</t>
        </is>
      </c>
      <c r="B2647" s="12" t="inlineStr">
        <is>
          <t>C</t>
        </is>
      </c>
      <c r="C2647" s="12" t="inlineStr">
        <is>
          <t>Grid interface</t>
        </is>
      </c>
      <c r="D2647" s="12" t="inlineStr">
        <is>
          <t>Discrete device to JB JB-Line 1 entrance: s-DI01: 4 x 1 pr (field cables)</t>
        </is>
      </c>
      <c r="E2647" s="12" t="inlineStr"/>
      <c r="F2647" s="12" t="inlineStr">
        <is>
          <t>Line 1 entrance: surge arresters, CCVTs and line traps</t>
        </is>
      </c>
      <c r="G2647" s="12" t="inlineStr">
        <is>
          <t>JB-Line 1 entrance: s-DI01</t>
        </is>
      </c>
      <c r="H2647" s="12" t="inlineStr">
        <is>
          <t>Line 1 entrance: surge arresters, CCVTs and line traps</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4</v>
      </c>
      <c r="O2647" s="12" t="n">
        <v>1</v>
      </c>
      <c r="P2647" s="12" t="n"/>
      <c r="Q2647" s="12" t="n"/>
      <c r="R2647" s="12" t="n"/>
      <c r="S2647" s="12" t="inlineStr">
        <is>
          <t>Tray / conduit</t>
        </is>
      </c>
      <c r="T2647" s="16" t="n">
        <v>55</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C-I-0076</t>
        </is>
      </c>
      <c r="B2648" s="12" t="inlineStr">
        <is>
          <t>C</t>
        </is>
      </c>
      <c r="C2648" s="12" t="inlineStr">
        <is>
          <t>Grid interface</t>
        </is>
      </c>
      <c r="D2648" s="12" t="inlineStr">
        <is>
          <t>Home run JB-Line 1 entrance: s-DI01 to the control / marshalling room</t>
        </is>
      </c>
      <c r="E2648" s="12" t="inlineStr">
        <is>
          <t>RH</t>
        </is>
      </c>
      <c r="F2648" s="12" t="inlineStr">
        <is>
          <t>RH: switchyard relay / control house (52 x 70 ft)</t>
        </is>
      </c>
      <c r="G2648" s="12" t="inlineStr">
        <is>
          <t>JB-Line 1 entrance: s-DI01</t>
        </is>
      </c>
      <c r="H2648" s="12" t="inlineStr">
        <is>
          <t>Line 1 entrance: surge arresters, CCVTs and line traps</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91</v>
      </c>
      <c r="U2648" s="16" t="n">
        <v>226</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C-I-0077</t>
        </is>
      </c>
      <c r="B2649" s="12" t="inlineStr">
        <is>
          <t>C</t>
        </is>
      </c>
      <c r="C2649" s="12" t="inlineStr">
        <is>
          <t>Grid interface</t>
        </is>
      </c>
      <c r="D2649" s="12" t="inlineStr">
        <is>
          <t>Discrete device to JB JB-Line-2-DI01: 4 x 1 pr (field cables)</t>
        </is>
      </c>
      <c r="E2649" s="12" t="inlineStr">
        <is>
          <t>Line-2</t>
        </is>
      </c>
      <c r="F2649" s="12" t="inlineStr">
        <is>
          <t>Line 2 230 kV terminal tower</t>
        </is>
      </c>
      <c r="G2649" s="12" t="inlineStr">
        <is>
          <t>JB-Line-2-DI01</t>
        </is>
      </c>
      <c r="H2649" s="12" t="inlineStr">
        <is>
          <t>Line 2 230 kV terminal tower</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4</v>
      </c>
      <c r="O2649" s="12" t="n">
        <v>1</v>
      </c>
      <c r="P2649" s="12" t="n"/>
      <c r="Q2649" s="12" t="n"/>
      <c r="R2649" s="12" t="n"/>
      <c r="S2649" s="12" t="inlineStr">
        <is>
          <t>Tray / conduit</t>
        </is>
      </c>
      <c r="T2649" s="16" t="n">
        <v>77</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C-I-0078</t>
        </is>
      </c>
      <c r="B2650" s="12" t="inlineStr">
        <is>
          <t>C</t>
        </is>
      </c>
      <c r="C2650" s="12" t="inlineStr">
        <is>
          <t>Grid interface</t>
        </is>
      </c>
      <c r="D2650" s="12" t="inlineStr">
        <is>
          <t>Home run JB-Line-2-DI01 to the control / marshalling room</t>
        </is>
      </c>
      <c r="E2650" s="12" t="inlineStr">
        <is>
          <t>RH</t>
        </is>
      </c>
      <c r="F2650" s="12" t="inlineStr">
        <is>
          <t>RH: switchyard relay / control house (52 x 70 ft)</t>
        </is>
      </c>
      <c r="G2650" s="12" t="inlineStr">
        <is>
          <t>JB-Line-2-DI01</t>
        </is>
      </c>
      <c r="H2650" s="12" t="inlineStr">
        <is>
          <t>Line 2 230 kV terminal tower</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526</v>
      </c>
      <c r="U2650" s="16" t="n">
        <v>86</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C-I-0079</t>
        </is>
      </c>
      <c r="B2651" s="12" t="inlineStr">
        <is>
          <t>C</t>
        </is>
      </c>
      <c r="C2651" s="12" t="inlineStr">
        <is>
          <t>Grid interface</t>
        </is>
      </c>
      <c r="D2651" s="12" t="inlineStr">
        <is>
          <t>Discrete device to JB JB-Line 2 entrance: s-DI01: 4 x 1 pr (field cables)</t>
        </is>
      </c>
      <c r="E2651" s="12" t="inlineStr"/>
      <c r="F2651" s="12" t="inlineStr">
        <is>
          <t>Line 2 entrance: surge arresters, CCVTs and line traps</t>
        </is>
      </c>
      <c r="G2651" s="12" t="inlineStr">
        <is>
          <t>JB-Line 2 entrance: s-DI01</t>
        </is>
      </c>
      <c r="H2651" s="12" t="inlineStr">
        <is>
          <t>Line 2 entrance: surge arresters, CCVTs and line traps</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4</v>
      </c>
      <c r="O2651" s="12" t="n">
        <v>1</v>
      </c>
      <c r="P2651" s="12" t="n"/>
      <c r="Q2651" s="12" t="n"/>
      <c r="R2651" s="12" t="n"/>
      <c r="S2651" s="12" t="inlineStr">
        <is>
          <t>Tray / conduit</t>
        </is>
      </c>
      <c r="T2651" s="16" t="n">
        <v>55</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C-I-0080</t>
        </is>
      </c>
      <c r="B2652" s="12" t="inlineStr">
        <is>
          <t>C</t>
        </is>
      </c>
      <c r="C2652" s="12" t="inlineStr">
        <is>
          <t>Grid interface</t>
        </is>
      </c>
      <c r="D2652" s="12" t="inlineStr">
        <is>
          <t>Home run JB-Line 2 entrance: s-DI01 to the control / marshalling room</t>
        </is>
      </c>
      <c r="E2652" s="12" t="inlineStr">
        <is>
          <t>RH</t>
        </is>
      </c>
      <c r="F2652" s="12" t="inlineStr">
        <is>
          <t>RH: switchyard relay / control house (52 x 70 ft)</t>
        </is>
      </c>
      <c r="G2652" s="12" t="inlineStr">
        <is>
          <t>JB-Line 2 entrance: s-DI01</t>
        </is>
      </c>
      <c r="H2652" s="12" t="inlineStr">
        <is>
          <t>Line 2 entrance: surge arresters, CCVTs and line traps</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474</v>
      </c>
      <c r="U2652" s="16" t="n">
        <v>78</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C-P-0001</t>
        </is>
      </c>
      <c r="B2653" s="12" t="inlineStr">
        <is>
          <t>C</t>
        </is>
      </c>
      <c r="C2653" s="12" t="inlineStr">
        <is>
          <t>Grid interface</t>
        </is>
      </c>
      <c r="D2653" s="12" t="inlineStr">
        <is>
          <t>Yard lighting circuit 1 (10 floodlights)</t>
        </is>
      </c>
      <c r="E2653" s="12" t="inlineStr">
        <is>
          <t>RH</t>
        </is>
      </c>
      <c r="F2653" s="12" t="inlineStr">
        <is>
          <t>RH: switchyard relay / control house (52 x 70 ft)</t>
        </is>
      </c>
      <c r="G2653" s="12" t="inlineStr"/>
      <c r="H2653" s="12" t="inlineStr">
        <is>
          <t>230 kV switchyard (gravel)</t>
        </is>
      </c>
      <c r="I2653" s="12" t="inlineStr">
        <is>
          <t>LV 600 V</t>
        </is>
      </c>
      <c r="J2653" s="12" t="inlineStr">
        <is>
          <t>Type TC-ER 600 V 3/C Cu XHHW-2 + ground, PVC jacket</t>
        </is>
      </c>
      <c r="K2653" s="12" t="inlineStr">
        <is>
          <t>LV|3/C+G|8</t>
        </is>
      </c>
      <c r="L2653" s="12" t="inlineStr">
        <is>
          <t>3/C+G</t>
        </is>
      </c>
      <c r="M2653" s="12" t="inlineStr">
        <is>
          <t>8</t>
        </is>
      </c>
      <c r="N2653" s="12" t="n">
        <v>1</v>
      </c>
      <c r="O2653" s="12" t="n">
        <v>1</v>
      </c>
      <c r="P2653" s="12" t="n">
        <v>480</v>
      </c>
      <c r="Q2653" s="12" t="n">
        <v>4</v>
      </c>
      <c r="R2653" s="12" t="n">
        <v>6</v>
      </c>
      <c r="S2653" s="12" t="inlineStr">
        <is>
          <t>Buried</t>
        </is>
      </c>
      <c r="T2653" s="16" t="n">
        <v>900</v>
      </c>
      <c r="U2653" s="16" t="n">
        <v>30</v>
      </c>
      <c r="V2653" s="16">
        <f>ROUNDUP((T2653+U2653+2*'Read Me'!$B$13)*(1+'Read Me'!$B$12),-1)</f>
        <v/>
      </c>
      <c r="W2653" s="16">
        <f>V2653*N2653*O2653</f>
        <v/>
      </c>
      <c r="X2653" s="12">
        <f>IF(LEFT(I2653,2)="MV",2*N2653*IF(L2653="1/C",O2653,1),0)</f>
        <v/>
      </c>
      <c r="Y2653" s="12">
        <f>IF(OR(LEFT(K2653,4)="LVAX",LEFT(K2653,6)="MV15AX",LEFT(K2653,4)="CTAX",LEFT(K2653,2)="W|"),2*N2653*O2653,0)</f>
        <v/>
      </c>
      <c r="Z2653" s="12" t="inlineStr">
        <is>
          <t>pole to pole, buried</t>
        </is>
      </c>
      <c r="AA2653" s="12">
        <f>N2653*O2653</f>
        <v/>
      </c>
    </row>
    <row r="2654">
      <c r="A2654" s="12" t="inlineStr">
        <is>
          <t>C-P-0002</t>
        </is>
      </c>
      <c r="B2654" s="12" t="inlineStr">
        <is>
          <t>C</t>
        </is>
      </c>
      <c r="C2654" s="12" t="inlineStr">
        <is>
          <t>Grid interface</t>
        </is>
      </c>
      <c r="D2654" s="12" t="inlineStr">
        <is>
          <t>Yard lighting circuit 2 (10 floodlights)</t>
        </is>
      </c>
      <c r="E2654" s="12" t="inlineStr">
        <is>
          <t>RH</t>
        </is>
      </c>
      <c r="F2654" s="12" t="inlineStr">
        <is>
          <t>RH: switchyard relay / control house (52 x 70 ft)</t>
        </is>
      </c>
      <c r="G2654" s="12" t="inlineStr"/>
      <c r="H2654" s="12" t="inlineStr">
        <is>
          <t>230 kV switchyard (gravel)</t>
        </is>
      </c>
      <c r="I2654" s="12" t="inlineStr">
        <is>
          <t>LV 600 V</t>
        </is>
      </c>
      <c r="J2654" s="12" t="inlineStr">
        <is>
          <t>Type TC-ER 600 V 3/C Cu XHHW-2 + ground, PVC jacket</t>
        </is>
      </c>
      <c r="K2654" s="12" t="inlineStr">
        <is>
          <t>LV|3/C+G|8</t>
        </is>
      </c>
      <c r="L2654" s="12" t="inlineStr">
        <is>
          <t>3/C+G</t>
        </is>
      </c>
      <c r="M2654" s="12" t="inlineStr">
        <is>
          <t>8</t>
        </is>
      </c>
      <c r="N2654" s="12" t="n">
        <v>1</v>
      </c>
      <c r="O2654" s="12" t="n">
        <v>1</v>
      </c>
      <c r="P2654" s="12" t="n">
        <v>480</v>
      </c>
      <c r="Q2654" s="12" t="n">
        <v>4</v>
      </c>
      <c r="R2654" s="12" t="n">
        <v>6</v>
      </c>
      <c r="S2654" s="12" t="inlineStr">
        <is>
          <t>Buried</t>
        </is>
      </c>
      <c r="T2654" s="16" t="n">
        <v>900</v>
      </c>
      <c r="U2654" s="16" t="n">
        <v>30</v>
      </c>
      <c r="V2654" s="16">
        <f>ROUNDUP((T2654+U2654+2*'Read Me'!$B$13)*(1+'Read Me'!$B$12),-1)</f>
        <v/>
      </c>
      <c r="W2654" s="16">
        <f>V2654*N2654*O2654</f>
        <v/>
      </c>
      <c r="X2654" s="12">
        <f>IF(LEFT(I2654,2)="MV",2*N2654*IF(L2654="1/C",O2654,1),0)</f>
        <v/>
      </c>
      <c r="Y2654" s="12">
        <f>IF(OR(LEFT(K2654,4)="LVAX",LEFT(K2654,6)="MV15AX",LEFT(K2654,4)="CTAX",LEFT(K2654,2)="W|"),2*N2654*O2654,0)</f>
        <v/>
      </c>
      <c r="Z2654" s="12" t="inlineStr">
        <is>
          <t>pole to pole, buried</t>
        </is>
      </c>
      <c r="AA2654" s="12">
        <f>N2654*O2654</f>
        <v/>
      </c>
    </row>
    <row r="2655">
      <c r="A2655" s="12" t="inlineStr">
        <is>
          <t>C-P-0003</t>
        </is>
      </c>
      <c r="B2655" s="12" t="inlineStr">
        <is>
          <t>C</t>
        </is>
      </c>
      <c r="C2655" s="12" t="inlineStr">
        <is>
          <t>Grid interface</t>
        </is>
      </c>
      <c r="D2655" s="12" t="inlineStr">
        <is>
          <t>Yard lighting circuit 3 (10 floodlights)</t>
        </is>
      </c>
      <c r="E2655" s="12" t="inlineStr">
        <is>
          <t>RH</t>
        </is>
      </c>
      <c r="F2655" s="12" t="inlineStr">
        <is>
          <t>RH: switchyard relay / control house (52 x 70 ft)</t>
        </is>
      </c>
      <c r="G2655" s="12" t="inlineStr"/>
      <c r="H2655" s="12" t="inlineStr">
        <is>
          <t>230 kV switchyard (gravel)</t>
        </is>
      </c>
      <c r="I2655" s="12" t="inlineStr">
        <is>
          <t>LV 600 V</t>
        </is>
      </c>
      <c r="J2655" s="12" t="inlineStr">
        <is>
          <t>Type TC-ER 600 V 3/C Cu XHHW-2 + ground, PVC jacket</t>
        </is>
      </c>
      <c r="K2655" s="12" t="inlineStr">
        <is>
          <t>LV|3/C+G|8</t>
        </is>
      </c>
      <c r="L2655" s="12" t="inlineStr">
        <is>
          <t>3/C+G</t>
        </is>
      </c>
      <c r="M2655" s="12" t="inlineStr">
        <is>
          <t>8</t>
        </is>
      </c>
      <c r="N2655" s="12" t="n">
        <v>1</v>
      </c>
      <c r="O2655" s="12" t="n">
        <v>1</v>
      </c>
      <c r="P2655" s="12" t="n">
        <v>480</v>
      </c>
      <c r="Q2655" s="12" t="n">
        <v>4</v>
      </c>
      <c r="R2655" s="12" t="n">
        <v>6</v>
      </c>
      <c r="S2655" s="12" t="inlineStr">
        <is>
          <t>Buried</t>
        </is>
      </c>
      <c r="T2655" s="16" t="n">
        <v>900</v>
      </c>
      <c r="U2655" s="16" t="n">
        <v>30</v>
      </c>
      <c r="V2655" s="16">
        <f>ROUNDUP((T2655+U2655+2*'Read Me'!$B$13)*(1+'Read Me'!$B$12),-1)</f>
        <v/>
      </c>
      <c r="W2655" s="16">
        <f>V2655*N2655*O2655</f>
        <v/>
      </c>
      <c r="X2655" s="12">
        <f>IF(LEFT(I2655,2)="MV",2*N2655*IF(L2655="1/C",O2655,1),0)</f>
        <v/>
      </c>
      <c r="Y2655" s="12">
        <f>IF(OR(LEFT(K2655,4)="LVAX",LEFT(K2655,6)="MV15AX",LEFT(K2655,4)="CTAX",LEFT(K2655,2)="W|"),2*N2655*O2655,0)</f>
        <v/>
      </c>
      <c r="Z2655" s="12" t="inlineStr">
        <is>
          <t>pole to pole, buried</t>
        </is>
      </c>
      <c r="AA2655" s="12">
        <f>N2655*O2655</f>
        <v/>
      </c>
    </row>
    <row r="2656">
      <c r="A2656" s="12" t="inlineStr">
        <is>
          <t>C-P-0004</t>
        </is>
      </c>
      <c r="B2656" s="12" t="inlineStr">
        <is>
          <t>C</t>
        </is>
      </c>
      <c r="C2656" s="12" t="inlineStr">
        <is>
          <t>Grid interface</t>
        </is>
      </c>
      <c r="D2656" s="12" t="inlineStr">
        <is>
          <t>Yard lighting circuit 4 (10 floodlights)</t>
        </is>
      </c>
      <c r="E2656" s="12" t="inlineStr">
        <is>
          <t>RH</t>
        </is>
      </c>
      <c r="F2656" s="12" t="inlineStr">
        <is>
          <t>RH: switchyard relay / control house (52 x 70 ft)</t>
        </is>
      </c>
      <c r="G2656" s="12" t="inlineStr"/>
      <c r="H2656" s="12" t="inlineStr">
        <is>
          <t>230 kV switchyard (gravel)</t>
        </is>
      </c>
      <c r="I2656" s="12" t="inlineStr">
        <is>
          <t>LV 600 V</t>
        </is>
      </c>
      <c r="J2656" s="12" t="inlineStr">
        <is>
          <t>Type TC-ER 600 V 3/C Cu XHHW-2 + ground, PVC jacket</t>
        </is>
      </c>
      <c r="K2656" s="12" t="inlineStr">
        <is>
          <t>LV|3/C+G|8</t>
        </is>
      </c>
      <c r="L2656" s="12" t="inlineStr">
        <is>
          <t>3/C+G</t>
        </is>
      </c>
      <c r="M2656" s="12" t="inlineStr">
        <is>
          <t>8</t>
        </is>
      </c>
      <c r="N2656" s="12" t="n">
        <v>1</v>
      </c>
      <c r="O2656" s="12" t="n">
        <v>1</v>
      </c>
      <c r="P2656" s="12" t="n">
        <v>480</v>
      </c>
      <c r="Q2656" s="12" t="n">
        <v>4</v>
      </c>
      <c r="R2656" s="12" t="n">
        <v>6</v>
      </c>
      <c r="S2656" s="12" t="inlineStr">
        <is>
          <t>Buried</t>
        </is>
      </c>
      <c r="T2656" s="16" t="n">
        <v>900</v>
      </c>
      <c r="U2656" s="16" t="n">
        <v>30</v>
      </c>
      <c r="V2656" s="16">
        <f>ROUNDUP((T2656+U2656+2*'Read Me'!$B$13)*(1+'Read Me'!$B$12),-1)</f>
        <v/>
      </c>
      <c r="W2656" s="16">
        <f>V2656*N2656*O2656</f>
        <v/>
      </c>
      <c r="X2656" s="12">
        <f>IF(LEFT(I2656,2)="MV",2*N2656*IF(L2656="1/C",O2656,1),0)</f>
        <v/>
      </c>
      <c r="Y2656" s="12">
        <f>IF(OR(LEFT(K2656,4)="LVAX",LEFT(K2656,6)="MV15AX",LEFT(K2656,4)="CTAX",LEFT(K2656,2)="W|"),2*N2656*O2656,0)</f>
        <v/>
      </c>
      <c r="Z2656" s="12" t="inlineStr">
        <is>
          <t>pole to pole, buried</t>
        </is>
      </c>
      <c r="AA2656" s="12">
        <f>N2656*O2656</f>
        <v/>
      </c>
    </row>
    <row r="2657">
      <c r="A2657" s="12" t="inlineStr">
        <is>
          <t>C-P-0005</t>
        </is>
      </c>
      <c r="B2657" s="12" t="inlineStr">
        <is>
          <t>C</t>
        </is>
      </c>
      <c r="C2657" s="12" t="inlineStr">
        <is>
          <t>Grid interface</t>
        </is>
      </c>
      <c r="D2657" s="12" t="inlineStr">
        <is>
          <t>LV panel / distribution feeder</t>
        </is>
      </c>
      <c r="E2657" s="12" t="inlineStr">
        <is>
          <t>RH</t>
        </is>
      </c>
      <c r="F2657" s="12" t="inlineStr">
        <is>
          <t>RH: switchyard relay / control house (52 x 70 ft)</t>
        </is>
      </c>
      <c r="G2657" s="12" t="inlineStr">
        <is>
          <t>RH</t>
        </is>
      </c>
      <c r="H2657" s="12" t="inlineStr">
        <is>
          <t>RH: switchyard relay / control house (52 x 70 ft)</t>
        </is>
      </c>
      <c r="I2657" s="12" t="inlineStr">
        <is>
          <t>LV 600 V</t>
        </is>
      </c>
      <c r="J2657" s="12" t="inlineStr">
        <is>
          <t>Type TC-ER 600 V 3/C Cu XHHW-2 + ground, PVC jacket</t>
        </is>
      </c>
      <c r="K2657" s="12" t="inlineStr">
        <is>
          <t>LV|3/C+G|4</t>
        </is>
      </c>
      <c r="L2657" s="12" t="inlineStr">
        <is>
          <t>3/C+G</t>
        </is>
      </c>
      <c r="M2657" s="12" t="inlineStr">
        <is>
          <t>4</t>
        </is>
      </c>
      <c r="N2657" s="12" t="n">
        <v>1</v>
      </c>
      <c r="O2657" s="12" t="n">
        <v>1</v>
      </c>
      <c r="P2657" s="12" t="n">
        <v>480</v>
      </c>
      <c r="Q2657" s="12" t="n">
        <v>44</v>
      </c>
      <c r="R2657" s="12" t="n">
        <v>62.3</v>
      </c>
      <c r="S2657" s="12" t="inlineStr">
        <is>
          <t>Tray</t>
        </is>
      </c>
      <c r="T2657" s="16" t="n">
        <v>0</v>
      </c>
      <c r="U2657" s="16" t="n">
        <v>30</v>
      </c>
      <c r="V2657" s="16">
        <f>ROUNDUP((T2657+U2657+2*'Read Me'!$B$13)*(1+'Read Me'!$B$12),-1)</f>
        <v/>
      </c>
      <c r="W2657" s="16">
        <f>V2657*N2657*O2657</f>
        <v/>
      </c>
      <c r="X2657" s="12">
        <f>IF(LEFT(I2657,2)="MV",2*N2657*IF(L2657="1/C",O2657,1),0)</f>
        <v/>
      </c>
      <c r="Y2657" s="12">
        <f>IF(OR(LEFT(K2657,4)="LVAX",LEFT(K2657,6)="MV15AX",LEFT(K2657,4)="CTAX",LEFT(K2657,2)="W|"),2*N2657*O2657,0)</f>
        <v/>
      </c>
      <c r="Z2657" s="12" t="inlineStr">
        <is>
          <t>VD 0.2 %</t>
        </is>
      </c>
      <c r="AA2657" s="12">
        <f>N2657*O2657</f>
        <v/>
      </c>
    </row>
    <row r="2658">
      <c r="A2658" s="12" t="inlineStr">
        <is>
          <t>C-OH-0001</t>
        </is>
      </c>
      <c r="B2658" s="12" t="inlineStr">
        <is>
          <t>C</t>
        </is>
      </c>
      <c r="C2658" s="12" t="inlineStr">
        <is>
          <t>Grid interface</t>
        </is>
      </c>
      <c r="D2658" s="12" t="inlineStr">
        <is>
          <t>230 kV overhead GSU / line conductors</t>
        </is>
      </c>
      <c r="E2658" s="12" t="inlineStr">
        <is>
          <t>OH-1-A</t>
        </is>
      </c>
      <c r="F2658" s="12" t="inlineStr">
        <is>
          <t>230 kV overhead span start</t>
        </is>
      </c>
      <c r="G2658" s="12" t="inlineStr">
        <is>
          <t>OH-1-B</t>
        </is>
      </c>
      <c r="H2658" s="12" t="inlineStr">
        <is>
          <t>230 kV overhead span end</t>
        </is>
      </c>
      <c r="I2658" s="12" t="inlineStr">
        <is>
          <t>Overhead</t>
        </is>
      </c>
      <c r="J2658" s="12" t="inlineStr">
        <is>
          <t>Overhead conductor ACSR 1590 kcmil 'Falcon' (typ.)</t>
        </is>
      </c>
      <c r="K2658" s="12" t="inlineStr">
        <is>
          <t>ACSR|1/C|1590</t>
        </is>
      </c>
      <c r="L2658" s="12" t="inlineStr">
        <is>
          <t>1/C</t>
        </is>
      </c>
      <c r="M2658" s="12" t="inlineStr">
        <is>
          <t>1590 kcmil</t>
        </is>
      </c>
      <c r="N2658" s="12" t="n">
        <v>1</v>
      </c>
      <c r="O2658" s="12" t="n">
        <v>3</v>
      </c>
      <c r="P2658" s="12" t="n">
        <v>230000</v>
      </c>
      <c r="Q2658" s="12" t="n"/>
      <c r="R2658" s="12" t="n"/>
      <c r="S2658" s="12" t="inlineStr">
        <is>
          <t>Overhead</t>
        </is>
      </c>
      <c r="T2658" s="16" t="n">
        <v>115</v>
      </c>
      <c r="U2658" s="16" t="n">
        <v>0</v>
      </c>
      <c r="V2658" s="16">
        <f>ROUNDUP((T2658+U2658+2*'Read Me'!$B$13)*(1+'Read Me'!$B$12),-1)</f>
        <v/>
      </c>
      <c r="W2658" s="16">
        <f>V2658*N2658*O2658</f>
        <v/>
      </c>
      <c r="X2658" s="12">
        <f>IF(LEFT(I2658,2)="MV",2*N2658*IF(L2658="1/C",O2658,1),0)</f>
        <v/>
      </c>
      <c r="Y2658" s="12">
        <f>IF(OR(LEFT(K2658,4)="LVAX",LEFT(K2658,6)="MV15AX",LEFT(K2658,4)="CTAX",LEFT(K2658,2)="W|"),2*N2658*O2658,0)</f>
        <v/>
      </c>
      <c r="Z2658" s="12" t="inlineStr">
        <is>
          <t>plus 3 % sag</t>
        </is>
      </c>
      <c r="AA2658" s="12">
        <f>N2658*O2658</f>
        <v/>
      </c>
    </row>
    <row r="2659">
      <c r="A2659" s="12" t="inlineStr">
        <is>
          <t>C-OH-0002</t>
        </is>
      </c>
      <c r="B2659" s="12" t="inlineStr">
        <is>
          <t>C</t>
        </is>
      </c>
      <c r="C2659" s="12" t="inlineStr">
        <is>
          <t>Grid interface</t>
        </is>
      </c>
      <c r="D2659" s="12" t="inlineStr">
        <is>
          <t>230 kV overhead GSU / line conductors</t>
        </is>
      </c>
      <c r="E2659" s="12" t="inlineStr">
        <is>
          <t>OH-2-A</t>
        </is>
      </c>
      <c r="F2659" s="12" t="inlineStr">
        <is>
          <t>230 kV overhead span start</t>
        </is>
      </c>
      <c r="G2659" s="12" t="inlineStr">
        <is>
          <t>OH-2-B</t>
        </is>
      </c>
      <c r="H2659" s="12" t="inlineStr">
        <is>
          <t>230 kV overhead span end</t>
        </is>
      </c>
      <c r="I2659" s="12" t="inlineStr">
        <is>
          <t>Overhead</t>
        </is>
      </c>
      <c r="J2659" s="12" t="inlineStr">
        <is>
          <t>Overhead conductor ACSR 1590 kcmil 'Falcon' (typ.)</t>
        </is>
      </c>
      <c r="K2659" s="12" t="inlineStr">
        <is>
          <t>ACSR|1/C|1590</t>
        </is>
      </c>
      <c r="L2659" s="12" t="inlineStr">
        <is>
          <t>1/C</t>
        </is>
      </c>
      <c r="M2659" s="12" t="inlineStr">
        <is>
          <t>1590 kcmil</t>
        </is>
      </c>
      <c r="N2659" s="12" t="n">
        <v>1</v>
      </c>
      <c r="O2659" s="12" t="n">
        <v>3</v>
      </c>
      <c r="P2659" s="12" t="n">
        <v>230000</v>
      </c>
      <c r="Q2659" s="12" t="n"/>
      <c r="R2659" s="12" t="n"/>
      <c r="S2659" s="12" t="inlineStr">
        <is>
          <t>Overhead</t>
        </is>
      </c>
      <c r="T2659" s="16" t="n">
        <v>115</v>
      </c>
      <c r="U2659" s="16" t="n">
        <v>0</v>
      </c>
      <c r="V2659" s="16">
        <f>ROUNDUP((T2659+U2659+2*'Read Me'!$B$13)*(1+'Read Me'!$B$12),-1)</f>
        <v/>
      </c>
      <c r="W2659" s="16">
        <f>V2659*N2659*O2659</f>
        <v/>
      </c>
      <c r="X2659" s="12">
        <f>IF(LEFT(I2659,2)="MV",2*N2659*IF(L2659="1/C",O2659,1),0)</f>
        <v/>
      </c>
      <c r="Y2659" s="12">
        <f>IF(OR(LEFT(K2659,4)="LVAX",LEFT(K2659,6)="MV15AX",LEFT(K2659,4)="CTAX",LEFT(K2659,2)="W|"),2*N2659*O2659,0)</f>
        <v/>
      </c>
      <c r="Z2659" s="12" t="inlineStr">
        <is>
          <t>plus 3 % sag</t>
        </is>
      </c>
      <c r="AA2659" s="12">
        <f>N2659*O2659</f>
        <v/>
      </c>
    </row>
    <row r="2660">
      <c r="A2660" s="12" t="inlineStr">
        <is>
          <t>C-OH-0003</t>
        </is>
      </c>
      <c r="B2660" s="12" t="inlineStr">
        <is>
          <t>C</t>
        </is>
      </c>
      <c r="C2660" s="12" t="inlineStr">
        <is>
          <t>Grid interface</t>
        </is>
      </c>
      <c r="D2660" s="12" t="inlineStr">
        <is>
          <t>230 kV overhead GSU / line conductors</t>
        </is>
      </c>
      <c r="E2660" s="12" t="inlineStr">
        <is>
          <t>OH-3-A</t>
        </is>
      </c>
      <c r="F2660" s="12" t="inlineStr">
        <is>
          <t>230 kV overhead span start</t>
        </is>
      </c>
      <c r="G2660" s="12" t="inlineStr">
        <is>
          <t>OH-3-B</t>
        </is>
      </c>
      <c r="H2660" s="12" t="inlineStr">
        <is>
          <t>230 kV overhead span end</t>
        </is>
      </c>
      <c r="I2660" s="12" t="inlineStr">
        <is>
          <t>Overhead</t>
        </is>
      </c>
      <c r="J2660" s="12" t="inlineStr">
        <is>
          <t>Overhead conductor ACSR 1590 kcmil 'Falcon' (typ.)</t>
        </is>
      </c>
      <c r="K2660" s="12" t="inlineStr">
        <is>
          <t>ACSR|1/C|1590</t>
        </is>
      </c>
      <c r="L2660" s="12" t="inlineStr">
        <is>
          <t>1/C</t>
        </is>
      </c>
      <c r="M2660" s="12" t="inlineStr">
        <is>
          <t>1590 kcmil</t>
        </is>
      </c>
      <c r="N2660" s="12" t="n">
        <v>1</v>
      </c>
      <c r="O2660" s="12" t="n">
        <v>3</v>
      </c>
      <c r="P2660" s="12" t="n">
        <v>230000</v>
      </c>
      <c r="Q2660" s="12" t="n"/>
      <c r="R2660" s="12" t="n"/>
      <c r="S2660" s="12" t="inlineStr">
        <is>
          <t>Overhead</t>
        </is>
      </c>
      <c r="T2660" s="16" t="n">
        <v>263</v>
      </c>
      <c r="U2660" s="16" t="n">
        <v>0</v>
      </c>
      <c r="V2660" s="16">
        <f>ROUNDUP((T2660+U2660+2*'Read Me'!$B$13)*(1+'Read Me'!$B$12),-1)</f>
        <v/>
      </c>
      <c r="W2660" s="16">
        <f>V2660*N2660*O2660</f>
        <v/>
      </c>
      <c r="X2660" s="12">
        <f>IF(LEFT(I2660,2)="MV",2*N2660*IF(L2660="1/C",O2660,1),0)</f>
        <v/>
      </c>
      <c r="Y2660" s="12">
        <f>IF(OR(LEFT(K2660,4)="LVAX",LEFT(K2660,6)="MV15AX",LEFT(K2660,4)="CTAX",LEFT(K2660,2)="W|"),2*N2660*O2660,0)</f>
        <v/>
      </c>
      <c r="Z2660" s="12" t="inlineStr">
        <is>
          <t>plus 3 % sag</t>
        </is>
      </c>
      <c r="AA2660" s="12">
        <f>N2660*O2660</f>
        <v/>
      </c>
    </row>
    <row r="2661">
      <c r="A2661" s="12" t="inlineStr">
        <is>
          <t>C-OH-0004</t>
        </is>
      </c>
      <c r="B2661" s="12" t="inlineStr">
        <is>
          <t>C</t>
        </is>
      </c>
      <c r="C2661" s="12" t="inlineStr">
        <is>
          <t>Grid interface</t>
        </is>
      </c>
      <c r="D2661" s="12" t="inlineStr">
        <is>
          <t>230 kV overhead GSU / line conductors</t>
        </is>
      </c>
      <c r="E2661" s="12" t="inlineStr">
        <is>
          <t>OH-4-A</t>
        </is>
      </c>
      <c r="F2661" s="12" t="inlineStr">
        <is>
          <t>230 kV overhead span start</t>
        </is>
      </c>
      <c r="G2661" s="12" t="inlineStr">
        <is>
          <t>OH-4-B</t>
        </is>
      </c>
      <c r="H2661" s="12" t="inlineStr">
        <is>
          <t>230 kV overhead span end</t>
        </is>
      </c>
      <c r="I2661" s="12" t="inlineStr">
        <is>
          <t>Overhead</t>
        </is>
      </c>
      <c r="J2661" s="12" t="inlineStr">
        <is>
          <t>Overhead conductor ACSR 1590 kcmil 'Falcon' (typ.)</t>
        </is>
      </c>
      <c r="K2661" s="12" t="inlineStr">
        <is>
          <t>ACSR|1/C|1590</t>
        </is>
      </c>
      <c r="L2661" s="12" t="inlineStr">
        <is>
          <t>1/C</t>
        </is>
      </c>
      <c r="M2661" s="12" t="inlineStr">
        <is>
          <t>1590 kcmil</t>
        </is>
      </c>
      <c r="N2661" s="12" t="n">
        <v>1</v>
      </c>
      <c r="O2661" s="12" t="n">
        <v>3</v>
      </c>
      <c r="P2661" s="12" t="n">
        <v>230000</v>
      </c>
      <c r="Q2661" s="12" t="n"/>
      <c r="R2661" s="12" t="n"/>
      <c r="S2661" s="12" t="inlineStr">
        <is>
          <t>Overhead</t>
        </is>
      </c>
      <c r="T2661" s="16" t="n">
        <v>304</v>
      </c>
      <c r="U2661" s="16" t="n">
        <v>0</v>
      </c>
      <c r="V2661" s="16">
        <f>ROUNDUP((T2661+U2661+2*'Read Me'!$B$13)*(1+'Read Me'!$B$12),-1)</f>
        <v/>
      </c>
      <c r="W2661" s="16">
        <f>V2661*N2661*O2661</f>
        <v/>
      </c>
      <c r="X2661" s="12">
        <f>IF(LEFT(I2661,2)="MV",2*N2661*IF(L2661="1/C",O2661,1),0)</f>
        <v/>
      </c>
      <c r="Y2661" s="12">
        <f>IF(OR(LEFT(K2661,4)="LVAX",LEFT(K2661,6)="MV15AX",LEFT(K2661,4)="CTAX",LEFT(K2661,2)="W|"),2*N2661*O2661,0)</f>
        <v/>
      </c>
      <c r="Z2661" s="12" t="inlineStr">
        <is>
          <t>plus 3 % sag</t>
        </is>
      </c>
      <c r="AA2661" s="12">
        <f>N2661*O2661</f>
        <v/>
      </c>
    </row>
    <row r="2662">
      <c r="A2662" s="12" t="inlineStr">
        <is>
          <t>C-OH-0005</t>
        </is>
      </c>
      <c r="B2662" s="12" t="inlineStr">
        <is>
          <t>C</t>
        </is>
      </c>
      <c r="C2662" s="12" t="inlineStr">
        <is>
          <t>Grid interface</t>
        </is>
      </c>
      <c r="D2662" s="12" t="inlineStr">
        <is>
          <t>230 kV overhead GSU / line conductors</t>
        </is>
      </c>
      <c r="E2662" s="12" t="inlineStr">
        <is>
          <t>OH-5-A</t>
        </is>
      </c>
      <c r="F2662" s="12" t="inlineStr">
        <is>
          <t>230 kV overhead span start</t>
        </is>
      </c>
      <c r="G2662" s="12" t="inlineStr">
        <is>
          <t>OH-5-B</t>
        </is>
      </c>
      <c r="H2662" s="12" t="inlineStr">
        <is>
          <t>230 kV overhead span end</t>
        </is>
      </c>
      <c r="I2662" s="12" t="inlineStr">
        <is>
          <t>Overhead</t>
        </is>
      </c>
      <c r="J2662" s="12" t="inlineStr">
        <is>
          <t>Overhead conductor ACSR 1590 kcmil 'Falcon' (typ.)</t>
        </is>
      </c>
      <c r="K2662" s="12" t="inlineStr">
        <is>
          <t>ACSR|1/C|1590</t>
        </is>
      </c>
      <c r="L2662" s="12" t="inlineStr">
        <is>
          <t>1/C</t>
        </is>
      </c>
      <c r="M2662" s="12" t="inlineStr">
        <is>
          <t>1590 kcmil</t>
        </is>
      </c>
      <c r="N2662" s="12" t="n">
        <v>1</v>
      </c>
      <c r="O2662" s="12" t="n">
        <v>3</v>
      </c>
      <c r="P2662" s="12" t="n">
        <v>230000</v>
      </c>
      <c r="Q2662" s="12" t="n"/>
      <c r="R2662" s="12" t="n"/>
      <c r="S2662" s="12" t="inlineStr">
        <is>
          <t>Overhead</t>
        </is>
      </c>
      <c r="T2662" s="16" t="n">
        <v>324</v>
      </c>
      <c r="U2662" s="16" t="n">
        <v>0</v>
      </c>
      <c r="V2662" s="16">
        <f>ROUNDUP((T2662+U2662+2*'Read Me'!$B$13)*(1+'Read Me'!$B$12),-1)</f>
        <v/>
      </c>
      <c r="W2662" s="16">
        <f>V2662*N2662*O2662</f>
        <v/>
      </c>
      <c r="X2662" s="12">
        <f>IF(LEFT(I2662,2)="MV",2*N2662*IF(L2662="1/C",O2662,1),0)</f>
        <v/>
      </c>
      <c r="Y2662" s="12">
        <f>IF(OR(LEFT(K2662,4)="LVAX",LEFT(K2662,6)="MV15AX",LEFT(K2662,4)="CTAX",LEFT(K2662,2)="W|"),2*N2662*O2662,0)</f>
        <v/>
      </c>
      <c r="Z2662" s="12" t="inlineStr">
        <is>
          <t>plus 3 % sag</t>
        </is>
      </c>
      <c r="AA2662" s="12">
        <f>N2662*O2662</f>
        <v/>
      </c>
    </row>
    <row r="2663">
      <c r="A2663" s="12" t="inlineStr">
        <is>
          <t>C-OH-0006</t>
        </is>
      </c>
      <c r="B2663" s="12" t="inlineStr">
        <is>
          <t>C</t>
        </is>
      </c>
      <c r="C2663" s="12" t="inlineStr">
        <is>
          <t>Grid interface</t>
        </is>
      </c>
      <c r="D2663" s="12" t="inlineStr">
        <is>
          <t>230 kV overhead GSU / line conductors</t>
        </is>
      </c>
      <c r="E2663" s="12" t="inlineStr">
        <is>
          <t>OH-6-A</t>
        </is>
      </c>
      <c r="F2663" s="12" t="inlineStr">
        <is>
          <t>230 kV overhead span start</t>
        </is>
      </c>
      <c r="G2663" s="12" t="inlineStr">
        <is>
          <t>OH-6-B</t>
        </is>
      </c>
      <c r="H2663" s="12" t="inlineStr">
        <is>
          <t>230 kV overhead span end</t>
        </is>
      </c>
      <c r="I2663" s="12" t="inlineStr">
        <is>
          <t>Overhead</t>
        </is>
      </c>
      <c r="J2663" s="12" t="inlineStr">
        <is>
          <t>Overhead conductor ACSR 1590 kcmil 'Falcon' (typ.)</t>
        </is>
      </c>
      <c r="K2663" s="12" t="inlineStr">
        <is>
          <t>ACSR|1/C|1590</t>
        </is>
      </c>
      <c r="L2663" s="12" t="inlineStr">
        <is>
          <t>1/C</t>
        </is>
      </c>
      <c r="M2663" s="12" t="inlineStr">
        <is>
          <t>1590 kcmil</t>
        </is>
      </c>
      <c r="N2663" s="12" t="n">
        <v>1</v>
      </c>
      <c r="O2663" s="12" t="n">
        <v>3</v>
      </c>
      <c r="P2663" s="12" t="n">
        <v>230000</v>
      </c>
      <c r="Q2663" s="12" t="n"/>
      <c r="R2663" s="12" t="n"/>
      <c r="S2663" s="12" t="inlineStr">
        <is>
          <t>Overhead</t>
        </is>
      </c>
      <c r="T2663" s="16" t="n">
        <v>236</v>
      </c>
      <c r="U2663" s="16" t="n">
        <v>0</v>
      </c>
      <c r="V2663" s="16">
        <f>ROUNDUP((T2663+U2663+2*'Read Me'!$B$13)*(1+'Read Me'!$B$12),-1)</f>
        <v/>
      </c>
      <c r="W2663" s="16">
        <f>V2663*N2663*O2663</f>
        <v/>
      </c>
      <c r="X2663" s="12">
        <f>IF(LEFT(I2663,2)="MV",2*N2663*IF(L2663="1/C",O2663,1),0)</f>
        <v/>
      </c>
      <c r="Y2663" s="12">
        <f>IF(OR(LEFT(K2663,4)="LVAX",LEFT(K2663,6)="MV15AX",LEFT(K2663,4)="CTAX",LEFT(K2663,2)="W|"),2*N2663*O2663,0)</f>
        <v/>
      </c>
      <c r="Z2663" s="12" t="inlineStr">
        <is>
          <t>plus 3 % sag</t>
        </is>
      </c>
      <c r="AA2663" s="12">
        <f>N2663*O2663</f>
        <v/>
      </c>
    </row>
    <row r="2664">
      <c r="A2664" s="12" t="inlineStr">
        <is>
          <t>C-OH-0007</t>
        </is>
      </c>
      <c r="B2664" s="12" t="inlineStr">
        <is>
          <t>C</t>
        </is>
      </c>
      <c r="C2664" s="12" t="inlineStr">
        <is>
          <t>Grid interface</t>
        </is>
      </c>
      <c r="D2664" s="12" t="inlineStr">
        <is>
          <t>230 kV overhead H-MOD tie conductors</t>
        </is>
      </c>
      <c r="E2664" s="12" t="inlineStr">
        <is>
          <t>OH-7-A</t>
        </is>
      </c>
      <c r="F2664" s="12" t="inlineStr">
        <is>
          <t>230 kV overhead span start</t>
        </is>
      </c>
      <c r="G2664" s="12" t="inlineStr">
        <is>
          <t>OH-7-B</t>
        </is>
      </c>
      <c r="H2664" s="12" t="inlineStr">
        <is>
          <t>230 kV overhead span end</t>
        </is>
      </c>
      <c r="I2664" s="12" t="inlineStr">
        <is>
          <t>Overhead</t>
        </is>
      </c>
      <c r="J2664" s="12" t="inlineStr">
        <is>
          <t>Overhead conductor ACSR 1590 kcmil 'Falcon' (typ.)</t>
        </is>
      </c>
      <c r="K2664" s="12" t="inlineStr">
        <is>
          <t>ACSR|1/C|1590</t>
        </is>
      </c>
      <c r="L2664" s="12" t="inlineStr">
        <is>
          <t>1/C</t>
        </is>
      </c>
      <c r="M2664" s="12" t="inlineStr">
        <is>
          <t>1590 kcmil</t>
        </is>
      </c>
      <c r="N2664" s="12" t="n">
        <v>1</v>
      </c>
      <c r="O2664" s="12" t="n">
        <v>3</v>
      </c>
      <c r="P2664" s="12" t="n">
        <v>230000</v>
      </c>
      <c r="Q2664" s="12" t="n"/>
      <c r="R2664" s="12" t="n"/>
      <c r="S2664" s="12" t="inlineStr">
        <is>
          <t>Overhead</t>
        </is>
      </c>
      <c r="T2664" s="16" t="n">
        <v>1544</v>
      </c>
      <c r="U2664" s="16" t="n">
        <v>0</v>
      </c>
      <c r="V2664" s="16">
        <f>ROUNDUP((T2664+U2664+2*'Read Me'!$B$13)*(1+'Read Me'!$B$12),-1)</f>
        <v/>
      </c>
      <c r="W2664" s="16">
        <f>V2664*N2664*O2664</f>
        <v/>
      </c>
      <c r="X2664" s="12">
        <f>IF(LEFT(I2664,2)="MV",2*N2664*IF(L2664="1/C",O2664,1),0)</f>
        <v/>
      </c>
      <c r="Y2664" s="12">
        <f>IF(OR(LEFT(K2664,4)="LVAX",LEFT(K2664,6)="MV15AX",LEFT(K2664,4)="CTAX",LEFT(K2664,2)="W|"),2*N2664*O2664,0)</f>
        <v/>
      </c>
      <c r="Z2664" s="12" t="inlineStr">
        <is>
          <t>plus 3 % sag</t>
        </is>
      </c>
      <c r="AA2664" s="12">
        <f>N2664*O2664</f>
        <v/>
      </c>
    </row>
    <row r="2665">
      <c r="A2665" s="12" t="inlineStr">
        <is>
          <t>D-C-0001</t>
        </is>
      </c>
      <c r="B2665" s="12" t="inlineStr">
        <is>
          <t>D</t>
        </is>
      </c>
      <c r="C2665" s="12" t="inlineStr">
        <is>
          <t>Fuel gas</t>
        </is>
      </c>
      <c r="D2665" s="12" t="inlineStr">
        <is>
          <t>Control</t>
        </is>
      </c>
      <c r="E2665" s="12" t="inlineStr"/>
      <c r="F2665" s="12" t="inlineStr">
        <is>
          <t>Gas yard local control enclosure</t>
        </is>
      </c>
      <c r="G2665" s="12" t="inlineStr"/>
      <c r="H2665" s="12" t="inlineStr">
        <is>
          <t>CONDITIONAL: ULSD truck unloading station (canopy, spill containment)</t>
        </is>
      </c>
      <c r="I2665" s="12" t="inlineStr">
        <is>
          <t>Control</t>
        </is>
      </c>
      <c r="J2665" s="12" t="inlineStr">
        <is>
          <t>ARMOR-X MC-HL 600 V control, Cu #14 AWG (Class I Div 2)</t>
        </is>
      </c>
      <c r="K2665" s="12" t="inlineStr">
        <is>
          <t>CTAX|7/C|14</t>
        </is>
      </c>
      <c r="L2665" s="12" t="inlineStr">
        <is>
          <t>7/C</t>
        </is>
      </c>
      <c r="M2665" s="12" t="inlineStr">
        <is>
          <t>14</t>
        </is>
      </c>
      <c r="N2665" s="12" t="n">
        <v>1</v>
      </c>
      <c r="O2665" s="12" t="n">
        <v>1</v>
      </c>
      <c r="P2665" s="12" t="n"/>
      <c r="Q2665" s="12" t="n"/>
      <c r="R2665" s="12" t="n"/>
      <c r="S2665" s="12" t="inlineStr">
        <is>
          <t>Tray</t>
        </is>
      </c>
      <c r="T2665" s="16" t="n">
        <v>65</v>
      </c>
      <c r="U2665" s="16" t="n">
        <v>132</v>
      </c>
      <c r="V2665" s="16">
        <f>ROUNDUP((T2665+U2665+2*'Read Me'!$B$13)*(1+'Read Me'!$B$12),-1)</f>
        <v/>
      </c>
      <c r="W2665" s="16">
        <f>V2665*N2665*O2665</f>
        <v/>
      </c>
      <c r="X2665" s="12">
        <f>IF(LEFT(I2665,2)="MV",2*N2665*IF(L2665="1/C",O2665,1),0)</f>
        <v/>
      </c>
      <c r="Y2665" s="12">
        <f>IF(OR(LEFT(K2665,4)="LVAX",LEFT(K2665,6)="MV15AX",LEFT(K2665,4)="CTAX",LEFT(K2665,2)="W|"),2*N2665*O2665,0)</f>
        <v/>
      </c>
      <c r="Z2665" s="12" t="inlineStr"/>
      <c r="AA2665" s="12">
        <f>N2665*O2665</f>
        <v/>
      </c>
    </row>
    <row r="2666">
      <c r="A2666" s="12" t="inlineStr">
        <is>
          <t>D-C-0002</t>
        </is>
      </c>
      <c r="B2666" s="12" t="inlineStr">
        <is>
          <t>D</t>
        </is>
      </c>
      <c r="C2666" s="12" t="inlineStr">
        <is>
          <t>Fuel gas</t>
        </is>
      </c>
      <c r="D2666" s="12" t="inlineStr">
        <is>
          <t>Control</t>
        </is>
      </c>
      <c r="E2666" s="12" t="inlineStr"/>
      <c r="F2666" s="12" t="inlineStr">
        <is>
          <t>Gas yard local control enclosure</t>
        </is>
      </c>
      <c r="G2666" s="12" t="inlineStr"/>
      <c r="H2666" s="12" t="inlineStr">
        <is>
          <t>CONDITIONAL: ULSD unloading and forwarding pumps, duplex filters</t>
        </is>
      </c>
      <c r="I2666" s="12" t="inlineStr">
        <is>
          <t>Control</t>
        </is>
      </c>
      <c r="J2666" s="12" t="inlineStr">
        <is>
          <t>ARMOR-X MC-HL 600 V control, Cu #14 AWG (Class I Div 2)</t>
        </is>
      </c>
      <c r="K2666" s="12" t="inlineStr">
        <is>
          <t>CTAX|7/C|14</t>
        </is>
      </c>
      <c r="L2666" s="12" t="inlineStr">
        <is>
          <t>7/C</t>
        </is>
      </c>
      <c r="M2666" s="12" t="inlineStr">
        <is>
          <t>14</t>
        </is>
      </c>
      <c r="N2666" s="12" t="n">
        <v>1</v>
      </c>
      <c r="O2666" s="12" t="n">
        <v>1</v>
      </c>
      <c r="P2666" s="12" t="n"/>
      <c r="Q2666" s="12" t="n"/>
      <c r="R2666" s="12" t="n"/>
      <c r="S2666" s="12" t="inlineStr">
        <is>
          <t>Tray</t>
        </is>
      </c>
      <c r="T2666" s="16" t="n">
        <v>65</v>
      </c>
      <c r="U2666" s="16" t="n">
        <v>59</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D-C-0003</t>
        </is>
      </c>
      <c r="B2667" s="12" t="inlineStr">
        <is>
          <t>D</t>
        </is>
      </c>
      <c r="C2667" s="12" t="inlineStr">
        <is>
          <t>Fuel gas</t>
        </is>
      </c>
      <c r="D2667" s="12" t="inlineStr">
        <is>
          <t>Control</t>
        </is>
      </c>
      <c r="E2667" s="12" t="inlineStr"/>
      <c r="F2667" s="12" t="inlineStr">
        <is>
          <t>Gas yard local control enclosure</t>
        </is>
      </c>
      <c r="G2667" s="12" t="inlineStr"/>
      <c r="H2667" s="12" t="inlineStr">
        <is>
          <t>CONDITIONAL: backup fuel oil (ULSD) unloading and forwarding area</t>
        </is>
      </c>
      <c r="I2667" s="12" t="inlineStr">
        <is>
          <t>Control</t>
        </is>
      </c>
      <c r="J2667" s="12" t="inlineStr">
        <is>
          <t>ARMOR-X MC-HL 600 V control, Cu #14 AWG (Class I Div 2)</t>
        </is>
      </c>
      <c r="K2667" s="12" t="inlineStr">
        <is>
          <t>CTAX|7/C|14</t>
        </is>
      </c>
      <c r="L2667" s="12" t="inlineStr">
        <is>
          <t>7/C</t>
        </is>
      </c>
      <c r="M2667" s="12" t="inlineStr">
        <is>
          <t>14</t>
        </is>
      </c>
      <c r="N2667" s="12" t="n">
        <v>1</v>
      </c>
      <c r="O2667" s="12" t="n">
        <v>1</v>
      </c>
      <c r="P2667" s="12" t="n"/>
      <c r="Q2667" s="12" t="n"/>
      <c r="R2667" s="12" t="n"/>
      <c r="S2667" s="12" t="inlineStr">
        <is>
          <t>Tray</t>
        </is>
      </c>
      <c r="T2667" s="16" t="n">
        <v>65</v>
      </c>
      <c r="U2667" s="16" t="n">
        <v>42</v>
      </c>
      <c r="V2667" s="16">
        <f>ROUNDUP((T2667+U2667+2*'Read Me'!$B$13)*(1+'Read Me'!$B$12),-1)</f>
        <v/>
      </c>
      <c r="W2667" s="16">
        <f>V2667*N2667*O2667</f>
        <v/>
      </c>
      <c r="X2667" s="12">
        <f>IF(LEFT(I2667,2)="MV",2*N2667*IF(L2667="1/C",O2667,1),0)</f>
        <v/>
      </c>
      <c r="Y2667" s="12">
        <f>IF(OR(LEFT(K2667,4)="LVAX",LEFT(K2667,6)="MV15AX",LEFT(K2667,4)="CTAX",LEFT(K2667,2)="W|"),2*N2667*O2667,0)</f>
        <v/>
      </c>
      <c r="Z2667" s="12" t="inlineStr"/>
      <c r="AA2667" s="12">
        <f>N2667*O2667</f>
        <v/>
      </c>
    </row>
    <row r="2668">
      <c r="A2668" s="12" t="inlineStr">
        <is>
          <t>D-C-0004</t>
        </is>
      </c>
      <c r="B2668" s="12" t="inlineStr">
        <is>
          <t>D</t>
        </is>
      </c>
      <c r="C2668" s="12" t="inlineStr">
        <is>
          <t>Fuel gas</t>
        </is>
      </c>
      <c r="D2668" s="12" t="inlineStr">
        <is>
          <t>Motor 1 of 6: control / local station</t>
        </is>
      </c>
      <c r="E2668" s="12" t="inlineStr">
        <is>
          <t>MCC-C1</t>
        </is>
      </c>
      <c r="F2668" s="12" t="inlineStr">
        <is>
          <t>R1 MCC-C1</t>
        </is>
      </c>
      <c r="G2668" s="12" t="inlineStr"/>
      <c r="H2668" s="12" t="inlineStr">
        <is>
          <t>CONDITIONAL: fuel-gas compressors</t>
        </is>
      </c>
      <c r="I2668" s="12" t="inlineStr">
        <is>
          <t>Control</t>
        </is>
      </c>
      <c r="J2668" s="12" t="inlineStr">
        <is>
          <t>ARMOR-X MC-HL 600 V control, Cu #14 AWG (Class I Div 2)</t>
        </is>
      </c>
      <c r="K2668" s="12" t="inlineStr">
        <is>
          <t>CTAX|7/C|14</t>
        </is>
      </c>
      <c r="L2668" s="12" t="inlineStr">
        <is>
          <t>7/C</t>
        </is>
      </c>
      <c r="M2668" s="12" t="inlineStr">
        <is>
          <t>14</t>
        </is>
      </c>
      <c r="N2668" s="12" t="n">
        <v>1</v>
      </c>
      <c r="O2668" s="12" t="n">
        <v>1</v>
      </c>
      <c r="P2668" s="12" t="n"/>
      <c r="Q2668" s="12" t="n"/>
      <c r="R2668" s="12" t="n"/>
      <c r="S2668" s="12" t="inlineStr">
        <is>
          <t>Duct bank</t>
        </is>
      </c>
      <c r="T2668" s="16" t="n">
        <v>2412</v>
      </c>
      <c r="U2668" s="16" t="n">
        <v>157</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D-C-0005</t>
        </is>
      </c>
      <c r="B2669" s="12" t="inlineStr">
        <is>
          <t>D</t>
        </is>
      </c>
      <c r="C2669" s="12" t="inlineStr">
        <is>
          <t>Fuel gas</t>
        </is>
      </c>
      <c r="D2669" s="12" t="inlineStr">
        <is>
          <t>Motor 2 of 6: control / local station</t>
        </is>
      </c>
      <c r="E2669" s="12" t="inlineStr">
        <is>
          <t>MCC-C1</t>
        </is>
      </c>
      <c r="F2669" s="12" t="inlineStr">
        <is>
          <t>R1 MCC-C1</t>
        </is>
      </c>
      <c r="G2669" s="12" t="inlineStr"/>
      <c r="H2669" s="12" t="inlineStr">
        <is>
          <t>CONDITIONAL: fuel-gas compressors</t>
        </is>
      </c>
      <c r="I2669" s="12" t="inlineStr">
        <is>
          <t>Control</t>
        </is>
      </c>
      <c r="J2669" s="12" t="inlineStr">
        <is>
          <t>ARMOR-X MC-HL 600 V control, Cu #14 AWG (Class I Div 2)</t>
        </is>
      </c>
      <c r="K2669" s="12" t="inlineStr">
        <is>
          <t>CTAX|7/C|14</t>
        </is>
      </c>
      <c r="L2669" s="12" t="inlineStr">
        <is>
          <t>7/C</t>
        </is>
      </c>
      <c r="M2669" s="12" t="inlineStr">
        <is>
          <t>14</t>
        </is>
      </c>
      <c r="N2669" s="12" t="n">
        <v>1</v>
      </c>
      <c r="O2669" s="12" t="n">
        <v>1</v>
      </c>
      <c r="P2669" s="12" t="n"/>
      <c r="Q2669" s="12" t="n"/>
      <c r="R2669" s="12" t="n"/>
      <c r="S2669" s="12" t="inlineStr">
        <is>
          <t>Duct bank</t>
        </is>
      </c>
      <c r="T2669" s="16" t="n">
        <v>2412</v>
      </c>
      <c r="U2669" s="16" t="n">
        <v>157</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D-C-0006</t>
        </is>
      </c>
      <c r="B2670" s="12" t="inlineStr">
        <is>
          <t>D</t>
        </is>
      </c>
      <c r="C2670" s="12" t="inlineStr">
        <is>
          <t>Fuel gas</t>
        </is>
      </c>
      <c r="D2670" s="12" t="inlineStr">
        <is>
          <t>Motor 3 of 6: control / local station</t>
        </is>
      </c>
      <c r="E2670" s="12" t="inlineStr">
        <is>
          <t>MCC-C1</t>
        </is>
      </c>
      <c r="F2670" s="12" t="inlineStr">
        <is>
          <t>R1 MCC-C1</t>
        </is>
      </c>
      <c r="G2670" s="12" t="inlineStr"/>
      <c r="H2670" s="12" t="inlineStr">
        <is>
          <t>CONDITIONAL: fuel-gas compressors</t>
        </is>
      </c>
      <c r="I2670" s="12" t="inlineStr">
        <is>
          <t>Control</t>
        </is>
      </c>
      <c r="J2670" s="12" t="inlineStr">
        <is>
          <t>ARMOR-X MC-HL 600 V control, Cu #14 AWG (Class I Div 2)</t>
        </is>
      </c>
      <c r="K2670" s="12" t="inlineStr">
        <is>
          <t>CTAX|7/C|14</t>
        </is>
      </c>
      <c r="L2670" s="12" t="inlineStr">
        <is>
          <t>7/C</t>
        </is>
      </c>
      <c r="M2670" s="12" t="inlineStr">
        <is>
          <t>14</t>
        </is>
      </c>
      <c r="N2670" s="12" t="n">
        <v>1</v>
      </c>
      <c r="O2670" s="12" t="n">
        <v>1</v>
      </c>
      <c r="P2670" s="12" t="n"/>
      <c r="Q2670" s="12" t="n"/>
      <c r="R2670" s="12" t="n"/>
      <c r="S2670" s="12" t="inlineStr">
        <is>
          <t>Duct bank</t>
        </is>
      </c>
      <c r="T2670" s="16" t="n">
        <v>2412</v>
      </c>
      <c r="U2670" s="16" t="n">
        <v>157</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D-C-0007</t>
        </is>
      </c>
      <c r="B2671" s="12" t="inlineStr">
        <is>
          <t>D</t>
        </is>
      </c>
      <c r="C2671" s="12" t="inlineStr">
        <is>
          <t>Fuel gas</t>
        </is>
      </c>
      <c r="D2671" s="12" t="inlineStr">
        <is>
          <t>Motor 4 of 6: control / local station</t>
        </is>
      </c>
      <c r="E2671" s="12" t="inlineStr">
        <is>
          <t>MCC-C1</t>
        </is>
      </c>
      <c r="F2671" s="12" t="inlineStr">
        <is>
          <t>R1 MCC-C1</t>
        </is>
      </c>
      <c r="G2671" s="12" t="inlineStr"/>
      <c r="H2671" s="12" t="inlineStr">
        <is>
          <t>CONDITIONAL: fuel-gas compressors</t>
        </is>
      </c>
      <c r="I2671" s="12" t="inlineStr">
        <is>
          <t>Control</t>
        </is>
      </c>
      <c r="J2671" s="12" t="inlineStr">
        <is>
          <t>ARMOR-X MC-HL 600 V control, Cu #14 AWG (Class I Div 2)</t>
        </is>
      </c>
      <c r="K2671" s="12" t="inlineStr">
        <is>
          <t>CTAX|7/C|14</t>
        </is>
      </c>
      <c r="L2671" s="12" t="inlineStr">
        <is>
          <t>7/C</t>
        </is>
      </c>
      <c r="M2671" s="12" t="inlineStr">
        <is>
          <t>14</t>
        </is>
      </c>
      <c r="N2671" s="12" t="n">
        <v>1</v>
      </c>
      <c r="O2671" s="12" t="n">
        <v>1</v>
      </c>
      <c r="P2671" s="12" t="n"/>
      <c r="Q2671" s="12" t="n"/>
      <c r="R2671" s="12" t="n"/>
      <c r="S2671" s="12" t="inlineStr">
        <is>
          <t>Duct bank</t>
        </is>
      </c>
      <c r="T2671" s="16" t="n">
        <v>2412</v>
      </c>
      <c r="U2671" s="16" t="n">
        <v>157</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D-C-0008</t>
        </is>
      </c>
      <c r="B2672" s="12" t="inlineStr">
        <is>
          <t>D</t>
        </is>
      </c>
      <c r="C2672" s="12" t="inlineStr">
        <is>
          <t>Fuel gas</t>
        </is>
      </c>
      <c r="D2672" s="12" t="inlineStr">
        <is>
          <t>Motor 5 of 6: control / local station</t>
        </is>
      </c>
      <c r="E2672" s="12" t="inlineStr">
        <is>
          <t>MCC-C1</t>
        </is>
      </c>
      <c r="F2672" s="12" t="inlineStr">
        <is>
          <t>R1 MCC-C1</t>
        </is>
      </c>
      <c r="G2672" s="12" t="inlineStr"/>
      <c r="H2672" s="12" t="inlineStr">
        <is>
          <t>CONDITIONAL: fuel-gas compressors</t>
        </is>
      </c>
      <c r="I2672" s="12" t="inlineStr">
        <is>
          <t>Control</t>
        </is>
      </c>
      <c r="J2672" s="12" t="inlineStr">
        <is>
          <t>ARMOR-X MC-HL 600 V control, Cu #14 AWG (Class I Div 2)</t>
        </is>
      </c>
      <c r="K2672" s="12" t="inlineStr">
        <is>
          <t>CTAX|7/C|14</t>
        </is>
      </c>
      <c r="L2672" s="12" t="inlineStr">
        <is>
          <t>7/C</t>
        </is>
      </c>
      <c r="M2672" s="12" t="inlineStr">
        <is>
          <t>14</t>
        </is>
      </c>
      <c r="N2672" s="12" t="n">
        <v>1</v>
      </c>
      <c r="O2672" s="12" t="n">
        <v>1</v>
      </c>
      <c r="P2672" s="12" t="n"/>
      <c r="Q2672" s="12" t="n"/>
      <c r="R2672" s="12" t="n"/>
      <c r="S2672" s="12" t="inlineStr">
        <is>
          <t>Duct bank</t>
        </is>
      </c>
      <c r="T2672" s="16" t="n">
        <v>2412</v>
      </c>
      <c r="U2672" s="16" t="n">
        <v>157</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D-C-0009</t>
        </is>
      </c>
      <c r="B2673" s="12" t="inlineStr">
        <is>
          <t>D</t>
        </is>
      </c>
      <c r="C2673" s="12" t="inlineStr">
        <is>
          <t>Fuel gas</t>
        </is>
      </c>
      <c r="D2673" s="12" t="inlineStr">
        <is>
          <t>Motor 6 of 6: control / local station</t>
        </is>
      </c>
      <c r="E2673" s="12" t="inlineStr">
        <is>
          <t>MCC-C1</t>
        </is>
      </c>
      <c r="F2673" s="12" t="inlineStr">
        <is>
          <t>R1 MCC-C1</t>
        </is>
      </c>
      <c r="G2673" s="12" t="inlineStr"/>
      <c r="H2673" s="12" t="inlineStr">
        <is>
          <t>CONDITIONAL: fuel-gas compressors</t>
        </is>
      </c>
      <c r="I2673" s="12" t="inlineStr">
        <is>
          <t>Control</t>
        </is>
      </c>
      <c r="J2673" s="12" t="inlineStr">
        <is>
          <t>ARMOR-X MC-HL 600 V control, Cu #14 AWG (Class I Div 2)</t>
        </is>
      </c>
      <c r="K2673" s="12" t="inlineStr">
        <is>
          <t>CTAX|7/C|14</t>
        </is>
      </c>
      <c r="L2673" s="12" t="inlineStr">
        <is>
          <t>7/C</t>
        </is>
      </c>
      <c r="M2673" s="12" t="inlineStr">
        <is>
          <t>14</t>
        </is>
      </c>
      <c r="N2673" s="12" t="n">
        <v>1</v>
      </c>
      <c r="O2673" s="12" t="n">
        <v>1</v>
      </c>
      <c r="P2673" s="12" t="n"/>
      <c r="Q2673" s="12" t="n"/>
      <c r="R2673" s="12" t="n"/>
      <c r="S2673" s="12" t="inlineStr">
        <is>
          <t>Duct bank</t>
        </is>
      </c>
      <c r="T2673" s="16" t="n">
        <v>2412</v>
      </c>
      <c r="U2673" s="16" t="n">
        <v>157</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D-C-0010</t>
        </is>
      </c>
      <c r="B2674" s="12" t="inlineStr">
        <is>
          <t>D</t>
        </is>
      </c>
      <c r="C2674" s="12" t="inlineStr">
        <is>
          <t>Fuel gas</t>
        </is>
      </c>
      <c r="D2674" s="12" t="inlineStr">
        <is>
          <t>Control</t>
        </is>
      </c>
      <c r="E2674" s="12" t="inlineStr"/>
      <c r="F2674" s="12" t="inlineStr">
        <is>
          <t>Gas yard local control enclosure</t>
        </is>
      </c>
      <c r="G2674" s="12" t="inlineStr">
        <is>
          <t>CPR-1</t>
        </is>
      </c>
      <c r="H2674" s="12" t="inlineStr">
        <is>
          <t>CPR-1: cathodic-protection rectifier</t>
        </is>
      </c>
      <c r="I2674" s="12" t="inlineStr">
        <is>
          <t>Control</t>
        </is>
      </c>
      <c r="J2674" s="12" t="inlineStr">
        <is>
          <t>Control cable 600 V Type TC-ER, Cu #14 AWG, PVC jacket</t>
        </is>
      </c>
      <c r="K2674" s="12" t="inlineStr">
        <is>
          <t>CT|7/C|14</t>
        </is>
      </c>
      <c r="L2674" s="12" t="inlineStr">
        <is>
          <t>7/C</t>
        </is>
      </c>
      <c r="M2674" s="12" t="inlineStr">
        <is>
          <t>14</t>
        </is>
      </c>
      <c r="N2674" s="12" t="n">
        <v>1</v>
      </c>
      <c r="O2674" s="12" t="n">
        <v>1</v>
      </c>
      <c r="P2674" s="12" t="n"/>
      <c r="Q2674" s="12" t="n"/>
      <c r="R2674" s="12" t="n"/>
      <c r="S2674" s="12" t="inlineStr">
        <is>
          <t>Tray</t>
        </is>
      </c>
      <c r="T2674" s="16" t="n">
        <v>0</v>
      </c>
      <c r="U2674" s="16" t="n">
        <v>84</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D-C-0011</t>
        </is>
      </c>
      <c r="B2675" s="12" t="inlineStr">
        <is>
          <t>D</t>
        </is>
      </c>
      <c r="C2675" s="12" t="inlineStr">
        <is>
          <t>Fuel gas</t>
        </is>
      </c>
      <c r="D2675" s="12" t="inlineStr">
        <is>
          <t>Solenoid to JB JB-Gas pressure regul-SOL01: 6 x 2/C (field cables)</t>
        </is>
      </c>
      <c r="E2675" s="12" t="inlineStr"/>
      <c r="F2675" s="12" t="inlineStr">
        <is>
          <t>Gas pressure regulation skid</t>
        </is>
      </c>
      <c r="G2675" s="12" t="inlineStr">
        <is>
          <t>JB-Gas pressure regul-SOL01</t>
        </is>
      </c>
      <c r="H2675" s="12" t="inlineStr">
        <is>
          <t>Gas pressure regulation skid</t>
        </is>
      </c>
      <c r="I2675" s="12" t="inlineStr">
        <is>
          <t>Control</t>
        </is>
      </c>
      <c r="J2675" s="12" t="inlineStr">
        <is>
          <t>ARMOR-X MC-HL 600 V control, Cu #14 AWG (Class I Div 2)</t>
        </is>
      </c>
      <c r="K2675" s="12" t="inlineStr">
        <is>
          <t>CTAX|2/C|14</t>
        </is>
      </c>
      <c r="L2675" s="12" t="inlineStr">
        <is>
          <t>2/C</t>
        </is>
      </c>
      <c r="M2675" s="12" t="inlineStr">
        <is>
          <t>14</t>
        </is>
      </c>
      <c r="N2675" s="12" t="n">
        <v>6</v>
      </c>
      <c r="O2675" s="12" t="n">
        <v>1</v>
      </c>
      <c r="P2675" s="12" t="n"/>
      <c r="Q2675" s="12" t="n"/>
      <c r="R2675" s="12" t="n"/>
      <c r="S2675" s="12" t="inlineStr">
        <is>
          <t>Tray / conduit</t>
        </is>
      </c>
      <c r="T2675" s="16" t="n">
        <v>60</v>
      </c>
      <c r="U2675" s="16" t="n">
        <v>10</v>
      </c>
      <c r="V2675" s="16">
        <f>ROUNDUP((T2675+U2675+2*'Read Me'!$B$13)*(1+'Read Me'!$B$12),-1)</f>
        <v/>
      </c>
      <c r="W2675" s="16">
        <f>V2675*N2675*O2675</f>
        <v/>
      </c>
      <c r="X2675" s="12">
        <f>IF(LEFT(I2675,2)="MV",2*N2675*IF(L2675="1/C",O2675,1),0)</f>
        <v/>
      </c>
      <c r="Y2675" s="12">
        <f>IF(OR(LEFT(K2675,4)="LVAX",LEFT(K2675,6)="MV15AX",LEFT(K2675,4)="CTAX",LEFT(K2675,2)="W|"),2*N2675*O2675,0)</f>
        <v/>
      </c>
      <c r="Z2675" s="12" t="inlineStr">
        <is>
          <t>device-to-JB field wiring, one cable per device</t>
        </is>
      </c>
      <c r="AA2675" s="12">
        <f>N2675*O2675</f>
        <v/>
      </c>
    </row>
    <row r="2676">
      <c r="A2676" s="12" t="inlineStr">
        <is>
          <t>D-C-0012</t>
        </is>
      </c>
      <c r="B2676" s="12" t="inlineStr">
        <is>
          <t>D</t>
        </is>
      </c>
      <c r="C2676" s="12" t="inlineStr">
        <is>
          <t>Fuel gas</t>
        </is>
      </c>
      <c r="D2676" s="12" t="inlineStr">
        <is>
          <t>Home run JB-Gas pressure regul-SOL01 to the control / marshalling room</t>
        </is>
      </c>
      <c r="E2676" s="12" t="inlineStr"/>
      <c r="F2676" s="12" t="inlineStr">
        <is>
          <t>Gas yard local control enclosure</t>
        </is>
      </c>
      <c r="G2676" s="12" t="inlineStr">
        <is>
          <t>JB-Gas pressure regul-SOL01</t>
        </is>
      </c>
      <c r="H2676" s="12" t="inlineStr">
        <is>
          <t>Gas pressure regulation skid</t>
        </is>
      </c>
      <c r="I2676" s="12" t="inlineStr">
        <is>
          <t>Control</t>
        </is>
      </c>
      <c r="J2676" s="12" t="inlineStr">
        <is>
          <t>ARMOR-X MC-HL 600 V control, Cu #14 AWG (Class I Div 2)</t>
        </is>
      </c>
      <c r="K2676" s="12" t="inlineStr">
        <is>
          <t>CTAX|25/C|14</t>
        </is>
      </c>
      <c r="L2676" s="12" t="inlineStr">
        <is>
          <t>25/C</t>
        </is>
      </c>
      <c r="M2676" s="12" t="inlineStr">
        <is>
          <t>14</t>
        </is>
      </c>
      <c r="N2676" s="12" t="n">
        <v>1</v>
      </c>
      <c r="O2676" s="12" t="n">
        <v>1</v>
      </c>
      <c r="P2676" s="12" t="n"/>
      <c r="Q2676" s="12" t="n"/>
      <c r="R2676" s="12" t="n"/>
      <c r="S2676" s="12" t="inlineStr">
        <is>
          <t>Duct bank</t>
        </is>
      </c>
      <c r="T2676" s="16" t="n">
        <v>193</v>
      </c>
      <c r="U2676" s="16" t="n">
        <v>32</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D-C-0013</t>
        </is>
      </c>
      <c r="B2677" s="12" t="inlineStr">
        <is>
          <t>D</t>
        </is>
      </c>
      <c r="C2677" s="12" t="inlineStr">
        <is>
          <t>Fuel gas</t>
        </is>
      </c>
      <c r="D2677" s="12" t="inlineStr">
        <is>
          <t>Solenoid to JB JB-Gas yard filter-se-SOL01: 4 x 2/C (field cables)</t>
        </is>
      </c>
      <c r="E2677" s="12" t="inlineStr"/>
      <c r="F2677" s="12" t="inlineStr">
        <is>
          <t>Gas yard filter-separators</t>
        </is>
      </c>
      <c r="G2677" s="12" t="inlineStr">
        <is>
          <t>JB-Gas yard filter-se-SOL01</t>
        </is>
      </c>
      <c r="H2677" s="12" t="inlineStr">
        <is>
          <t>Gas yard filter-separators</t>
        </is>
      </c>
      <c r="I2677" s="12" t="inlineStr">
        <is>
          <t>Control</t>
        </is>
      </c>
      <c r="J2677" s="12" t="inlineStr">
        <is>
          <t>ARMOR-X MC-HL 600 V control, Cu #14 AWG (Class I Div 2)</t>
        </is>
      </c>
      <c r="K2677" s="12" t="inlineStr">
        <is>
          <t>CTAX|2/C|14</t>
        </is>
      </c>
      <c r="L2677" s="12" t="inlineStr">
        <is>
          <t>2/C</t>
        </is>
      </c>
      <c r="M2677" s="12" t="inlineStr">
        <is>
          <t>14</t>
        </is>
      </c>
      <c r="N2677" s="12" t="n">
        <v>4</v>
      </c>
      <c r="O2677" s="12" t="n">
        <v>1</v>
      </c>
      <c r="P2677" s="12" t="n"/>
      <c r="Q2677" s="12" t="n"/>
      <c r="R2677" s="12" t="n"/>
      <c r="S2677" s="12" t="inlineStr">
        <is>
          <t>Tray / conduit</t>
        </is>
      </c>
      <c r="T2677" s="16" t="n">
        <v>60</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D-C-0014</t>
        </is>
      </c>
      <c r="B2678" s="12" t="inlineStr">
        <is>
          <t>D</t>
        </is>
      </c>
      <c r="C2678" s="12" t="inlineStr">
        <is>
          <t>Fuel gas</t>
        </is>
      </c>
      <c r="D2678" s="12" t="inlineStr">
        <is>
          <t>Home run JB-Gas yard filter-se-SOL01 to the control / marshalling room</t>
        </is>
      </c>
      <c r="E2678" s="12" t="inlineStr"/>
      <c r="F2678" s="12" t="inlineStr">
        <is>
          <t>Gas yard local control enclosure</t>
        </is>
      </c>
      <c r="G2678" s="12" t="inlineStr">
        <is>
          <t>JB-Gas yard filter-se-SOL01</t>
        </is>
      </c>
      <c r="H2678" s="12" t="inlineStr">
        <is>
          <t>Gas yard filter-separators</t>
        </is>
      </c>
      <c r="I2678" s="12" t="inlineStr">
        <is>
          <t>Control</t>
        </is>
      </c>
      <c r="J2678" s="12" t="inlineStr">
        <is>
          <t>ARMOR-X MC-HL 600 V control, Cu #14 AWG (Class I Div 2)</t>
        </is>
      </c>
      <c r="K2678" s="12" t="inlineStr">
        <is>
          <t>CTAX|25/C|14</t>
        </is>
      </c>
      <c r="L2678" s="12" t="inlineStr">
        <is>
          <t>25/C</t>
        </is>
      </c>
      <c r="M2678" s="12" t="inlineStr">
        <is>
          <t>14</t>
        </is>
      </c>
      <c r="N2678" s="12" t="n">
        <v>1</v>
      </c>
      <c r="O2678" s="12" t="n">
        <v>1</v>
      </c>
      <c r="P2678" s="12" t="n"/>
      <c r="Q2678" s="12" t="n"/>
      <c r="R2678" s="12" t="n"/>
      <c r="S2678" s="12" t="inlineStr">
        <is>
          <t>Duct bank</t>
        </is>
      </c>
      <c r="T2678" s="16" t="n">
        <v>83</v>
      </c>
      <c r="U2678" s="16" t="n">
        <v>32</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D-C-0015</t>
        </is>
      </c>
      <c r="B2679" s="12" t="inlineStr">
        <is>
          <t>D</t>
        </is>
      </c>
      <c r="C2679" s="12" t="inlineStr">
        <is>
          <t>Fuel gas</t>
        </is>
      </c>
      <c r="D2679" s="12" t="inlineStr">
        <is>
          <t>Solenoid to JB JB-Gas yard inlet: ES-SOL01: 4 x 2/C (field cables)</t>
        </is>
      </c>
      <c r="E2679" s="12" t="inlineStr"/>
      <c r="F2679" s="12" t="inlineStr">
        <is>
          <t>Gas yard inlet: ESD valve, block valve and insulating joint</t>
        </is>
      </c>
      <c r="G2679" s="12" t="inlineStr">
        <is>
          <t>JB-Gas yard inlet: ES-SOL01</t>
        </is>
      </c>
      <c r="H2679" s="12" t="inlineStr">
        <is>
          <t>Gas yard inlet: ESD valve, block valve and insulating joint</t>
        </is>
      </c>
      <c r="I2679" s="12" t="inlineStr">
        <is>
          <t>Control</t>
        </is>
      </c>
      <c r="J2679" s="12" t="inlineStr">
        <is>
          <t>ARMOR-X MC-HL 600 V control, Cu #14 AWG (Class I Div 2)</t>
        </is>
      </c>
      <c r="K2679" s="12" t="inlineStr">
        <is>
          <t>CTAX|2/C|14</t>
        </is>
      </c>
      <c r="L2679" s="12" t="inlineStr">
        <is>
          <t>2/C</t>
        </is>
      </c>
      <c r="M2679" s="12" t="inlineStr">
        <is>
          <t>14</t>
        </is>
      </c>
      <c r="N2679" s="12" t="n">
        <v>4</v>
      </c>
      <c r="O2679" s="12" t="n">
        <v>1</v>
      </c>
      <c r="P2679" s="12" t="n"/>
      <c r="Q2679" s="12" t="n"/>
      <c r="R2679" s="12" t="n"/>
      <c r="S2679" s="12" t="inlineStr">
        <is>
          <t>Tray / conduit</t>
        </is>
      </c>
      <c r="T2679" s="16" t="n">
        <v>46</v>
      </c>
      <c r="U2679" s="16" t="n">
        <v>10</v>
      </c>
      <c r="V2679" s="16">
        <f>ROUNDUP((T2679+U2679+2*'Read Me'!$B$13)*(1+'Read Me'!$B$12),-1)</f>
        <v/>
      </c>
      <c r="W2679" s="16">
        <f>V2679*N2679*O2679</f>
        <v/>
      </c>
      <c r="X2679" s="12">
        <f>IF(LEFT(I2679,2)="MV",2*N2679*IF(L2679="1/C",O2679,1),0)</f>
        <v/>
      </c>
      <c r="Y2679" s="12">
        <f>IF(OR(LEFT(K2679,4)="LVAX",LEFT(K2679,6)="MV15AX",LEFT(K2679,4)="CTAX",LEFT(K2679,2)="W|"),2*N2679*O2679,0)</f>
        <v/>
      </c>
      <c r="Z2679" s="12" t="inlineStr">
        <is>
          <t>device-to-JB field wiring, one cable per device</t>
        </is>
      </c>
      <c r="AA2679" s="12">
        <f>N2679*O2679</f>
        <v/>
      </c>
    </row>
    <row r="2680">
      <c r="A2680" s="12" t="inlineStr">
        <is>
          <t>D-C-0016</t>
        </is>
      </c>
      <c r="B2680" s="12" t="inlineStr">
        <is>
          <t>D</t>
        </is>
      </c>
      <c r="C2680" s="12" t="inlineStr">
        <is>
          <t>Fuel gas</t>
        </is>
      </c>
      <c r="D2680" s="12" t="inlineStr">
        <is>
          <t>Home run JB-Gas yard inlet: ES-SOL01 to the control / marshalling room</t>
        </is>
      </c>
      <c r="E2680" s="12" t="inlineStr"/>
      <c r="F2680" s="12" t="inlineStr">
        <is>
          <t>Gas yard local control enclosure</t>
        </is>
      </c>
      <c r="G2680" s="12" t="inlineStr">
        <is>
          <t>JB-Gas yard inlet: ES-SOL01</t>
        </is>
      </c>
      <c r="H2680" s="12" t="inlineStr">
        <is>
          <t>Gas yard inlet: ESD valve, block valve and insulating joint</t>
        </is>
      </c>
      <c r="I2680" s="12" t="inlineStr">
        <is>
          <t>Control</t>
        </is>
      </c>
      <c r="J2680" s="12" t="inlineStr">
        <is>
          <t>ARMOR-X MC-HL 600 V control, Cu #14 AWG (Class I Div 2)</t>
        </is>
      </c>
      <c r="K2680" s="12" t="inlineStr">
        <is>
          <t>CTAX|25/C|14</t>
        </is>
      </c>
      <c r="L2680" s="12" t="inlineStr">
        <is>
          <t>25/C</t>
        </is>
      </c>
      <c r="M2680" s="12" t="inlineStr">
        <is>
          <t>14</t>
        </is>
      </c>
      <c r="N2680" s="12" t="n">
        <v>1</v>
      </c>
      <c r="O2680" s="12" t="n">
        <v>1</v>
      </c>
      <c r="P2680" s="12" t="n"/>
      <c r="Q2680" s="12" t="n"/>
      <c r="R2680" s="12" t="n"/>
      <c r="S2680" s="12" t="inlineStr">
        <is>
          <t>Duct bank</t>
        </is>
      </c>
      <c r="T2680" s="16" t="n">
        <v>193</v>
      </c>
      <c r="U2680" s="16" t="n">
        <v>129</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D-C-0017</t>
        </is>
      </c>
      <c r="B2681" s="12" t="inlineStr">
        <is>
          <t>D</t>
        </is>
      </c>
      <c r="C2681" s="12" t="inlineStr">
        <is>
          <t>Fuel gas</t>
        </is>
      </c>
      <c r="D2681" s="12" t="inlineStr">
        <is>
          <t>Control</t>
        </is>
      </c>
      <c r="E2681" s="12" t="inlineStr"/>
      <c r="F2681" s="12" t="inlineStr">
        <is>
          <t>Gas yard local control enclosure</t>
        </is>
      </c>
      <c r="G2681" s="12" t="inlineStr"/>
      <c r="H2681" s="12" t="inlineStr">
        <is>
          <t>Gas yard local control enclosure</t>
        </is>
      </c>
      <c r="I2681" s="12" t="inlineStr">
        <is>
          <t>Control</t>
        </is>
      </c>
      <c r="J2681" s="12" t="inlineStr">
        <is>
          <t>ARMOR-X MC-HL 600 V control, Cu #14 AWG (Class I Div 2)</t>
        </is>
      </c>
      <c r="K2681" s="12" t="inlineStr">
        <is>
          <t>CTAX|7/C|14</t>
        </is>
      </c>
      <c r="L2681" s="12" t="inlineStr">
        <is>
          <t>7/C</t>
        </is>
      </c>
      <c r="M2681" s="12" t="inlineStr">
        <is>
          <t>14</t>
        </is>
      </c>
      <c r="N2681" s="12" t="n">
        <v>1</v>
      </c>
      <c r="O2681" s="12" t="n">
        <v>1</v>
      </c>
      <c r="P2681" s="12" t="n"/>
      <c r="Q2681" s="12" t="n"/>
      <c r="R2681" s="12" t="n"/>
      <c r="S2681" s="12" t="inlineStr">
        <is>
          <t>Tray</t>
        </is>
      </c>
      <c r="T2681" s="16" t="n">
        <v>0</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D-C-0018</t>
        </is>
      </c>
      <c r="B2682" s="12" t="inlineStr">
        <is>
          <t>D</t>
        </is>
      </c>
      <c r="C2682" s="12" t="inlineStr">
        <is>
          <t>Fuel gas</t>
        </is>
      </c>
      <c r="D2682" s="12" t="inlineStr">
        <is>
          <t>Control</t>
        </is>
      </c>
      <c r="E2682" s="12" t="inlineStr"/>
      <c r="F2682" s="12" t="inlineStr">
        <is>
          <t>Gas yard local control enclosure</t>
        </is>
      </c>
      <c r="G2682" s="12" t="inlineStr">
        <is>
          <t>HTP-4</t>
        </is>
      </c>
      <c r="H2682" s="12" t="inlineStr">
        <is>
          <t>HTP-4: heat-trace panel (gas)</t>
        </is>
      </c>
      <c r="I2682" s="12" t="inlineStr">
        <is>
          <t>Control</t>
        </is>
      </c>
      <c r="J2682" s="12" t="inlineStr">
        <is>
          <t>Control cable 600 V Type TC-ER, Cu #14 AWG, PVC jacket</t>
        </is>
      </c>
      <c r="K2682" s="12" t="inlineStr">
        <is>
          <t>CT|7/C|14</t>
        </is>
      </c>
      <c r="L2682" s="12" t="inlineStr">
        <is>
          <t>7/C</t>
        </is>
      </c>
      <c r="M2682" s="12" t="inlineStr">
        <is>
          <t>14</t>
        </is>
      </c>
      <c r="N2682" s="12" t="n">
        <v>1</v>
      </c>
      <c r="O2682" s="12" t="n">
        <v>1</v>
      </c>
      <c r="P2682" s="12" t="n"/>
      <c r="Q2682" s="12" t="n"/>
      <c r="R2682" s="12" t="n"/>
      <c r="S2682" s="12" t="inlineStr">
        <is>
          <t>Duct bank</t>
        </is>
      </c>
      <c r="T2682" s="16" t="n">
        <v>15</v>
      </c>
      <c r="U2682" s="16" t="n">
        <v>32</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D-I-0001</t>
        </is>
      </c>
      <c r="B2683" s="12" t="inlineStr">
        <is>
          <t>D</t>
        </is>
      </c>
      <c r="C2683" s="12" t="inlineStr">
        <is>
          <t>Fuel gas</t>
        </is>
      </c>
      <c r="D2683" s="12" t="inlineStr">
        <is>
          <t>Analog instrument to JB JB-CONDITIONAL: ULSD -AI01: 4 x 1 pr (field cables)</t>
        </is>
      </c>
      <c r="E2683" s="12" t="inlineStr"/>
      <c r="F2683" s="12" t="inlineStr">
        <is>
          <t>CONDITIONAL: ULSD backup fuel-oil tank</t>
        </is>
      </c>
      <c r="G2683" s="12" t="inlineStr">
        <is>
          <t>JB-CONDITIONAL: ULSD -AI01</t>
        </is>
      </c>
      <c r="H2683" s="12" t="inlineStr">
        <is>
          <t>CONDITIONAL: ULSD backup fuel-oil tank</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4</v>
      </c>
      <c r="O2683" s="12" t="n">
        <v>1</v>
      </c>
      <c r="P2683" s="12" t="n"/>
      <c r="Q2683" s="12" t="n"/>
      <c r="R2683" s="12" t="n"/>
      <c r="S2683" s="12" t="inlineStr">
        <is>
          <t>Tray / conduit</t>
        </is>
      </c>
      <c r="T2683" s="16" t="n">
        <v>134</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D-I-0002</t>
        </is>
      </c>
      <c r="B2684" s="12" t="inlineStr">
        <is>
          <t>D</t>
        </is>
      </c>
      <c r="C2684" s="12" t="inlineStr">
        <is>
          <t>Fuel gas</t>
        </is>
      </c>
      <c r="D2684" s="12" t="inlineStr">
        <is>
          <t>Home run JB-CONDITIONAL: ULSD -AI01 to the control / marshalling room</t>
        </is>
      </c>
      <c r="E2684" s="12" t="inlineStr"/>
      <c r="F2684" s="12" t="inlineStr">
        <is>
          <t>Gas yard local control enclosure</t>
        </is>
      </c>
      <c r="G2684" s="12" t="inlineStr">
        <is>
          <t>JB-CONDITIONAL: ULSD -AI01</t>
        </is>
      </c>
      <c r="H2684" s="12" t="inlineStr">
        <is>
          <t>CONDITIONAL: ULSD backup fuel-oil tank</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199</v>
      </c>
      <c r="U2684" s="16" t="n">
        <v>32</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D-I-0003</t>
        </is>
      </c>
      <c r="B2685" s="12" t="inlineStr">
        <is>
          <t>D</t>
        </is>
      </c>
      <c r="C2685" s="12" t="inlineStr">
        <is>
          <t>Fuel gas</t>
        </is>
      </c>
      <c r="D2685" s="12" t="inlineStr">
        <is>
          <t>Discrete device to JB JB-CONDITIONAL: ULSD -DI01: 4 x 1 pr (field cables)</t>
        </is>
      </c>
      <c r="E2685" s="12" t="inlineStr"/>
      <c r="F2685" s="12" t="inlineStr">
        <is>
          <t>CONDITIONAL: ULSD backup fuel-oil tank</t>
        </is>
      </c>
      <c r="G2685" s="12" t="inlineStr">
        <is>
          <t>JB-CONDITIONAL: ULSD -DI01</t>
        </is>
      </c>
      <c r="H2685" s="12" t="inlineStr">
        <is>
          <t>CONDITIONAL: ULSD backup fuel-oil tank</t>
        </is>
      </c>
      <c r="I2685" s="12" t="inlineStr">
        <is>
          <t>Instrumentation</t>
        </is>
      </c>
      <c r="J2685" s="12" t="inlineStr">
        <is>
          <t>Instrumentation ITC / PLTC, IS, #18 shielded pairs, blue jacket</t>
        </is>
      </c>
      <c r="K2685" s="12" t="inlineStr">
        <is>
          <t>ITC|1 pr|16</t>
        </is>
      </c>
      <c r="L2685" s="12" t="inlineStr">
        <is>
          <t>1 pr</t>
        </is>
      </c>
      <c r="M2685" s="12" t="inlineStr">
        <is>
          <t>16</t>
        </is>
      </c>
      <c r="N2685" s="12" t="n">
        <v>4</v>
      </c>
      <c r="O2685" s="12" t="n">
        <v>1</v>
      </c>
      <c r="P2685" s="12" t="n"/>
      <c r="Q2685" s="12" t="n"/>
      <c r="R2685" s="12" t="n"/>
      <c r="S2685" s="12" t="inlineStr">
        <is>
          <t>Tray / conduit</t>
        </is>
      </c>
      <c r="T2685" s="16" t="n">
        <v>134</v>
      </c>
      <c r="U2685" s="16" t="n">
        <v>10</v>
      </c>
      <c r="V2685" s="16">
        <f>ROUNDUP((T2685+U2685+2*'Read Me'!$B$13)*(1+'Read Me'!$B$12),-1)</f>
        <v/>
      </c>
      <c r="W2685" s="16">
        <f>V2685*N2685*O2685</f>
        <v/>
      </c>
      <c r="X2685" s="12">
        <f>IF(LEFT(I2685,2)="MV",2*N2685*IF(L2685="1/C",O2685,1),0)</f>
        <v/>
      </c>
      <c r="Y2685" s="12">
        <f>IF(OR(LEFT(K2685,4)="LVAX",LEFT(K2685,6)="MV15AX",LEFT(K2685,4)="CTAX",LEFT(K2685,2)="W|"),2*N2685*O2685,0)</f>
        <v/>
      </c>
      <c r="Z2685" s="12" t="inlineStr">
        <is>
          <t>device-to-JB field wiring, one cable per device</t>
        </is>
      </c>
      <c r="AA2685" s="12">
        <f>N2685*O2685</f>
        <v/>
      </c>
    </row>
    <row r="2686">
      <c r="A2686" s="12" t="inlineStr">
        <is>
          <t>D-I-0004</t>
        </is>
      </c>
      <c r="B2686" s="12" t="inlineStr">
        <is>
          <t>D</t>
        </is>
      </c>
      <c r="C2686" s="12" t="inlineStr">
        <is>
          <t>Fuel gas</t>
        </is>
      </c>
      <c r="D2686" s="12" t="inlineStr">
        <is>
          <t>Home run JB-CONDITIONAL: ULSD -DI01 to the control / marshalling room</t>
        </is>
      </c>
      <c r="E2686" s="12" t="inlineStr"/>
      <c r="F2686" s="12" t="inlineStr">
        <is>
          <t>Gas yard local control enclosure</t>
        </is>
      </c>
      <c r="G2686" s="12" t="inlineStr">
        <is>
          <t>JB-CONDITIONAL: ULSD -DI01</t>
        </is>
      </c>
      <c r="H2686" s="12" t="inlineStr">
        <is>
          <t>CONDITIONAL: ULSD backup fuel-oil tank</t>
        </is>
      </c>
      <c r="I2686" s="12" t="inlineStr">
        <is>
          <t>Instrumentation</t>
        </is>
      </c>
      <c r="J2686" s="12" t="inlineStr">
        <is>
          <t>Instrumentation ITC / PLTC, IS, #18 shielded pairs, blue jacket</t>
        </is>
      </c>
      <c r="K2686" s="12" t="inlineStr">
        <is>
          <t>ITC|24 pr|18</t>
        </is>
      </c>
      <c r="L2686" s="12" t="inlineStr">
        <is>
          <t>24 pr</t>
        </is>
      </c>
      <c r="M2686" s="12" t="inlineStr">
        <is>
          <t>18</t>
        </is>
      </c>
      <c r="N2686" s="12" t="n">
        <v>1</v>
      </c>
      <c r="O2686" s="12" t="n">
        <v>1</v>
      </c>
      <c r="P2686" s="12" t="n"/>
      <c r="Q2686" s="12" t="n"/>
      <c r="R2686" s="12" t="n"/>
      <c r="S2686" s="12" t="inlineStr">
        <is>
          <t>Duct bank</t>
        </is>
      </c>
      <c r="T2686" s="16" t="n">
        <v>199</v>
      </c>
      <c r="U2686" s="16" t="n">
        <v>32</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D-I-0005</t>
        </is>
      </c>
      <c r="B2687" s="12" t="inlineStr">
        <is>
          <t>D</t>
        </is>
      </c>
      <c r="C2687" s="12" t="inlineStr">
        <is>
          <t>Fuel gas</t>
        </is>
      </c>
      <c r="D2687" s="12" t="inlineStr">
        <is>
          <t>Analog instrument to JB JB-CONDITIONAL: ULSD -AI01: 4 x 1 pr (field cables)</t>
        </is>
      </c>
      <c r="E2687" s="12" t="inlineStr"/>
      <c r="F2687" s="12" t="inlineStr">
        <is>
          <t>CONDITIONAL: ULSD tank containment dike</t>
        </is>
      </c>
      <c r="G2687" s="12" t="inlineStr">
        <is>
          <t>JB-CONDITIONAL: ULSD -AI01</t>
        </is>
      </c>
      <c r="H2687" s="12" t="inlineStr">
        <is>
          <t>CONDITIONAL: ULSD tank containment dike</t>
        </is>
      </c>
      <c r="I2687" s="12" t="inlineStr">
        <is>
          <t>Instrumentation</t>
        </is>
      </c>
      <c r="J2687" s="12" t="inlineStr">
        <is>
          <t>Instrumentation ITC / PLTC, IS, #18 shielded pairs, blue jacket</t>
        </is>
      </c>
      <c r="K2687" s="12" t="inlineStr">
        <is>
          <t>ITC|1 pr|16</t>
        </is>
      </c>
      <c r="L2687" s="12" t="inlineStr">
        <is>
          <t>1 pr</t>
        </is>
      </c>
      <c r="M2687" s="12" t="inlineStr">
        <is>
          <t>16</t>
        </is>
      </c>
      <c r="N2687" s="12" t="n">
        <v>4</v>
      </c>
      <c r="O2687" s="12" t="n">
        <v>1</v>
      </c>
      <c r="P2687" s="12" t="n"/>
      <c r="Q2687" s="12" t="n"/>
      <c r="R2687" s="12" t="n"/>
      <c r="S2687" s="12" t="inlineStr">
        <is>
          <t>Tray / conduit</t>
        </is>
      </c>
      <c r="T2687" s="16" t="n">
        <v>137</v>
      </c>
      <c r="U2687" s="16" t="n">
        <v>10</v>
      </c>
      <c r="V2687" s="16">
        <f>ROUNDUP((T2687+U2687+2*'Read Me'!$B$13)*(1+'Read Me'!$B$12),-1)</f>
        <v/>
      </c>
      <c r="W2687" s="16">
        <f>V2687*N2687*O2687</f>
        <v/>
      </c>
      <c r="X2687" s="12">
        <f>IF(LEFT(I2687,2)="MV",2*N2687*IF(L2687="1/C",O2687,1),0)</f>
        <v/>
      </c>
      <c r="Y2687" s="12">
        <f>IF(OR(LEFT(K2687,4)="LVAX",LEFT(K2687,6)="MV15AX",LEFT(K2687,4)="CTAX",LEFT(K2687,2)="W|"),2*N2687*O2687,0)</f>
        <v/>
      </c>
      <c r="Z2687" s="12" t="inlineStr">
        <is>
          <t>device-to-JB field wiring, one cable per device</t>
        </is>
      </c>
      <c r="AA2687" s="12">
        <f>N2687*O2687</f>
        <v/>
      </c>
    </row>
    <row r="2688">
      <c r="A2688" s="12" t="inlineStr">
        <is>
          <t>D-I-0006</t>
        </is>
      </c>
      <c r="B2688" s="12" t="inlineStr">
        <is>
          <t>D</t>
        </is>
      </c>
      <c r="C2688" s="12" t="inlineStr">
        <is>
          <t>Fuel gas</t>
        </is>
      </c>
      <c r="D2688" s="12" t="inlineStr">
        <is>
          <t>Home run JB-CONDITIONAL: ULSD -AI01 to the control / marshalling room</t>
        </is>
      </c>
      <c r="E2688" s="12" t="inlineStr"/>
      <c r="F2688" s="12" t="inlineStr">
        <is>
          <t>Gas yard local control enclosure</t>
        </is>
      </c>
      <c r="G2688" s="12" t="inlineStr">
        <is>
          <t>JB-CONDITIONAL: ULSD -AI01</t>
        </is>
      </c>
      <c r="H2688" s="12" t="inlineStr">
        <is>
          <t>CONDITIONAL: ULSD tank containment dike</t>
        </is>
      </c>
      <c r="I2688" s="12" t="inlineStr">
        <is>
          <t>Instrumentation</t>
        </is>
      </c>
      <c r="J2688" s="12" t="inlineStr">
        <is>
          <t>Instrumentation ITC / PLTC, IS, #18 shielded pairs, blue jacket</t>
        </is>
      </c>
      <c r="K2688" s="12" t="inlineStr">
        <is>
          <t>ITC|24 pr|18</t>
        </is>
      </c>
      <c r="L2688" s="12" t="inlineStr">
        <is>
          <t>24 pr</t>
        </is>
      </c>
      <c r="M2688" s="12" t="inlineStr">
        <is>
          <t>18</t>
        </is>
      </c>
      <c r="N2688" s="12" t="n">
        <v>1</v>
      </c>
      <c r="O2688" s="12" t="n">
        <v>1</v>
      </c>
      <c r="P2688" s="12" t="n"/>
      <c r="Q2688" s="12" t="n"/>
      <c r="R2688" s="12" t="n"/>
      <c r="S2688" s="12" t="inlineStr">
        <is>
          <t>Duct bank</t>
        </is>
      </c>
      <c r="T2688" s="16" t="n">
        <v>154</v>
      </c>
      <c r="U2688" s="16" t="n">
        <v>67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D-I-0007</t>
        </is>
      </c>
      <c r="B2689" s="12" t="inlineStr">
        <is>
          <t>D</t>
        </is>
      </c>
      <c r="C2689" s="12" t="inlineStr">
        <is>
          <t>Fuel gas</t>
        </is>
      </c>
      <c r="D2689" s="12" t="inlineStr">
        <is>
          <t>Discrete device to JB JB-CONDITIONAL: ULSD -DI01: 4 x 1 pr (field cables)</t>
        </is>
      </c>
      <c r="E2689" s="12" t="inlineStr"/>
      <c r="F2689" s="12" t="inlineStr">
        <is>
          <t>CONDITIONAL: ULSD tank containment dike</t>
        </is>
      </c>
      <c r="G2689" s="12" t="inlineStr">
        <is>
          <t>JB-CONDITIONAL: ULSD -DI01</t>
        </is>
      </c>
      <c r="H2689" s="12" t="inlineStr">
        <is>
          <t>CONDITIONAL: ULSD tank containment dike</t>
        </is>
      </c>
      <c r="I2689" s="12" t="inlineStr">
        <is>
          <t>Instrumentation</t>
        </is>
      </c>
      <c r="J2689" s="12" t="inlineStr">
        <is>
          <t>Instrumentation ITC / PLTC, IS, #18 shielded pairs, blue jacket</t>
        </is>
      </c>
      <c r="K2689" s="12" t="inlineStr">
        <is>
          <t>ITC|1 pr|16</t>
        </is>
      </c>
      <c r="L2689" s="12" t="inlineStr">
        <is>
          <t>1 pr</t>
        </is>
      </c>
      <c r="M2689" s="12" t="inlineStr">
        <is>
          <t>16</t>
        </is>
      </c>
      <c r="N2689" s="12" t="n">
        <v>4</v>
      </c>
      <c r="O2689" s="12" t="n">
        <v>1</v>
      </c>
      <c r="P2689" s="12" t="n"/>
      <c r="Q2689" s="12" t="n"/>
      <c r="R2689" s="12" t="n"/>
      <c r="S2689" s="12" t="inlineStr">
        <is>
          <t>Tray / conduit</t>
        </is>
      </c>
      <c r="T2689" s="16" t="n">
        <v>137</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D-I-0008</t>
        </is>
      </c>
      <c r="B2690" s="12" t="inlineStr">
        <is>
          <t>D</t>
        </is>
      </c>
      <c r="C2690" s="12" t="inlineStr">
        <is>
          <t>Fuel gas</t>
        </is>
      </c>
      <c r="D2690" s="12" t="inlineStr">
        <is>
          <t>Home run JB-CONDITIONAL: ULSD -DI01 to the control / marshalling room</t>
        </is>
      </c>
      <c r="E2690" s="12" t="inlineStr"/>
      <c r="F2690" s="12" t="inlineStr">
        <is>
          <t>Gas yard local control enclosure</t>
        </is>
      </c>
      <c r="G2690" s="12" t="inlineStr">
        <is>
          <t>JB-CONDITIONAL: ULSD -DI01</t>
        </is>
      </c>
      <c r="H2690" s="12" t="inlineStr">
        <is>
          <t>CONDITIONAL: ULSD tank containment dike</t>
        </is>
      </c>
      <c r="I2690" s="12" t="inlineStr">
        <is>
          <t>Instrumentation</t>
        </is>
      </c>
      <c r="J2690" s="12" t="inlineStr">
        <is>
          <t>Instrumentation ITC / PLTC, IS, #18 shielded pairs, blue jacket</t>
        </is>
      </c>
      <c r="K2690" s="12" t="inlineStr">
        <is>
          <t>ITC|24 pr|18</t>
        </is>
      </c>
      <c r="L2690" s="12" t="inlineStr">
        <is>
          <t>24 pr</t>
        </is>
      </c>
      <c r="M2690" s="12" t="inlineStr">
        <is>
          <t>18</t>
        </is>
      </c>
      <c r="N2690" s="12" t="n">
        <v>1</v>
      </c>
      <c r="O2690" s="12" t="n">
        <v>1</v>
      </c>
      <c r="P2690" s="12" t="n"/>
      <c r="Q2690" s="12" t="n"/>
      <c r="R2690" s="12" t="n"/>
      <c r="S2690" s="12" t="inlineStr">
        <is>
          <t>Duct bank</t>
        </is>
      </c>
      <c r="T2690" s="16" t="n">
        <v>154</v>
      </c>
      <c r="U2690" s="16" t="n">
        <v>67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D-I-0009</t>
        </is>
      </c>
      <c r="B2691" s="12" t="inlineStr">
        <is>
          <t>D</t>
        </is>
      </c>
      <c r="C2691" s="12" t="inlineStr">
        <is>
          <t>Fuel gas</t>
        </is>
      </c>
      <c r="D2691" s="12" t="inlineStr">
        <is>
          <t>Instrumentation</t>
        </is>
      </c>
      <c r="E2691" s="12" t="inlineStr"/>
      <c r="F2691" s="12" t="inlineStr">
        <is>
          <t>Gas yard local control enclosure</t>
        </is>
      </c>
      <c r="G2691" s="12" t="inlineStr"/>
      <c r="H2691" s="12" t="inlineStr">
        <is>
          <t>CONDITIONAL: ULSD truck unloading station (canopy, spill containment)</t>
        </is>
      </c>
      <c r="I2691" s="12" t="inlineStr">
        <is>
          <t>Instrumentation</t>
        </is>
      </c>
      <c r="J2691" s="12" t="inlineStr">
        <is>
          <t>Instrumentation ITC / PLTC, IS, #18 shielded pairs, blue jacket</t>
        </is>
      </c>
      <c r="K2691" s="12" t="inlineStr">
        <is>
          <t>ITC|4 pr|18</t>
        </is>
      </c>
      <c r="L2691" s="12" t="inlineStr">
        <is>
          <t>4 pr</t>
        </is>
      </c>
      <c r="M2691" s="12" t="inlineStr">
        <is>
          <t>18</t>
        </is>
      </c>
      <c r="N2691" s="12" t="n">
        <v>1</v>
      </c>
      <c r="O2691" s="12" t="n">
        <v>1</v>
      </c>
      <c r="P2691" s="12" t="n"/>
      <c r="Q2691" s="12" t="n"/>
      <c r="R2691" s="12" t="n"/>
      <c r="S2691" s="12" t="inlineStr">
        <is>
          <t>Tray</t>
        </is>
      </c>
      <c r="T2691" s="16" t="n">
        <v>65</v>
      </c>
      <c r="U2691" s="16" t="n">
        <v>132</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D-I-0010</t>
        </is>
      </c>
      <c r="B2692" s="12" t="inlineStr">
        <is>
          <t>D</t>
        </is>
      </c>
      <c r="C2692" s="12" t="inlineStr">
        <is>
          <t>Fuel gas</t>
        </is>
      </c>
      <c r="D2692" s="12" t="inlineStr">
        <is>
          <t>Instrumentation</t>
        </is>
      </c>
      <c r="E2692" s="12" t="inlineStr"/>
      <c r="F2692" s="12" t="inlineStr">
        <is>
          <t>Gas yard local control enclosure</t>
        </is>
      </c>
      <c r="G2692" s="12" t="inlineStr"/>
      <c r="H2692" s="12" t="inlineStr">
        <is>
          <t>CONDITIONAL: ULSD unloading and forwarding pumps, duplex filters</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65</v>
      </c>
      <c r="U2692" s="16" t="n">
        <v>59</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D-I-0011</t>
        </is>
      </c>
      <c r="B2693" s="12" t="inlineStr">
        <is>
          <t>D</t>
        </is>
      </c>
      <c r="C2693" s="12" t="inlineStr">
        <is>
          <t>Fuel gas</t>
        </is>
      </c>
      <c r="D2693" s="12" t="inlineStr">
        <is>
          <t>Instrumentation</t>
        </is>
      </c>
      <c r="E2693" s="12" t="inlineStr"/>
      <c r="F2693" s="12" t="inlineStr">
        <is>
          <t>Gas yard local control enclosure</t>
        </is>
      </c>
      <c r="G2693" s="12" t="inlineStr"/>
      <c r="H2693" s="12" t="inlineStr">
        <is>
          <t>CONDITIONAL: ULSD unloading and forwarding pumps, duplex filters</t>
        </is>
      </c>
      <c r="I2693" s="12" t="inlineStr">
        <is>
          <t>Instrumentation</t>
        </is>
      </c>
      <c r="J2693" s="12" t="inlineStr">
        <is>
          <t>Instrumentation ITC / PLTC, IS, #18 shielded pairs, blue jacket</t>
        </is>
      </c>
      <c r="K2693" s="12" t="inlineStr">
        <is>
          <t>ITC|12 pr|18</t>
        </is>
      </c>
      <c r="L2693" s="12" t="inlineStr">
        <is>
          <t>12 pr</t>
        </is>
      </c>
      <c r="M2693" s="12" t="inlineStr">
        <is>
          <t>18</t>
        </is>
      </c>
      <c r="N2693" s="12" t="n">
        <v>1</v>
      </c>
      <c r="O2693" s="12" t="n">
        <v>1</v>
      </c>
      <c r="P2693" s="12" t="n"/>
      <c r="Q2693" s="12" t="n"/>
      <c r="R2693" s="12" t="n"/>
      <c r="S2693" s="12" t="inlineStr">
        <is>
          <t>Tray</t>
        </is>
      </c>
      <c r="T2693" s="16" t="n">
        <v>65</v>
      </c>
      <c r="U2693" s="16" t="n">
        <v>59</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D-I-0012</t>
        </is>
      </c>
      <c r="B2694" s="12" t="inlineStr">
        <is>
          <t>D</t>
        </is>
      </c>
      <c r="C2694" s="12" t="inlineStr">
        <is>
          <t>Fuel gas</t>
        </is>
      </c>
      <c r="D2694" s="12" t="inlineStr">
        <is>
          <t>Instrumentation</t>
        </is>
      </c>
      <c r="E2694" s="12" t="inlineStr"/>
      <c r="F2694" s="12" t="inlineStr">
        <is>
          <t>Gas yard local control enclosure</t>
        </is>
      </c>
      <c r="G2694" s="12" t="inlineStr"/>
      <c r="H2694" s="12" t="inlineStr">
        <is>
          <t>CONDITIONAL: backup fuel oil (ULSD) unloading and forwarding area</t>
        </is>
      </c>
      <c r="I2694" s="12" t="inlineStr">
        <is>
          <t>Instrumentation</t>
        </is>
      </c>
      <c r="J2694" s="12" t="inlineStr">
        <is>
          <t>Instrumentation ITC / PLTC, IS, #18 shielded pairs, blue jacket</t>
        </is>
      </c>
      <c r="K2694" s="12" t="inlineStr">
        <is>
          <t>ITC|4 pr|18</t>
        </is>
      </c>
      <c r="L2694" s="12" t="inlineStr">
        <is>
          <t>4 pr</t>
        </is>
      </c>
      <c r="M2694" s="12" t="inlineStr">
        <is>
          <t>18</t>
        </is>
      </c>
      <c r="N2694" s="12" t="n">
        <v>1</v>
      </c>
      <c r="O2694" s="12" t="n">
        <v>1</v>
      </c>
      <c r="P2694" s="12" t="n"/>
      <c r="Q2694" s="12" t="n"/>
      <c r="R2694" s="12" t="n"/>
      <c r="S2694" s="12" t="inlineStr">
        <is>
          <t>Tray</t>
        </is>
      </c>
      <c r="T2694" s="16" t="n">
        <v>65</v>
      </c>
      <c r="U2694" s="16" t="n">
        <v>42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D-I-0013</t>
        </is>
      </c>
      <c r="B2695" s="12" t="inlineStr">
        <is>
          <t>D</t>
        </is>
      </c>
      <c r="C2695" s="12" t="inlineStr">
        <is>
          <t>Fuel gas</t>
        </is>
      </c>
      <c r="D2695" s="12" t="inlineStr">
        <is>
          <t>Analog instrument to JB JB-CONDITIONAL: fuel--AI01: 20 x 1 pr (field cables)</t>
        </is>
      </c>
      <c r="E2695" s="12" t="inlineStr"/>
      <c r="F2695" s="12" t="inlineStr">
        <is>
          <t>CONDITIONAL: fuel-gas compressors</t>
        </is>
      </c>
      <c r="G2695" s="12" t="inlineStr">
        <is>
          <t>JB-CONDITIONAL: fuel--AI01</t>
        </is>
      </c>
      <c r="H2695" s="12" t="inlineStr">
        <is>
          <t>CONDITIONAL: fuel-gas compressors</t>
        </is>
      </c>
      <c r="I2695" s="12" t="inlineStr">
        <is>
          <t>Instrumentation</t>
        </is>
      </c>
      <c r="J2695" s="12" t="inlineStr">
        <is>
          <t>Instrumentation ITC / PLTC, IS, #18 shielded pairs, blue jacket</t>
        </is>
      </c>
      <c r="K2695" s="12" t="inlineStr">
        <is>
          <t>ITC|1 pr|16</t>
        </is>
      </c>
      <c r="L2695" s="12" t="inlineStr">
        <is>
          <t>1 pr</t>
        </is>
      </c>
      <c r="M2695" s="12" t="inlineStr">
        <is>
          <t>16</t>
        </is>
      </c>
      <c r="N2695" s="12" t="n">
        <v>20</v>
      </c>
      <c r="O2695" s="12" t="n">
        <v>1</v>
      </c>
      <c r="P2695" s="12" t="n"/>
      <c r="Q2695" s="12" t="n"/>
      <c r="R2695" s="12" t="n"/>
      <c r="S2695" s="12" t="inlineStr">
        <is>
          <t>Tray / conduit</t>
        </is>
      </c>
      <c r="T2695" s="16" t="n">
        <v>133</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D-I-0014</t>
        </is>
      </c>
      <c r="B2696" s="12" t="inlineStr">
        <is>
          <t>D</t>
        </is>
      </c>
      <c r="C2696" s="12" t="inlineStr">
        <is>
          <t>Fuel gas</t>
        </is>
      </c>
      <c r="D2696" s="12" t="inlineStr">
        <is>
          <t>Home run JB-CONDITIONAL: fuel--AI01 to the control / marshalling room</t>
        </is>
      </c>
      <c r="E2696" s="12" t="inlineStr"/>
      <c r="F2696" s="12" t="inlineStr">
        <is>
          <t>Gas yard local control enclosure</t>
        </is>
      </c>
      <c r="G2696" s="12" t="inlineStr">
        <is>
          <t>JB-CONDITIONAL: fuel--AI01</t>
        </is>
      </c>
      <c r="H2696" s="12" t="inlineStr">
        <is>
          <t>CONDITIONAL: fuel-gas compressors</t>
        </is>
      </c>
      <c r="I2696" s="12" t="inlineStr">
        <is>
          <t>Instrumentation</t>
        </is>
      </c>
      <c r="J2696" s="12" t="inlineStr">
        <is>
          <t>Instrumentation ITC / PLTC, IS, #18 shielded pairs, blue jacket</t>
        </is>
      </c>
      <c r="K2696" s="12" t="inlineStr">
        <is>
          <t>ITC|24 pr|18</t>
        </is>
      </c>
      <c r="L2696" s="12" t="inlineStr">
        <is>
          <t>24 pr</t>
        </is>
      </c>
      <c r="M2696" s="12" t="inlineStr">
        <is>
          <t>18</t>
        </is>
      </c>
      <c r="N2696" s="12" t="n">
        <v>1</v>
      </c>
      <c r="O2696" s="12" t="n">
        <v>1</v>
      </c>
      <c r="P2696" s="12" t="n"/>
      <c r="Q2696" s="12" t="n"/>
      <c r="R2696" s="12" t="n"/>
      <c r="S2696" s="12" t="inlineStr">
        <is>
          <t>Duct bank</t>
        </is>
      </c>
      <c r="T2696" s="16" t="n">
        <v>553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D-I-0015</t>
        </is>
      </c>
      <c r="B2697" s="12" t="inlineStr">
        <is>
          <t>D</t>
        </is>
      </c>
      <c r="C2697" s="12" t="inlineStr">
        <is>
          <t>Fuel gas</t>
        </is>
      </c>
      <c r="D2697" s="12" t="inlineStr">
        <is>
          <t>Analog instrument to JB JB-CONDITIONAL: fuel--AI02: 10 x 1 pr (field cables)</t>
        </is>
      </c>
      <c r="E2697" s="12" t="inlineStr"/>
      <c r="F2697" s="12" t="inlineStr">
        <is>
          <t>CONDITIONAL: fuel-gas compressors</t>
        </is>
      </c>
      <c r="G2697" s="12" t="inlineStr">
        <is>
          <t>JB-CONDITIONAL: fuel--AI02</t>
        </is>
      </c>
      <c r="H2697" s="12" t="inlineStr">
        <is>
          <t>CONDITIONAL: fuel-gas compressors</t>
        </is>
      </c>
      <c r="I2697" s="12" t="inlineStr">
        <is>
          <t>Instrumentation</t>
        </is>
      </c>
      <c r="J2697" s="12" t="inlineStr">
        <is>
          <t>Instrumentation ITC / PLTC, IS, #18 shielded pairs, blue jacket</t>
        </is>
      </c>
      <c r="K2697" s="12" t="inlineStr">
        <is>
          <t>ITC|1 pr|16</t>
        </is>
      </c>
      <c r="L2697" s="12" t="inlineStr">
        <is>
          <t>1 pr</t>
        </is>
      </c>
      <c r="M2697" s="12" t="inlineStr">
        <is>
          <t>16</t>
        </is>
      </c>
      <c r="N2697" s="12" t="n">
        <v>10</v>
      </c>
      <c r="O2697" s="12" t="n">
        <v>1</v>
      </c>
      <c r="P2697" s="12" t="n"/>
      <c r="Q2697" s="12" t="n"/>
      <c r="R2697" s="12" t="n"/>
      <c r="S2697" s="12" t="inlineStr">
        <is>
          <t>Tray / conduit</t>
        </is>
      </c>
      <c r="T2697" s="16" t="n">
        <v>133</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D-I-0016</t>
        </is>
      </c>
      <c r="B2698" s="12" t="inlineStr">
        <is>
          <t>D</t>
        </is>
      </c>
      <c r="C2698" s="12" t="inlineStr">
        <is>
          <t>Fuel gas</t>
        </is>
      </c>
      <c r="D2698" s="12" t="inlineStr">
        <is>
          <t>Home run JB-CONDITIONAL: fuel--AI02 to the control / marshalling room</t>
        </is>
      </c>
      <c r="E2698" s="12" t="inlineStr"/>
      <c r="F2698" s="12" t="inlineStr">
        <is>
          <t>Gas yard local control enclosure</t>
        </is>
      </c>
      <c r="G2698" s="12" t="inlineStr">
        <is>
          <t>JB-CONDITIONAL: fuel--AI02</t>
        </is>
      </c>
      <c r="H2698" s="12" t="inlineStr">
        <is>
          <t>CONDITIONAL: fuel-gas compressors</t>
        </is>
      </c>
      <c r="I2698" s="12" t="inlineStr">
        <is>
          <t>Instrumentation</t>
        </is>
      </c>
      <c r="J2698" s="12" t="inlineStr">
        <is>
          <t>Instrumentation ITC / PLTC, IS, #18 shielded pairs, blue jacket</t>
        </is>
      </c>
      <c r="K2698" s="12" t="inlineStr">
        <is>
          <t>ITC|24 pr|18</t>
        </is>
      </c>
      <c r="L2698" s="12" t="inlineStr">
        <is>
          <t>24 pr</t>
        </is>
      </c>
      <c r="M2698" s="12" t="inlineStr">
        <is>
          <t>18</t>
        </is>
      </c>
      <c r="N2698" s="12" t="n">
        <v>1</v>
      </c>
      <c r="O2698" s="12" t="n">
        <v>1</v>
      </c>
      <c r="P2698" s="12" t="n"/>
      <c r="Q2698" s="12" t="n"/>
      <c r="R2698" s="12" t="n"/>
      <c r="S2698" s="12" t="inlineStr">
        <is>
          <t>Duct bank</t>
        </is>
      </c>
      <c r="T2698" s="16" t="n">
        <v>553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D-I-0017</t>
        </is>
      </c>
      <c r="B2699" s="12" t="inlineStr">
        <is>
          <t>D</t>
        </is>
      </c>
      <c r="C2699" s="12" t="inlineStr">
        <is>
          <t>Fuel gas</t>
        </is>
      </c>
      <c r="D2699" s="12" t="inlineStr">
        <is>
          <t>Discrete device to JB JB-CONDITIONAL: fuel--DI01: 20 x 1 pr (field cables)</t>
        </is>
      </c>
      <c r="E2699" s="12" t="inlineStr"/>
      <c r="F2699" s="12" t="inlineStr">
        <is>
          <t>CONDITIONAL: fuel-gas compressors</t>
        </is>
      </c>
      <c r="G2699" s="12" t="inlineStr">
        <is>
          <t>JB-CONDITIONAL: fuel--DI01</t>
        </is>
      </c>
      <c r="H2699" s="12" t="inlineStr">
        <is>
          <t>CONDITIONAL: fuel-gas compressors</t>
        </is>
      </c>
      <c r="I2699" s="12" t="inlineStr">
        <is>
          <t>Instrumentation</t>
        </is>
      </c>
      <c r="J2699" s="12" t="inlineStr">
        <is>
          <t>Instrumentation ITC / PLTC, IS, #18 shielded pairs, blue jacket</t>
        </is>
      </c>
      <c r="K2699" s="12" t="inlineStr">
        <is>
          <t>ITC|1 pr|16</t>
        </is>
      </c>
      <c r="L2699" s="12" t="inlineStr">
        <is>
          <t>1 pr</t>
        </is>
      </c>
      <c r="M2699" s="12" t="inlineStr">
        <is>
          <t>16</t>
        </is>
      </c>
      <c r="N2699" s="12" t="n">
        <v>20</v>
      </c>
      <c r="O2699" s="12" t="n">
        <v>1</v>
      </c>
      <c r="P2699" s="12" t="n"/>
      <c r="Q2699" s="12" t="n"/>
      <c r="R2699" s="12" t="n"/>
      <c r="S2699" s="12" t="inlineStr">
        <is>
          <t>Tray / conduit</t>
        </is>
      </c>
      <c r="T2699" s="16" t="n">
        <v>133</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D-I-0018</t>
        </is>
      </c>
      <c r="B2700" s="12" t="inlineStr">
        <is>
          <t>D</t>
        </is>
      </c>
      <c r="C2700" s="12" t="inlineStr">
        <is>
          <t>Fuel gas</t>
        </is>
      </c>
      <c r="D2700" s="12" t="inlineStr">
        <is>
          <t>Home run JB-CONDITIONAL: fuel--DI01 to the control / marshalling room</t>
        </is>
      </c>
      <c r="E2700" s="12" t="inlineStr"/>
      <c r="F2700" s="12" t="inlineStr">
        <is>
          <t>Gas yard local control enclosure</t>
        </is>
      </c>
      <c r="G2700" s="12" t="inlineStr">
        <is>
          <t>JB-CONDITIONAL: fuel--DI01</t>
        </is>
      </c>
      <c r="H2700" s="12" t="inlineStr">
        <is>
          <t>CONDITIONAL: fuel-gas compressors</t>
        </is>
      </c>
      <c r="I2700" s="12" t="inlineStr">
        <is>
          <t>Instrumentation</t>
        </is>
      </c>
      <c r="J2700" s="12" t="inlineStr">
        <is>
          <t>Instrumentation ITC / PLTC, IS, #18 shielded pairs, blue jacket</t>
        </is>
      </c>
      <c r="K2700" s="12" t="inlineStr">
        <is>
          <t>ITC|24 pr|18</t>
        </is>
      </c>
      <c r="L2700" s="12" t="inlineStr">
        <is>
          <t>24 pr</t>
        </is>
      </c>
      <c r="M2700" s="12" t="inlineStr">
        <is>
          <t>18</t>
        </is>
      </c>
      <c r="N2700" s="12" t="n">
        <v>1</v>
      </c>
      <c r="O2700" s="12" t="n">
        <v>1</v>
      </c>
      <c r="P2700" s="12" t="n"/>
      <c r="Q2700" s="12" t="n"/>
      <c r="R2700" s="12" t="n"/>
      <c r="S2700" s="12" t="inlineStr">
        <is>
          <t>Duct bank</t>
        </is>
      </c>
      <c r="T2700" s="16" t="n">
        <v>553</v>
      </c>
      <c r="U2700" s="16" t="n">
        <v>32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D-I-0019</t>
        </is>
      </c>
      <c r="B2701" s="12" t="inlineStr">
        <is>
          <t>D</t>
        </is>
      </c>
      <c r="C2701" s="12" t="inlineStr">
        <is>
          <t>Fuel gas</t>
        </is>
      </c>
      <c r="D2701" s="12" t="inlineStr">
        <is>
          <t>RTD to JB JB-CONDITIONAL: fuel--RTD01: 10 x 1 tri (field cables)</t>
        </is>
      </c>
      <c r="E2701" s="12" t="inlineStr"/>
      <c r="F2701" s="12" t="inlineStr">
        <is>
          <t>CONDITIONAL: fuel-gas compressors</t>
        </is>
      </c>
      <c r="G2701" s="12" t="inlineStr">
        <is>
          <t>JB-CONDITIONAL: fuel--RTD01</t>
        </is>
      </c>
      <c r="H2701" s="12" t="inlineStr">
        <is>
          <t>CONDITIONAL: fuel-gas compressors</t>
        </is>
      </c>
      <c r="I2701" s="12" t="inlineStr">
        <is>
          <t>Instrumentation</t>
        </is>
      </c>
      <c r="J2701" s="12" t="inlineStr">
        <is>
          <t>RTD cable, #18 shielded triads, PLTC</t>
        </is>
      </c>
      <c r="K2701" s="12" t="inlineStr">
        <is>
          <t>RTD|1 tri|18</t>
        </is>
      </c>
      <c r="L2701" s="12" t="inlineStr">
        <is>
          <t>1 tri</t>
        </is>
      </c>
      <c r="M2701" s="12" t="inlineStr">
        <is>
          <t>18</t>
        </is>
      </c>
      <c r="N2701" s="12" t="n">
        <v>10</v>
      </c>
      <c r="O2701" s="12" t="n">
        <v>1</v>
      </c>
      <c r="P2701" s="12" t="n"/>
      <c r="Q2701" s="12" t="n"/>
      <c r="R2701" s="12" t="n"/>
      <c r="S2701" s="12" t="inlineStr">
        <is>
          <t>Tray / conduit</t>
        </is>
      </c>
      <c r="T2701" s="16" t="n">
        <v>133</v>
      </c>
      <c r="U2701" s="16" t="n">
        <v>10</v>
      </c>
      <c r="V2701" s="16">
        <f>ROUNDUP((T2701+U2701+2*'Read Me'!$B$13)*(1+'Read Me'!$B$12),-1)</f>
        <v/>
      </c>
      <c r="W2701" s="16">
        <f>V2701*N2701*O2701</f>
        <v/>
      </c>
      <c r="X2701" s="12">
        <f>IF(LEFT(I2701,2)="MV",2*N2701*IF(L2701="1/C",O2701,1),0)</f>
        <v/>
      </c>
      <c r="Y2701" s="12">
        <f>IF(OR(LEFT(K2701,4)="LVAX",LEFT(K2701,6)="MV15AX",LEFT(K2701,4)="CTAX",LEFT(K2701,2)="W|"),2*N2701*O2701,0)</f>
        <v/>
      </c>
      <c r="Z2701" s="12" t="inlineStr">
        <is>
          <t>device-to-JB field wiring, one cable per device</t>
        </is>
      </c>
      <c r="AA2701" s="12">
        <f>N2701*O2701</f>
        <v/>
      </c>
    </row>
    <row r="2702">
      <c r="A2702" s="12" t="inlineStr">
        <is>
          <t>D-I-0020</t>
        </is>
      </c>
      <c r="B2702" s="12" t="inlineStr">
        <is>
          <t>D</t>
        </is>
      </c>
      <c r="C2702" s="12" t="inlineStr">
        <is>
          <t>Fuel gas</t>
        </is>
      </c>
      <c r="D2702" s="12" t="inlineStr">
        <is>
          <t>Home run JB-CONDITIONAL: fuel--RTD01 to the control / marshalling room</t>
        </is>
      </c>
      <c r="E2702" s="12" t="inlineStr"/>
      <c r="F2702" s="12" t="inlineStr">
        <is>
          <t>Gas yard local control enclosure</t>
        </is>
      </c>
      <c r="G2702" s="12" t="inlineStr">
        <is>
          <t>JB-CONDITIONAL: fuel--RTD01</t>
        </is>
      </c>
      <c r="H2702" s="12" t="inlineStr">
        <is>
          <t>CONDITIONAL: fuel-gas compressors</t>
        </is>
      </c>
      <c r="I2702" s="12" t="inlineStr">
        <is>
          <t>Instrumentation</t>
        </is>
      </c>
      <c r="J2702" s="12" t="inlineStr">
        <is>
          <t>RTD cable, #18 shielded triads, PLTC</t>
        </is>
      </c>
      <c r="K2702" s="12" t="inlineStr">
        <is>
          <t>RTD|12 tri|18</t>
        </is>
      </c>
      <c r="L2702" s="12" t="inlineStr">
        <is>
          <t>12 tri</t>
        </is>
      </c>
      <c r="M2702" s="12" t="inlineStr">
        <is>
          <t>18</t>
        </is>
      </c>
      <c r="N2702" s="12" t="n">
        <v>1</v>
      </c>
      <c r="O2702" s="12" t="n">
        <v>1</v>
      </c>
      <c r="P2702" s="12" t="n"/>
      <c r="Q2702" s="12" t="n"/>
      <c r="R2702" s="12" t="n"/>
      <c r="S2702" s="12" t="inlineStr">
        <is>
          <t>Duct bank</t>
        </is>
      </c>
      <c r="T2702" s="16" t="n">
        <v>553</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D-I-0021</t>
        </is>
      </c>
      <c r="B2703" s="12" t="inlineStr">
        <is>
          <t>D</t>
        </is>
      </c>
      <c r="C2703" s="12" t="inlineStr">
        <is>
          <t>Fuel gas</t>
        </is>
      </c>
      <c r="D2703" s="12" t="inlineStr">
        <is>
          <t>RTD to JB JB-CONDITIONAL: fuel--RTD02: 2 x 1 tri (field cables)</t>
        </is>
      </c>
      <c r="E2703" s="12" t="inlineStr"/>
      <c r="F2703" s="12" t="inlineStr">
        <is>
          <t>CONDITIONAL: fuel-gas compressors</t>
        </is>
      </c>
      <c r="G2703" s="12" t="inlineStr">
        <is>
          <t>JB-CONDITIONAL: fuel--RTD02</t>
        </is>
      </c>
      <c r="H2703" s="12" t="inlineStr">
        <is>
          <t>CONDITIONAL: fuel-gas compressors</t>
        </is>
      </c>
      <c r="I2703" s="12" t="inlineStr">
        <is>
          <t>Instrumentation</t>
        </is>
      </c>
      <c r="J2703" s="12" t="inlineStr">
        <is>
          <t>RTD cable, #18 shielded triads, PLTC</t>
        </is>
      </c>
      <c r="K2703" s="12" t="inlineStr">
        <is>
          <t>RTD|1 tri|18</t>
        </is>
      </c>
      <c r="L2703" s="12" t="inlineStr">
        <is>
          <t>1 tri</t>
        </is>
      </c>
      <c r="M2703" s="12" t="inlineStr">
        <is>
          <t>18</t>
        </is>
      </c>
      <c r="N2703" s="12" t="n">
        <v>2</v>
      </c>
      <c r="O2703" s="12" t="n">
        <v>1</v>
      </c>
      <c r="P2703" s="12" t="n"/>
      <c r="Q2703" s="12" t="n"/>
      <c r="R2703" s="12" t="n"/>
      <c r="S2703" s="12" t="inlineStr">
        <is>
          <t>Tray / conduit</t>
        </is>
      </c>
      <c r="T2703" s="16" t="n">
        <v>133</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D-I-0022</t>
        </is>
      </c>
      <c r="B2704" s="12" t="inlineStr">
        <is>
          <t>D</t>
        </is>
      </c>
      <c r="C2704" s="12" t="inlineStr">
        <is>
          <t>Fuel gas</t>
        </is>
      </c>
      <c r="D2704" s="12" t="inlineStr">
        <is>
          <t>Home run JB-CONDITIONAL: fuel--RTD02 to the control / marshalling room</t>
        </is>
      </c>
      <c r="E2704" s="12" t="inlineStr"/>
      <c r="F2704" s="12" t="inlineStr">
        <is>
          <t>Gas yard local control enclosure</t>
        </is>
      </c>
      <c r="G2704" s="12" t="inlineStr">
        <is>
          <t>JB-CONDITIONAL: fuel--RTD02</t>
        </is>
      </c>
      <c r="H2704" s="12" t="inlineStr">
        <is>
          <t>CONDITIONAL: fuel-gas compressors</t>
        </is>
      </c>
      <c r="I2704" s="12" t="inlineStr">
        <is>
          <t>Instrumentation</t>
        </is>
      </c>
      <c r="J2704" s="12" t="inlineStr">
        <is>
          <t>RTD cable, #18 shielded triads, PLTC</t>
        </is>
      </c>
      <c r="K2704" s="12" t="inlineStr">
        <is>
          <t>RTD|12 tri|18</t>
        </is>
      </c>
      <c r="L2704" s="12" t="inlineStr">
        <is>
          <t>12 tri</t>
        </is>
      </c>
      <c r="M2704" s="12" t="inlineStr">
        <is>
          <t>18</t>
        </is>
      </c>
      <c r="N2704" s="12" t="n">
        <v>1</v>
      </c>
      <c r="O2704" s="12" t="n">
        <v>1</v>
      </c>
      <c r="P2704" s="12" t="n"/>
      <c r="Q2704" s="12" t="n"/>
      <c r="R2704" s="12" t="n"/>
      <c r="S2704" s="12" t="inlineStr">
        <is>
          <t>Duct bank</t>
        </is>
      </c>
      <c r="T2704" s="16" t="n">
        <v>553</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D-I-0023</t>
        </is>
      </c>
      <c r="B2705" s="12" t="inlineStr">
        <is>
          <t>D</t>
        </is>
      </c>
      <c r="C2705" s="12" t="inlineStr">
        <is>
          <t>Fuel gas</t>
        </is>
      </c>
      <c r="D2705" s="12" t="inlineStr">
        <is>
          <t>Instrumentation</t>
        </is>
      </c>
      <c r="E2705" s="12" t="inlineStr"/>
      <c r="F2705" s="12" t="inlineStr">
        <is>
          <t>Gas yard local control enclosure</t>
        </is>
      </c>
      <c r="G2705" s="12" t="inlineStr">
        <is>
          <t>CPR-1</t>
        </is>
      </c>
      <c r="H2705" s="12" t="inlineStr">
        <is>
          <t>CPR-1: cathodic-protection rectifier</t>
        </is>
      </c>
      <c r="I2705" s="12" t="inlineStr">
        <is>
          <t>Instrumentation</t>
        </is>
      </c>
      <c r="J2705" s="12" t="inlineStr">
        <is>
          <t>Instrumentation PLTC / TC-ER 300 V, #18 twisted shielded pairs, overall shield</t>
        </is>
      </c>
      <c r="K2705" s="12" t="inlineStr">
        <is>
          <t>PLTC|4 pr|18</t>
        </is>
      </c>
      <c r="L2705" s="12" t="inlineStr">
        <is>
          <t>4 pr</t>
        </is>
      </c>
      <c r="M2705" s="12" t="inlineStr">
        <is>
          <t>18</t>
        </is>
      </c>
      <c r="N2705" s="12" t="n">
        <v>1</v>
      </c>
      <c r="O2705" s="12" t="n">
        <v>1</v>
      </c>
      <c r="P2705" s="12" t="n"/>
      <c r="Q2705" s="12" t="n"/>
      <c r="R2705" s="12" t="n"/>
      <c r="S2705" s="12" t="inlineStr">
        <is>
          <t>Tray</t>
        </is>
      </c>
      <c r="T2705" s="16" t="n">
        <v>0</v>
      </c>
      <c r="U2705" s="16" t="n">
        <v>84</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D-I-0024</t>
        </is>
      </c>
      <c r="B2706" s="12" t="inlineStr">
        <is>
          <t>D</t>
        </is>
      </c>
      <c r="C2706" s="12" t="inlineStr">
        <is>
          <t>Fuel gas</t>
        </is>
      </c>
      <c r="D2706" s="12" t="inlineStr">
        <is>
          <t>Analog instrument to JB JB-Fuel-gas performan-AI01: 10 x 1 pr (field cables)</t>
        </is>
      </c>
      <c r="E2706" s="12" t="inlineStr"/>
      <c r="F2706" s="12" t="inlineStr">
        <is>
          <t>Fuel-gas performance heater</t>
        </is>
      </c>
      <c r="G2706" s="12" t="inlineStr">
        <is>
          <t>JB-Fuel-gas performan-AI01</t>
        </is>
      </c>
      <c r="H2706" s="12" t="inlineStr">
        <is>
          <t>Fuel-gas performance heater</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10</v>
      </c>
      <c r="O2706" s="12" t="n">
        <v>1</v>
      </c>
      <c r="P2706" s="12" t="n"/>
      <c r="Q2706" s="12" t="n"/>
      <c r="R2706" s="12" t="n"/>
      <c r="S2706" s="12" t="inlineStr">
        <is>
          <t>Tray / conduit</t>
        </is>
      </c>
      <c r="T2706" s="16" t="n">
        <v>61</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D-I-0025</t>
        </is>
      </c>
      <c r="B2707" s="12" t="inlineStr">
        <is>
          <t>D</t>
        </is>
      </c>
      <c r="C2707" s="12" t="inlineStr">
        <is>
          <t>Fuel gas</t>
        </is>
      </c>
      <c r="D2707" s="12" t="inlineStr">
        <is>
          <t>Home run JB-Fuel-gas performan-AI01 to the control / marshalling room</t>
        </is>
      </c>
      <c r="E2707" s="12" t="inlineStr"/>
      <c r="F2707" s="12" t="inlineStr">
        <is>
          <t>Gas yard local control enclosure</t>
        </is>
      </c>
      <c r="G2707" s="12" t="inlineStr">
        <is>
          <t>JB-Fuel-gas performan-AI01</t>
        </is>
      </c>
      <c r="H2707" s="12" t="inlineStr">
        <is>
          <t>Fuel-gas performance heater</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143</v>
      </c>
      <c r="U2707" s="16" t="n">
        <v>32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D-I-0026</t>
        </is>
      </c>
      <c r="B2708" s="12" t="inlineStr">
        <is>
          <t>D</t>
        </is>
      </c>
      <c r="C2708" s="12" t="inlineStr">
        <is>
          <t>Fuel gas</t>
        </is>
      </c>
      <c r="D2708" s="12" t="inlineStr">
        <is>
          <t>Discrete device to JB JB-Fuel-gas performan-DI01: 10 x 1 pr (field cables)</t>
        </is>
      </c>
      <c r="E2708" s="12" t="inlineStr"/>
      <c r="F2708" s="12" t="inlineStr">
        <is>
          <t>Fuel-gas performance heater</t>
        </is>
      </c>
      <c r="G2708" s="12" t="inlineStr">
        <is>
          <t>JB-Fuel-gas performan-DI01</t>
        </is>
      </c>
      <c r="H2708" s="12" t="inlineStr">
        <is>
          <t>Fuel-gas performance heater</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10</v>
      </c>
      <c r="O2708" s="12" t="n">
        <v>1</v>
      </c>
      <c r="P2708" s="12" t="n"/>
      <c r="Q2708" s="12" t="n"/>
      <c r="R2708" s="12" t="n"/>
      <c r="S2708" s="12" t="inlineStr">
        <is>
          <t>Tray / conduit</t>
        </is>
      </c>
      <c r="T2708" s="16" t="n">
        <v>61</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D-I-0027</t>
        </is>
      </c>
      <c r="B2709" s="12" t="inlineStr">
        <is>
          <t>D</t>
        </is>
      </c>
      <c r="C2709" s="12" t="inlineStr">
        <is>
          <t>Fuel gas</t>
        </is>
      </c>
      <c r="D2709" s="12" t="inlineStr">
        <is>
          <t>Home run JB-Fuel-gas performan-DI01 to the control / marshalling room</t>
        </is>
      </c>
      <c r="E2709" s="12" t="inlineStr"/>
      <c r="F2709" s="12" t="inlineStr">
        <is>
          <t>Gas yard local control enclosure</t>
        </is>
      </c>
      <c r="G2709" s="12" t="inlineStr">
        <is>
          <t>JB-Fuel-gas performan-DI01</t>
        </is>
      </c>
      <c r="H2709" s="12" t="inlineStr">
        <is>
          <t>Fuel-gas performance heater</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143</v>
      </c>
      <c r="U2709" s="16" t="n">
        <v>32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D-I-0028</t>
        </is>
      </c>
      <c r="B2710" s="12" t="inlineStr">
        <is>
          <t>D</t>
        </is>
      </c>
      <c r="C2710" s="12" t="inlineStr">
        <is>
          <t>Fuel gas</t>
        </is>
      </c>
      <c r="D2710" s="12" t="inlineStr">
        <is>
          <t>Analog instrument to JB JB-Gas metering skid-AI01: 20 x 1 pr (field cables)</t>
        </is>
      </c>
      <c r="E2710" s="12" t="inlineStr"/>
      <c r="F2710" s="12" t="inlineStr">
        <is>
          <t>Gas metering skid</t>
        </is>
      </c>
      <c r="G2710" s="12" t="inlineStr">
        <is>
          <t>JB-Gas metering skid-AI01</t>
        </is>
      </c>
      <c r="H2710" s="12" t="inlineStr">
        <is>
          <t>Gas metering skid</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20</v>
      </c>
      <c r="O2710" s="12" t="n">
        <v>1</v>
      </c>
      <c r="P2710" s="12" t="n"/>
      <c r="Q2710" s="12" t="n"/>
      <c r="R2710" s="12" t="n"/>
      <c r="S2710" s="12" t="inlineStr">
        <is>
          <t>Tray / conduit</t>
        </is>
      </c>
      <c r="T2710" s="16" t="n">
        <v>64</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D-I-0029</t>
        </is>
      </c>
      <c r="B2711" s="12" t="inlineStr">
        <is>
          <t>D</t>
        </is>
      </c>
      <c r="C2711" s="12" t="inlineStr">
        <is>
          <t>Fuel gas</t>
        </is>
      </c>
      <c r="D2711" s="12" t="inlineStr">
        <is>
          <t>Home run JB-Gas metering skid-AI01 to the control / marshalling room</t>
        </is>
      </c>
      <c r="E2711" s="12" t="inlineStr"/>
      <c r="F2711" s="12" t="inlineStr">
        <is>
          <t>Gas yard local control enclosure</t>
        </is>
      </c>
      <c r="G2711" s="12" t="inlineStr">
        <is>
          <t>JB-Gas metering skid-AI01</t>
        </is>
      </c>
      <c r="H2711" s="12" t="inlineStr">
        <is>
          <t>Gas metering skid</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83</v>
      </c>
      <c r="U2711" s="16" t="n">
        <v>72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D-I-0030</t>
        </is>
      </c>
      <c r="B2712" s="12" t="inlineStr">
        <is>
          <t>D</t>
        </is>
      </c>
      <c r="C2712" s="12" t="inlineStr">
        <is>
          <t>Fuel gas</t>
        </is>
      </c>
      <c r="D2712" s="12" t="inlineStr">
        <is>
          <t>Discrete device to JB JB-Gas metering skid-DI01: 8 x 1 pr (field cables)</t>
        </is>
      </c>
      <c r="E2712" s="12" t="inlineStr"/>
      <c r="F2712" s="12" t="inlineStr">
        <is>
          <t>Gas metering skid</t>
        </is>
      </c>
      <c r="G2712" s="12" t="inlineStr">
        <is>
          <t>JB-Gas metering skid-DI01</t>
        </is>
      </c>
      <c r="H2712" s="12" t="inlineStr">
        <is>
          <t>Gas metering skid</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8</v>
      </c>
      <c r="O2712" s="12" t="n">
        <v>1</v>
      </c>
      <c r="P2712" s="12" t="n"/>
      <c r="Q2712" s="12" t="n"/>
      <c r="R2712" s="12" t="n"/>
      <c r="S2712" s="12" t="inlineStr">
        <is>
          <t>Tray / conduit</t>
        </is>
      </c>
      <c r="T2712" s="16" t="n">
        <v>64</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D-I-0031</t>
        </is>
      </c>
      <c r="B2713" s="12" t="inlineStr">
        <is>
          <t>D</t>
        </is>
      </c>
      <c r="C2713" s="12" t="inlineStr">
        <is>
          <t>Fuel gas</t>
        </is>
      </c>
      <c r="D2713" s="12" t="inlineStr">
        <is>
          <t>Home run JB-Gas metering skid-DI01 to the control / marshalling room</t>
        </is>
      </c>
      <c r="E2713" s="12" t="inlineStr"/>
      <c r="F2713" s="12" t="inlineStr">
        <is>
          <t>Gas yard local control enclosure</t>
        </is>
      </c>
      <c r="G2713" s="12" t="inlineStr">
        <is>
          <t>JB-Gas metering skid-DI01</t>
        </is>
      </c>
      <c r="H2713" s="12" t="inlineStr">
        <is>
          <t>Gas metering skid</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83</v>
      </c>
      <c r="U2713" s="16" t="n">
        <v>72</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D-I-0032</t>
        </is>
      </c>
      <c r="B2714" s="12" t="inlineStr">
        <is>
          <t>D</t>
        </is>
      </c>
      <c r="C2714" s="12" t="inlineStr">
        <is>
          <t>Fuel gas</t>
        </is>
      </c>
      <c r="D2714" s="12" t="inlineStr">
        <is>
          <t>Analog instrument to JB JB-Gas pressure regul-AI01: 12 x 1 pr (field cables)</t>
        </is>
      </c>
      <c r="E2714" s="12" t="inlineStr"/>
      <c r="F2714" s="12" t="inlineStr">
        <is>
          <t>Gas pressure regulation skid</t>
        </is>
      </c>
      <c r="G2714" s="12" t="inlineStr">
        <is>
          <t>JB-Gas pressure regul-AI01</t>
        </is>
      </c>
      <c r="H2714" s="12" t="inlineStr">
        <is>
          <t>Gas pressure regulation skid</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12</v>
      </c>
      <c r="O2714" s="12" t="n">
        <v>1</v>
      </c>
      <c r="P2714" s="12" t="n"/>
      <c r="Q2714" s="12" t="n"/>
      <c r="R2714" s="12" t="n"/>
      <c r="S2714" s="12" t="inlineStr">
        <is>
          <t>Tray / conduit</t>
        </is>
      </c>
      <c r="T2714" s="16" t="n">
        <v>60</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D-I-0033</t>
        </is>
      </c>
      <c r="B2715" s="12" t="inlineStr">
        <is>
          <t>D</t>
        </is>
      </c>
      <c r="C2715" s="12" t="inlineStr">
        <is>
          <t>Fuel gas</t>
        </is>
      </c>
      <c r="D2715" s="12" t="inlineStr">
        <is>
          <t>Home run JB-Gas pressure regul-AI01 to the control / marshalling room</t>
        </is>
      </c>
      <c r="E2715" s="12" t="inlineStr"/>
      <c r="F2715" s="12" t="inlineStr">
        <is>
          <t>Gas yard local control enclosure</t>
        </is>
      </c>
      <c r="G2715" s="12" t="inlineStr">
        <is>
          <t>JB-Gas pressure regul-AI01</t>
        </is>
      </c>
      <c r="H2715" s="12" t="inlineStr">
        <is>
          <t>Gas pressure regulation skid</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193</v>
      </c>
      <c r="U2715" s="16" t="n">
        <v>32</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D-I-0034</t>
        </is>
      </c>
      <c r="B2716" s="12" t="inlineStr">
        <is>
          <t>D</t>
        </is>
      </c>
      <c r="C2716" s="12" t="inlineStr">
        <is>
          <t>Fuel gas</t>
        </is>
      </c>
      <c r="D2716" s="12" t="inlineStr">
        <is>
          <t>Discrete device to JB JB-Gas pressure regul-DI01: 12 x 1 pr (field cables)</t>
        </is>
      </c>
      <c r="E2716" s="12" t="inlineStr"/>
      <c r="F2716" s="12" t="inlineStr">
        <is>
          <t>Gas pressure regulation skid</t>
        </is>
      </c>
      <c r="G2716" s="12" t="inlineStr">
        <is>
          <t>JB-Gas pressure regul-DI01</t>
        </is>
      </c>
      <c r="H2716" s="12" t="inlineStr">
        <is>
          <t>Gas pressure regulation skid</t>
        </is>
      </c>
      <c r="I2716" s="12" t="inlineStr">
        <is>
          <t>Instrumentation</t>
        </is>
      </c>
      <c r="J2716" s="12" t="inlineStr">
        <is>
          <t>Instrumentation ITC / PLTC, IS, #18 shielded pairs, blue jacket</t>
        </is>
      </c>
      <c r="K2716" s="12" t="inlineStr">
        <is>
          <t>ITC|1 pr|16</t>
        </is>
      </c>
      <c r="L2716" s="12" t="inlineStr">
        <is>
          <t>1 pr</t>
        </is>
      </c>
      <c r="M2716" s="12" t="inlineStr">
        <is>
          <t>16</t>
        </is>
      </c>
      <c r="N2716" s="12" t="n">
        <v>12</v>
      </c>
      <c r="O2716" s="12" t="n">
        <v>1</v>
      </c>
      <c r="P2716" s="12" t="n"/>
      <c r="Q2716" s="12" t="n"/>
      <c r="R2716" s="12" t="n"/>
      <c r="S2716" s="12" t="inlineStr">
        <is>
          <t>Tray / conduit</t>
        </is>
      </c>
      <c r="T2716" s="16" t="n">
        <v>60</v>
      </c>
      <c r="U2716" s="16" t="n">
        <v>10</v>
      </c>
      <c r="V2716" s="16">
        <f>ROUNDUP((T2716+U2716+2*'Read Me'!$B$13)*(1+'Read Me'!$B$12),-1)</f>
        <v/>
      </c>
      <c r="W2716" s="16">
        <f>V2716*N2716*O2716</f>
        <v/>
      </c>
      <c r="X2716" s="12">
        <f>IF(LEFT(I2716,2)="MV",2*N2716*IF(L2716="1/C",O2716,1),0)</f>
        <v/>
      </c>
      <c r="Y2716" s="12">
        <f>IF(OR(LEFT(K2716,4)="LVAX",LEFT(K2716,6)="MV15AX",LEFT(K2716,4)="CTAX",LEFT(K2716,2)="W|"),2*N2716*O2716,0)</f>
        <v/>
      </c>
      <c r="Z2716" s="12" t="inlineStr">
        <is>
          <t>device-to-JB field wiring, one cable per device</t>
        </is>
      </c>
      <c r="AA2716" s="12">
        <f>N2716*O2716</f>
        <v/>
      </c>
    </row>
    <row r="2717">
      <c r="A2717" s="12" t="inlineStr">
        <is>
          <t>D-I-0035</t>
        </is>
      </c>
      <c r="B2717" s="12" t="inlineStr">
        <is>
          <t>D</t>
        </is>
      </c>
      <c r="C2717" s="12" t="inlineStr">
        <is>
          <t>Fuel gas</t>
        </is>
      </c>
      <c r="D2717" s="12" t="inlineStr">
        <is>
          <t>Home run JB-Gas pressure regul-DI01 to the control / marshalling room</t>
        </is>
      </c>
      <c r="E2717" s="12" t="inlineStr"/>
      <c r="F2717" s="12" t="inlineStr">
        <is>
          <t>Gas yard local control enclosure</t>
        </is>
      </c>
      <c r="G2717" s="12" t="inlineStr">
        <is>
          <t>JB-Gas pressure regul-DI01</t>
        </is>
      </c>
      <c r="H2717" s="12" t="inlineStr">
        <is>
          <t>Gas pressure regulation skid</t>
        </is>
      </c>
      <c r="I2717" s="12" t="inlineStr">
        <is>
          <t>Instrumentation</t>
        </is>
      </c>
      <c r="J2717" s="12" t="inlineStr">
        <is>
          <t>Instrumentation ITC / PLTC, IS, #18 shielded pairs, blue jacket</t>
        </is>
      </c>
      <c r="K2717" s="12" t="inlineStr">
        <is>
          <t>ITC|24 pr|18</t>
        </is>
      </c>
      <c r="L2717" s="12" t="inlineStr">
        <is>
          <t>24 pr</t>
        </is>
      </c>
      <c r="M2717" s="12" t="inlineStr">
        <is>
          <t>18</t>
        </is>
      </c>
      <c r="N2717" s="12" t="n">
        <v>1</v>
      </c>
      <c r="O2717" s="12" t="n">
        <v>1</v>
      </c>
      <c r="P2717" s="12" t="n"/>
      <c r="Q2717" s="12" t="n"/>
      <c r="R2717" s="12" t="n"/>
      <c r="S2717" s="12" t="inlineStr">
        <is>
          <t>Duct bank</t>
        </is>
      </c>
      <c r="T2717" s="16" t="n">
        <v>193</v>
      </c>
      <c r="U2717" s="16" t="n">
        <v>32</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D-I-0036</t>
        </is>
      </c>
      <c r="B2718" s="12" t="inlineStr">
        <is>
          <t>D</t>
        </is>
      </c>
      <c r="C2718" s="12" t="inlineStr">
        <is>
          <t>Fuel gas</t>
        </is>
      </c>
      <c r="D2718" s="12" t="inlineStr">
        <is>
          <t>Analog instrument to JB JB-Gas yard drains / -AI01: 4 x 1 pr (field cables)</t>
        </is>
      </c>
      <c r="E2718" s="12" t="inlineStr"/>
      <c r="F2718" s="12" t="inlineStr">
        <is>
          <t>Gas yard drains / condensate tank in a bund</t>
        </is>
      </c>
      <c r="G2718" s="12" t="inlineStr">
        <is>
          <t>JB-Gas yard drains / -AI01</t>
        </is>
      </c>
      <c r="H2718" s="12" t="inlineStr">
        <is>
          <t>Gas yard drains / condensate tank in a bund</t>
        </is>
      </c>
      <c r="I2718" s="12" t="inlineStr">
        <is>
          <t>Instrumentation</t>
        </is>
      </c>
      <c r="J2718" s="12" t="inlineStr">
        <is>
          <t>Instrumentation ITC / PLTC, IS, #18 shielded pairs, blue jacket</t>
        </is>
      </c>
      <c r="K2718" s="12" t="inlineStr">
        <is>
          <t>ITC|1 pr|16</t>
        </is>
      </c>
      <c r="L2718" s="12" t="inlineStr">
        <is>
          <t>1 pr</t>
        </is>
      </c>
      <c r="M2718" s="12" t="inlineStr">
        <is>
          <t>16</t>
        </is>
      </c>
      <c r="N2718" s="12" t="n">
        <v>4</v>
      </c>
      <c r="O2718" s="12" t="n">
        <v>1</v>
      </c>
      <c r="P2718" s="12" t="n"/>
      <c r="Q2718" s="12" t="n"/>
      <c r="R2718" s="12" t="n"/>
      <c r="S2718" s="12" t="inlineStr">
        <is>
          <t>Tray / conduit</t>
        </is>
      </c>
      <c r="T2718" s="16" t="n">
        <v>56</v>
      </c>
      <c r="U2718" s="16" t="n">
        <v>10</v>
      </c>
      <c r="V2718" s="16">
        <f>ROUNDUP((T2718+U2718+2*'Read Me'!$B$13)*(1+'Read Me'!$B$12),-1)</f>
        <v/>
      </c>
      <c r="W2718" s="16">
        <f>V2718*N2718*O2718</f>
        <v/>
      </c>
      <c r="X2718" s="12">
        <f>IF(LEFT(I2718,2)="MV",2*N2718*IF(L2718="1/C",O2718,1),0)</f>
        <v/>
      </c>
      <c r="Y2718" s="12">
        <f>IF(OR(LEFT(K2718,4)="LVAX",LEFT(K2718,6)="MV15AX",LEFT(K2718,4)="CTAX",LEFT(K2718,2)="W|"),2*N2718*O2718,0)</f>
        <v/>
      </c>
      <c r="Z2718" s="12" t="inlineStr">
        <is>
          <t>device-to-JB field wiring, one cable per device</t>
        </is>
      </c>
      <c r="AA2718" s="12">
        <f>N2718*O2718</f>
        <v/>
      </c>
    </row>
    <row r="2719">
      <c r="A2719" s="12" t="inlineStr">
        <is>
          <t>D-I-0037</t>
        </is>
      </c>
      <c r="B2719" s="12" t="inlineStr">
        <is>
          <t>D</t>
        </is>
      </c>
      <c r="C2719" s="12" t="inlineStr">
        <is>
          <t>Fuel gas</t>
        </is>
      </c>
      <c r="D2719" s="12" t="inlineStr">
        <is>
          <t>Home run JB-Gas yard drains / -AI01 to the control / marshalling room</t>
        </is>
      </c>
      <c r="E2719" s="12" t="inlineStr"/>
      <c r="F2719" s="12" t="inlineStr">
        <is>
          <t>Gas yard local control enclosure</t>
        </is>
      </c>
      <c r="G2719" s="12" t="inlineStr">
        <is>
          <t>JB-Gas yard drains / -AI01</t>
        </is>
      </c>
      <c r="H2719" s="12" t="inlineStr">
        <is>
          <t>Gas yard drains / condensate tank in a bund</t>
        </is>
      </c>
      <c r="I2719" s="12" t="inlineStr">
        <is>
          <t>Instrumentation</t>
        </is>
      </c>
      <c r="J2719" s="12" t="inlineStr">
        <is>
          <t>Instrumentation ITC / PLTC, IS, #18 shielded pairs, blue jacket</t>
        </is>
      </c>
      <c r="K2719" s="12" t="inlineStr">
        <is>
          <t>ITC|24 pr|18</t>
        </is>
      </c>
      <c r="L2719" s="12" t="inlineStr">
        <is>
          <t>24 pr</t>
        </is>
      </c>
      <c r="M2719" s="12" t="inlineStr">
        <is>
          <t>18</t>
        </is>
      </c>
      <c r="N2719" s="12" t="n">
        <v>1</v>
      </c>
      <c r="O2719" s="12" t="n">
        <v>1</v>
      </c>
      <c r="P2719" s="12" t="n"/>
      <c r="Q2719" s="12" t="n"/>
      <c r="R2719" s="12" t="n"/>
      <c r="S2719" s="12" t="inlineStr">
        <is>
          <t>Duct bank</t>
        </is>
      </c>
      <c r="T2719" s="16" t="n">
        <v>4</v>
      </c>
      <c r="U2719" s="16" t="n">
        <v>114</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D-I-0038</t>
        </is>
      </c>
      <c r="B2720" s="12" t="inlineStr">
        <is>
          <t>D</t>
        </is>
      </c>
      <c r="C2720" s="12" t="inlineStr">
        <is>
          <t>Fuel gas</t>
        </is>
      </c>
      <c r="D2720" s="12" t="inlineStr">
        <is>
          <t>Discrete device to JB JB-Gas yard drains / -DI01: 4 x 1 pr (field cables)</t>
        </is>
      </c>
      <c r="E2720" s="12" t="inlineStr"/>
      <c r="F2720" s="12" t="inlineStr">
        <is>
          <t>Gas yard drains / condensate tank in a bund</t>
        </is>
      </c>
      <c r="G2720" s="12" t="inlineStr">
        <is>
          <t>JB-Gas yard drains / -DI01</t>
        </is>
      </c>
      <c r="H2720" s="12" t="inlineStr">
        <is>
          <t>Gas yard drains / condensate tank in a bund</t>
        </is>
      </c>
      <c r="I2720" s="12" t="inlineStr">
        <is>
          <t>Instrumentation</t>
        </is>
      </c>
      <c r="J2720" s="12" t="inlineStr">
        <is>
          <t>Instrumentation ITC / PLTC, IS, #18 shielded pairs, blue jacket</t>
        </is>
      </c>
      <c r="K2720" s="12" t="inlineStr">
        <is>
          <t>ITC|1 pr|16</t>
        </is>
      </c>
      <c r="L2720" s="12" t="inlineStr">
        <is>
          <t>1 pr</t>
        </is>
      </c>
      <c r="M2720" s="12" t="inlineStr">
        <is>
          <t>16</t>
        </is>
      </c>
      <c r="N2720" s="12" t="n">
        <v>4</v>
      </c>
      <c r="O2720" s="12" t="n">
        <v>1</v>
      </c>
      <c r="P2720" s="12" t="n"/>
      <c r="Q2720" s="12" t="n"/>
      <c r="R2720" s="12" t="n"/>
      <c r="S2720" s="12" t="inlineStr">
        <is>
          <t>Tray / conduit</t>
        </is>
      </c>
      <c r="T2720" s="16" t="n">
        <v>56</v>
      </c>
      <c r="U2720" s="16" t="n">
        <v>10</v>
      </c>
      <c r="V2720" s="16">
        <f>ROUNDUP((T2720+U2720+2*'Read Me'!$B$13)*(1+'Read Me'!$B$12),-1)</f>
        <v/>
      </c>
      <c r="W2720" s="16">
        <f>V2720*N2720*O2720</f>
        <v/>
      </c>
      <c r="X2720" s="12">
        <f>IF(LEFT(I2720,2)="MV",2*N2720*IF(L2720="1/C",O2720,1),0)</f>
        <v/>
      </c>
      <c r="Y2720" s="12">
        <f>IF(OR(LEFT(K2720,4)="LVAX",LEFT(K2720,6)="MV15AX",LEFT(K2720,4)="CTAX",LEFT(K2720,2)="W|"),2*N2720*O2720,0)</f>
        <v/>
      </c>
      <c r="Z2720" s="12" t="inlineStr">
        <is>
          <t>device-to-JB field wiring, one cable per device</t>
        </is>
      </c>
      <c r="AA2720" s="12">
        <f>N2720*O2720</f>
        <v/>
      </c>
    </row>
    <row r="2721">
      <c r="A2721" s="12" t="inlineStr">
        <is>
          <t>D-I-0039</t>
        </is>
      </c>
      <c r="B2721" s="12" t="inlineStr">
        <is>
          <t>D</t>
        </is>
      </c>
      <c r="C2721" s="12" t="inlineStr">
        <is>
          <t>Fuel gas</t>
        </is>
      </c>
      <c r="D2721" s="12" t="inlineStr">
        <is>
          <t>Home run JB-Gas yard drains / -DI01 to the control / marshalling room</t>
        </is>
      </c>
      <c r="E2721" s="12" t="inlineStr"/>
      <c r="F2721" s="12" t="inlineStr">
        <is>
          <t>Gas yard local control enclosure</t>
        </is>
      </c>
      <c r="G2721" s="12" t="inlineStr">
        <is>
          <t>JB-Gas yard drains / -DI01</t>
        </is>
      </c>
      <c r="H2721" s="12" t="inlineStr">
        <is>
          <t>Gas yard drains / condensate tank in a bund</t>
        </is>
      </c>
      <c r="I2721" s="12" t="inlineStr">
        <is>
          <t>Instrumentation</t>
        </is>
      </c>
      <c r="J2721" s="12" t="inlineStr">
        <is>
          <t>Instrumentation ITC / PLTC, IS, #18 shielded pairs, blue jacket</t>
        </is>
      </c>
      <c r="K2721" s="12" t="inlineStr">
        <is>
          <t>ITC|24 pr|18</t>
        </is>
      </c>
      <c r="L2721" s="12" t="inlineStr">
        <is>
          <t>24 pr</t>
        </is>
      </c>
      <c r="M2721" s="12" t="inlineStr">
        <is>
          <t>18</t>
        </is>
      </c>
      <c r="N2721" s="12" t="n">
        <v>1</v>
      </c>
      <c r="O2721" s="12" t="n">
        <v>1</v>
      </c>
      <c r="P2721" s="12" t="n"/>
      <c r="Q2721" s="12" t="n"/>
      <c r="R2721" s="12" t="n"/>
      <c r="S2721" s="12" t="inlineStr">
        <is>
          <t>Duct bank</t>
        </is>
      </c>
      <c r="T2721" s="16" t="n">
        <v>4</v>
      </c>
      <c r="U2721" s="16" t="n">
        <v>114</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D-I-0040</t>
        </is>
      </c>
      <c r="B2722" s="12" t="inlineStr">
        <is>
          <t>D</t>
        </is>
      </c>
      <c r="C2722" s="12" t="inlineStr">
        <is>
          <t>Fuel gas</t>
        </is>
      </c>
      <c r="D2722" s="12" t="inlineStr">
        <is>
          <t>Analog instrument to JB JB-Gas yard filter-se-AI01: 8 x 1 pr (field cables)</t>
        </is>
      </c>
      <c r="E2722" s="12" t="inlineStr"/>
      <c r="F2722" s="12" t="inlineStr">
        <is>
          <t>Gas yard filter-separators</t>
        </is>
      </c>
      <c r="G2722" s="12" t="inlineStr">
        <is>
          <t>JB-Gas yard filter-se-AI01</t>
        </is>
      </c>
      <c r="H2722" s="12" t="inlineStr">
        <is>
          <t>Gas yard filter-separators</t>
        </is>
      </c>
      <c r="I2722" s="12" t="inlineStr">
        <is>
          <t>Instrumentation</t>
        </is>
      </c>
      <c r="J2722" s="12" t="inlineStr">
        <is>
          <t>Instrumentation ITC / PLTC, IS, #18 shielded pairs, blue jacket</t>
        </is>
      </c>
      <c r="K2722" s="12" t="inlineStr">
        <is>
          <t>ITC|1 pr|16</t>
        </is>
      </c>
      <c r="L2722" s="12" t="inlineStr">
        <is>
          <t>1 pr</t>
        </is>
      </c>
      <c r="M2722" s="12" t="inlineStr">
        <is>
          <t>16</t>
        </is>
      </c>
      <c r="N2722" s="12" t="n">
        <v>8</v>
      </c>
      <c r="O2722" s="12" t="n">
        <v>1</v>
      </c>
      <c r="P2722" s="12" t="n"/>
      <c r="Q2722" s="12" t="n"/>
      <c r="R2722" s="12" t="n"/>
      <c r="S2722" s="12" t="inlineStr">
        <is>
          <t>Tray / conduit</t>
        </is>
      </c>
      <c r="T2722" s="16" t="n">
        <v>60</v>
      </c>
      <c r="U2722" s="16" t="n">
        <v>10</v>
      </c>
      <c r="V2722" s="16">
        <f>ROUNDUP((T2722+U2722+2*'Read Me'!$B$13)*(1+'Read Me'!$B$12),-1)</f>
        <v/>
      </c>
      <c r="W2722" s="16">
        <f>V2722*N2722*O2722</f>
        <v/>
      </c>
      <c r="X2722" s="12">
        <f>IF(LEFT(I2722,2)="MV",2*N2722*IF(L2722="1/C",O2722,1),0)</f>
        <v/>
      </c>
      <c r="Y2722" s="12">
        <f>IF(OR(LEFT(K2722,4)="LVAX",LEFT(K2722,6)="MV15AX",LEFT(K2722,4)="CTAX",LEFT(K2722,2)="W|"),2*N2722*O2722,0)</f>
        <v/>
      </c>
      <c r="Z2722" s="12" t="inlineStr">
        <is>
          <t>device-to-JB field wiring, one cable per device</t>
        </is>
      </c>
      <c r="AA2722" s="12">
        <f>N2722*O2722</f>
        <v/>
      </c>
    </row>
    <row r="2723">
      <c r="A2723" s="12" t="inlineStr">
        <is>
          <t>D-I-0041</t>
        </is>
      </c>
      <c r="B2723" s="12" t="inlineStr">
        <is>
          <t>D</t>
        </is>
      </c>
      <c r="C2723" s="12" t="inlineStr">
        <is>
          <t>Fuel gas</t>
        </is>
      </c>
      <c r="D2723" s="12" t="inlineStr">
        <is>
          <t>Home run JB-Gas yard filter-se-AI01 to the control / marshalling room</t>
        </is>
      </c>
      <c r="E2723" s="12" t="inlineStr"/>
      <c r="F2723" s="12" t="inlineStr">
        <is>
          <t>Gas yard local control enclosure</t>
        </is>
      </c>
      <c r="G2723" s="12" t="inlineStr">
        <is>
          <t>JB-Gas yard filter-se-AI01</t>
        </is>
      </c>
      <c r="H2723" s="12" t="inlineStr">
        <is>
          <t>Gas yard filter-separators</t>
        </is>
      </c>
      <c r="I2723" s="12" t="inlineStr">
        <is>
          <t>Instrumentation</t>
        </is>
      </c>
      <c r="J2723" s="12" t="inlineStr">
        <is>
          <t>Instrumentation ITC / PLTC, IS, #18 shielded pairs, blue jacket</t>
        </is>
      </c>
      <c r="K2723" s="12" t="inlineStr">
        <is>
          <t>ITC|24 pr|18</t>
        </is>
      </c>
      <c r="L2723" s="12" t="inlineStr">
        <is>
          <t>24 pr</t>
        </is>
      </c>
      <c r="M2723" s="12" t="inlineStr">
        <is>
          <t>18</t>
        </is>
      </c>
      <c r="N2723" s="12" t="n">
        <v>1</v>
      </c>
      <c r="O2723" s="12" t="n">
        <v>1</v>
      </c>
      <c r="P2723" s="12" t="n"/>
      <c r="Q2723" s="12" t="n"/>
      <c r="R2723" s="12" t="n"/>
      <c r="S2723" s="12" t="inlineStr">
        <is>
          <t>Duct bank</t>
        </is>
      </c>
      <c r="T2723" s="16" t="n">
        <v>83</v>
      </c>
      <c r="U2723" s="16" t="n">
        <v>32</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D-I-0042</t>
        </is>
      </c>
      <c r="B2724" s="12" t="inlineStr">
        <is>
          <t>D</t>
        </is>
      </c>
      <c r="C2724" s="12" t="inlineStr">
        <is>
          <t>Fuel gas</t>
        </is>
      </c>
      <c r="D2724" s="12" t="inlineStr">
        <is>
          <t>Discrete device to JB JB-Gas yard filter-se-DI01: 12 x 1 pr (field cables)</t>
        </is>
      </c>
      <c r="E2724" s="12" t="inlineStr"/>
      <c r="F2724" s="12" t="inlineStr">
        <is>
          <t>Gas yard filter-separators</t>
        </is>
      </c>
      <c r="G2724" s="12" t="inlineStr">
        <is>
          <t>JB-Gas yard filter-se-DI01</t>
        </is>
      </c>
      <c r="H2724" s="12" t="inlineStr">
        <is>
          <t>Gas yard filter-separators</t>
        </is>
      </c>
      <c r="I2724" s="12" t="inlineStr">
        <is>
          <t>Instrumentation</t>
        </is>
      </c>
      <c r="J2724" s="12" t="inlineStr">
        <is>
          <t>Instrumentation ITC / PLTC, IS, #18 shielded pairs, blue jacket</t>
        </is>
      </c>
      <c r="K2724" s="12" t="inlineStr">
        <is>
          <t>ITC|1 pr|16</t>
        </is>
      </c>
      <c r="L2724" s="12" t="inlineStr">
        <is>
          <t>1 pr</t>
        </is>
      </c>
      <c r="M2724" s="12" t="inlineStr">
        <is>
          <t>16</t>
        </is>
      </c>
      <c r="N2724" s="12" t="n">
        <v>12</v>
      </c>
      <c r="O2724" s="12" t="n">
        <v>1</v>
      </c>
      <c r="P2724" s="12" t="n"/>
      <c r="Q2724" s="12" t="n"/>
      <c r="R2724" s="12" t="n"/>
      <c r="S2724" s="12" t="inlineStr">
        <is>
          <t>Tray / conduit</t>
        </is>
      </c>
      <c r="T2724" s="16" t="n">
        <v>60</v>
      </c>
      <c r="U2724" s="16" t="n">
        <v>10</v>
      </c>
      <c r="V2724" s="16">
        <f>ROUNDUP((T2724+U2724+2*'Read Me'!$B$13)*(1+'Read Me'!$B$12),-1)</f>
        <v/>
      </c>
      <c r="W2724" s="16">
        <f>V2724*N2724*O2724</f>
        <v/>
      </c>
      <c r="X2724" s="12">
        <f>IF(LEFT(I2724,2)="MV",2*N2724*IF(L2724="1/C",O2724,1),0)</f>
        <v/>
      </c>
      <c r="Y2724" s="12">
        <f>IF(OR(LEFT(K2724,4)="LVAX",LEFT(K2724,6)="MV15AX",LEFT(K2724,4)="CTAX",LEFT(K2724,2)="W|"),2*N2724*O2724,0)</f>
        <v/>
      </c>
      <c r="Z2724" s="12" t="inlineStr">
        <is>
          <t>device-to-JB field wiring, one cable per device</t>
        </is>
      </c>
      <c r="AA2724" s="12">
        <f>N2724*O2724</f>
        <v/>
      </c>
    </row>
    <row r="2725">
      <c r="A2725" s="12" t="inlineStr">
        <is>
          <t>D-I-0043</t>
        </is>
      </c>
      <c r="B2725" s="12" t="inlineStr">
        <is>
          <t>D</t>
        </is>
      </c>
      <c r="C2725" s="12" t="inlineStr">
        <is>
          <t>Fuel gas</t>
        </is>
      </c>
      <c r="D2725" s="12" t="inlineStr">
        <is>
          <t>Home run JB-Gas yard filter-se-DI01 to the control / marshalling room</t>
        </is>
      </c>
      <c r="E2725" s="12" t="inlineStr"/>
      <c r="F2725" s="12" t="inlineStr">
        <is>
          <t>Gas yard local control enclosure</t>
        </is>
      </c>
      <c r="G2725" s="12" t="inlineStr">
        <is>
          <t>JB-Gas yard filter-se-DI01</t>
        </is>
      </c>
      <c r="H2725" s="12" t="inlineStr">
        <is>
          <t>Gas yard filter-separators</t>
        </is>
      </c>
      <c r="I2725" s="12" t="inlineStr">
        <is>
          <t>Instrumentation</t>
        </is>
      </c>
      <c r="J2725" s="12" t="inlineStr">
        <is>
          <t>Instrumentation ITC / PLTC, IS, #18 shielded pairs, blue jacket</t>
        </is>
      </c>
      <c r="K2725" s="12" t="inlineStr">
        <is>
          <t>ITC|24 pr|18</t>
        </is>
      </c>
      <c r="L2725" s="12" t="inlineStr">
        <is>
          <t>24 pr</t>
        </is>
      </c>
      <c r="M2725" s="12" t="inlineStr">
        <is>
          <t>18</t>
        </is>
      </c>
      <c r="N2725" s="12" t="n">
        <v>1</v>
      </c>
      <c r="O2725" s="12" t="n">
        <v>1</v>
      </c>
      <c r="P2725" s="12" t="n"/>
      <c r="Q2725" s="12" t="n"/>
      <c r="R2725" s="12" t="n"/>
      <c r="S2725" s="12" t="inlineStr">
        <is>
          <t>Duct bank</t>
        </is>
      </c>
      <c r="T2725" s="16" t="n">
        <v>83</v>
      </c>
      <c r="U2725" s="16" t="n">
        <v>32</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D-I-0044</t>
        </is>
      </c>
      <c r="B2726" s="12" t="inlineStr">
        <is>
          <t>D</t>
        </is>
      </c>
      <c r="C2726" s="12" t="inlineStr">
        <is>
          <t>Fuel gas</t>
        </is>
      </c>
      <c r="D2726" s="12" t="inlineStr">
        <is>
          <t>Discrete device to JB JB-Gas yard inlet: ES-DI01: 8 x 1 pr (field cables)</t>
        </is>
      </c>
      <c r="E2726" s="12" t="inlineStr"/>
      <c r="F2726" s="12" t="inlineStr">
        <is>
          <t>Gas yard inlet: ESD valve, block valve and insulating joint</t>
        </is>
      </c>
      <c r="G2726" s="12" t="inlineStr">
        <is>
          <t>JB-Gas yard inlet: ES-DI01</t>
        </is>
      </c>
      <c r="H2726" s="12" t="inlineStr">
        <is>
          <t>Gas yard inlet: ESD valve, block valve and insulating joint</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8</v>
      </c>
      <c r="O2726" s="12" t="n">
        <v>1</v>
      </c>
      <c r="P2726" s="12" t="n"/>
      <c r="Q2726" s="12" t="n"/>
      <c r="R2726" s="12" t="n"/>
      <c r="S2726" s="12" t="inlineStr">
        <is>
          <t>Tray / conduit</t>
        </is>
      </c>
      <c r="T2726" s="16" t="n">
        <v>46</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D-I-0045</t>
        </is>
      </c>
      <c r="B2727" s="12" t="inlineStr">
        <is>
          <t>D</t>
        </is>
      </c>
      <c r="C2727" s="12" t="inlineStr">
        <is>
          <t>Fuel gas</t>
        </is>
      </c>
      <c r="D2727" s="12" t="inlineStr">
        <is>
          <t>Home run JB-Gas yard inlet: ES-DI01 to the control / marshalling room</t>
        </is>
      </c>
      <c r="E2727" s="12" t="inlineStr"/>
      <c r="F2727" s="12" t="inlineStr">
        <is>
          <t>Gas yard local control enclosure</t>
        </is>
      </c>
      <c r="G2727" s="12" t="inlineStr">
        <is>
          <t>JB-Gas yard inlet: ES-DI01</t>
        </is>
      </c>
      <c r="H2727" s="12" t="inlineStr">
        <is>
          <t>Gas yard inlet: ESD valve, block valve and insulating joint</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193</v>
      </c>
      <c r="U2727" s="16" t="n">
        <v>129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D-I-0046</t>
        </is>
      </c>
      <c r="B2728" s="12" t="inlineStr">
        <is>
          <t>D</t>
        </is>
      </c>
      <c r="C2728" s="12" t="inlineStr">
        <is>
          <t>Fuel gas</t>
        </is>
      </c>
      <c r="D2728" s="12" t="inlineStr">
        <is>
          <t>Instrumentation</t>
        </is>
      </c>
      <c r="E2728" s="12" t="inlineStr"/>
      <c r="F2728" s="12" t="inlineStr">
        <is>
          <t>Gas yard local control enclosure</t>
        </is>
      </c>
      <c r="G2728" s="12" t="inlineStr"/>
      <c r="H2728" s="12" t="inlineStr">
        <is>
          <t>Gas yard local control enclosure</t>
        </is>
      </c>
      <c r="I2728" s="12" t="inlineStr">
        <is>
          <t>Instrumentation</t>
        </is>
      </c>
      <c r="J2728" s="12" t="inlineStr">
        <is>
          <t>Instrumentation ITC / PLTC, IS, #18 shielded pairs, blue jacket</t>
        </is>
      </c>
      <c r="K2728" s="12" t="inlineStr">
        <is>
          <t>ITC|4 pr|18</t>
        </is>
      </c>
      <c r="L2728" s="12" t="inlineStr">
        <is>
          <t>4 pr</t>
        </is>
      </c>
      <c r="M2728" s="12" t="inlineStr">
        <is>
          <t>18</t>
        </is>
      </c>
      <c r="N2728" s="12" t="n">
        <v>1</v>
      </c>
      <c r="O2728" s="12" t="n">
        <v>1</v>
      </c>
      <c r="P2728" s="12" t="n"/>
      <c r="Q2728" s="12" t="n"/>
      <c r="R2728" s="12" t="n"/>
      <c r="S2728" s="12" t="inlineStr">
        <is>
          <t>Tray</t>
        </is>
      </c>
      <c r="T2728" s="16" t="n">
        <v>0</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D-P-0001</t>
        </is>
      </c>
      <c r="B2729" s="12" t="inlineStr">
        <is>
          <t>D</t>
        </is>
      </c>
      <c r="C2729" s="12" t="inlineStr">
        <is>
          <t>Fuel gas</t>
        </is>
      </c>
      <c r="D2729" s="12" t="inlineStr">
        <is>
          <t>LV power feeder</t>
        </is>
      </c>
      <c r="E2729" s="12" t="inlineStr">
        <is>
          <t>MCC-C1</t>
        </is>
      </c>
      <c r="F2729" s="12" t="inlineStr">
        <is>
          <t>R1 MCC-C1</t>
        </is>
      </c>
      <c r="G2729" s="12" t="inlineStr"/>
      <c r="H2729" s="12" t="inlineStr">
        <is>
          <t>CONDITIONAL: ULSD backup fuel-oil tank</t>
        </is>
      </c>
      <c r="I2729" s="12" t="inlineStr">
        <is>
          <t>LV 600 V</t>
        </is>
      </c>
      <c r="J2729" s="12" t="inlineStr">
        <is>
          <t>ARMOR-X MC-HL 600 V 3/C Cu XHHW-2 + ground, CWA, black PVC (Class I Div 2)</t>
        </is>
      </c>
      <c r="K2729" s="12" t="inlineStr">
        <is>
          <t>LVAX|3/C+G|2</t>
        </is>
      </c>
      <c r="L2729" s="12" t="inlineStr">
        <is>
          <t>3/C+G</t>
        </is>
      </c>
      <c r="M2729" s="12" t="inlineStr">
        <is>
          <t>2</t>
        </is>
      </c>
      <c r="N2729" s="12" t="n">
        <v>1</v>
      </c>
      <c r="O2729" s="12" t="n">
        <v>1</v>
      </c>
      <c r="P2729" s="12" t="n">
        <v>480</v>
      </c>
      <c r="Q2729" s="12" t="n">
        <v>10</v>
      </c>
      <c r="R2729" s="12" t="n">
        <v>14.2</v>
      </c>
      <c r="S2729" s="12" t="inlineStr">
        <is>
          <t>Duct bank</t>
        </is>
      </c>
      <c r="T2729" s="16" t="n">
        <v>1902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2.2 %</t>
        </is>
      </c>
      <c r="AA2729" s="12">
        <f>N2729*O2729</f>
        <v/>
      </c>
    </row>
    <row r="2730">
      <c r="A2730" s="12" t="inlineStr">
        <is>
          <t>D-P-0002</t>
        </is>
      </c>
      <c r="B2730" s="12" t="inlineStr">
        <is>
          <t>D</t>
        </is>
      </c>
      <c r="C2730" s="12" t="inlineStr">
        <is>
          <t>Fuel gas</t>
        </is>
      </c>
      <c r="D2730" s="12" t="inlineStr">
        <is>
          <t>LV power feeder</t>
        </is>
      </c>
      <c r="E2730" s="12" t="inlineStr">
        <is>
          <t>MCC-C1</t>
        </is>
      </c>
      <c r="F2730" s="12" t="inlineStr">
        <is>
          <t>R1 MCC-C1</t>
        </is>
      </c>
      <c r="G2730" s="12" t="inlineStr"/>
      <c r="H2730" s="12" t="inlineStr">
        <is>
          <t>CONDITIONAL: ULSD truck unloading station (canopy, spill containment)</t>
        </is>
      </c>
      <c r="I2730" s="12" t="inlineStr">
        <is>
          <t>LV 600 V</t>
        </is>
      </c>
      <c r="J2730" s="12" t="inlineStr">
        <is>
          <t>ARMOR-X MC-HL 600 V 3/C Cu XHHW-2 + ground, CWA, black PVC (Class I Div 2)</t>
        </is>
      </c>
      <c r="K2730" s="12" t="inlineStr">
        <is>
          <t>LVAX|3/C+G|1</t>
        </is>
      </c>
      <c r="L2730" s="12" t="inlineStr">
        <is>
          <t>3/C+G</t>
        </is>
      </c>
      <c r="M2730" s="12" t="inlineStr">
        <is>
          <t>1</t>
        </is>
      </c>
      <c r="N2730" s="12" t="n">
        <v>1</v>
      </c>
      <c r="O2730" s="12" t="n">
        <v>1</v>
      </c>
      <c r="P2730" s="12" t="n">
        <v>480</v>
      </c>
      <c r="Q2730" s="12" t="n">
        <v>15</v>
      </c>
      <c r="R2730" s="12" t="n">
        <v>21.2</v>
      </c>
      <c r="S2730" s="12" t="inlineStr">
        <is>
          <t>Tray</t>
        </is>
      </c>
      <c r="T2730" s="16" t="n">
        <v>1768</v>
      </c>
      <c r="U2730" s="16" t="n">
        <v>257</v>
      </c>
      <c r="V2730" s="16">
        <f>ROUNDUP((T2730+U2730+2*'Read Me'!$B$13)*(1+'Read Me'!$B$12),-1)</f>
        <v/>
      </c>
      <c r="W2730" s="16">
        <f>V2730*N2730*O2730</f>
        <v/>
      </c>
      <c r="X2730" s="12">
        <f>IF(LEFT(I2730,2)="MV",2*N2730*IF(L2730="1/C",O2730,1),0)</f>
        <v/>
      </c>
      <c r="Y2730" s="12">
        <f>IF(OR(LEFT(K2730,4)="LVAX",LEFT(K2730,6)="MV15AX",LEFT(K2730,4)="CTAX",LEFT(K2730,2)="W|"),2*N2730*O2730,0)</f>
        <v/>
      </c>
      <c r="Z2730" s="12" t="inlineStr">
        <is>
          <t>VD 2.6 %</t>
        </is>
      </c>
      <c r="AA2730" s="12">
        <f>N2730*O2730</f>
        <v/>
      </c>
    </row>
    <row r="2731">
      <c r="A2731" s="12" t="inlineStr">
        <is>
          <t>D-P-0003</t>
        </is>
      </c>
      <c r="B2731" s="12" t="inlineStr">
        <is>
          <t>D</t>
        </is>
      </c>
      <c r="C2731" s="12" t="inlineStr">
        <is>
          <t>Fuel gas</t>
        </is>
      </c>
      <c r="D2731" s="12" t="inlineStr">
        <is>
          <t>LV power feeder</t>
        </is>
      </c>
      <c r="E2731" s="12" t="inlineStr">
        <is>
          <t>MCC-C1</t>
        </is>
      </c>
      <c r="F2731" s="12" t="inlineStr">
        <is>
          <t>R1 MCC-C1</t>
        </is>
      </c>
      <c r="G2731" s="12" t="inlineStr"/>
      <c r="H2731" s="12" t="inlineStr">
        <is>
          <t>CONDITIONAL: ULSD unloading and forwarding pumps, duplex filters</t>
        </is>
      </c>
      <c r="I2731" s="12" t="inlineStr">
        <is>
          <t>LV 600 V</t>
        </is>
      </c>
      <c r="J2731" s="12" t="inlineStr">
        <is>
          <t>ARMOR-X MC-HL 600 V 3/C Cu XHHW-2 + ground, CWA, black PVC (Class I Div 2)</t>
        </is>
      </c>
      <c r="K2731" s="12" t="inlineStr">
        <is>
          <t>LVAX|3/C+G|350</t>
        </is>
      </c>
      <c r="L2731" s="12" t="inlineStr">
        <is>
          <t>3/C+G</t>
        </is>
      </c>
      <c r="M2731" s="12" t="inlineStr">
        <is>
          <t>350 kcmil</t>
        </is>
      </c>
      <c r="N2731" s="12" t="n">
        <v>2</v>
      </c>
      <c r="O2731" s="12" t="n">
        <v>1</v>
      </c>
      <c r="P2731" s="12" t="n">
        <v>480</v>
      </c>
      <c r="Q2731" s="12" t="n">
        <v>110</v>
      </c>
      <c r="R2731" s="12" t="n">
        <v>155.7</v>
      </c>
      <c r="S2731" s="12" t="inlineStr">
        <is>
          <t>Tray</t>
        </is>
      </c>
      <c r="T2731" s="16" t="n">
        <v>1768</v>
      </c>
      <c r="U2731" s="16" t="n">
        <v>184</v>
      </c>
      <c r="V2731" s="16">
        <f>ROUNDUP((T2731+U2731+2*'Read Me'!$B$13)*(1+'Read Me'!$B$12),-1)</f>
        <v/>
      </c>
      <c r="W2731" s="16">
        <f>V2731*N2731*O2731</f>
        <v/>
      </c>
      <c r="X2731" s="12">
        <f>IF(LEFT(I2731,2)="MV",2*N2731*IF(L2731="1/C",O2731,1),0)</f>
        <v/>
      </c>
      <c r="Y2731" s="12">
        <f>IF(OR(LEFT(K2731,4)="LVAX",LEFT(K2731,6)="MV15AX",LEFT(K2731,4)="CTAX",LEFT(K2731,2)="W|"),2*N2731*O2731,0)</f>
        <v/>
      </c>
      <c r="Z2731" s="12" t="inlineStr">
        <is>
          <t>VD 2.2 %</t>
        </is>
      </c>
      <c r="AA2731" s="12">
        <f>N2731*O2731</f>
        <v/>
      </c>
    </row>
    <row r="2732">
      <c r="A2732" s="12" t="inlineStr">
        <is>
          <t>D-P-0004</t>
        </is>
      </c>
      <c r="B2732" s="12" t="inlineStr">
        <is>
          <t>D</t>
        </is>
      </c>
      <c r="C2732" s="12" t="inlineStr">
        <is>
          <t>Fuel gas</t>
        </is>
      </c>
      <c r="D2732" s="12" t="inlineStr">
        <is>
          <t>LV power feeder</t>
        </is>
      </c>
      <c r="E2732" s="12" t="inlineStr">
        <is>
          <t>MCC-C1</t>
        </is>
      </c>
      <c r="F2732" s="12" t="inlineStr">
        <is>
          <t>R1 MCC-C1</t>
        </is>
      </c>
      <c r="G2732" s="12" t="inlineStr"/>
      <c r="H2732" s="12" t="inlineStr">
        <is>
          <t>CONDITIONAL: backup fuel oil (ULSD) unloading and forwarding area</t>
        </is>
      </c>
      <c r="I2732" s="12" t="inlineStr">
        <is>
          <t>LV 600 V</t>
        </is>
      </c>
      <c r="J2732" s="12" t="inlineStr">
        <is>
          <t>ARMOR-X MC-HL 600 V 3/C Cu XHHW-2 + ground, CWA, black PVC (Class I Div 2)</t>
        </is>
      </c>
      <c r="K2732" s="12" t="inlineStr">
        <is>
          <t>LVAX|3/C+G|1</t>
        </is>
      </c>
      <c r="L2732" s="12" t="inlineStr">
        <is>
          <t>3/C+G</t>
        </is>
      </c>
      <c r="M2732" s="12" t="inlineStr">
        <is>
          <t>1</t>
        </is>
      </c>
      <c r="N2732" s="12" t="n">
        <v>1</v>
      </c>
      <c r="O2732" s="12" t="n">
        <v>1</v>
      </c>
      <c r="P2732" s="12" t="n">
        <v>480</v>
      </c>
      <c r="Q2732" s="12" t="n">
        <v>15</v>
      </c>
      <c r="R2732" s="12" t="n">
        <v>21.2</v>
      </c>
      <c r="S2732" s="12" t="inlineStr">
        <is>
          <t>Tray</t>
        </is>
      </c>
      <c r="T2732" s="16" t="n">
        <v>1768</v>
      </c>
      <c r="U2732" s="16" t="n">
        <v>167</v>
      </c>
      <c r="V2732" s="16">
        <f>ROUNDUP((T2732+U2732+2*'Read Me'!$B$13)*(1+'Read Me'!$B$12),-1)</f>
        <v/>
      </c>
      <c r="W2732" s="16">
        <f>V2732*N2732*O2732</f>
        <v/>
      </c>
      <c r="X2732" s="12">
        <f>IF(LEFT(I2732,2)="MV",2*N2732*IF(L2732="1/C",O2732,1),0)</f>
        <v/>
      </c>
      <c r="Y2732" s="12">
        <f>IF(OR(LEFT(K2732,4)="LVAX",LEFT(K2732,6)="MV15AX",LEFT(K2732,4)="CTAX",LEFT(K2732,2)="W|"),2*N2732*O2732,0)</f>
        <v/>
      </c>
      <c r="Z2732" s="12" t="inlineStr">
        <is>
          <t>VD 2.5 %</t>
        </is>
      </c>
      <c r="AA2732" s="12">
        <f>N2732*O2732</f>
        <v/>
      </c>
    </row>
    <row r="2733">
      <c r="A2733" s="12" t="inlineStr">
        <is>
          <t>D-P-0005</t>
        </is>
      </c>
      <c r="B2733" s="12" t="inlineStr">
        <is>
          <t>D</t>
        </is>
      </c>
      <c r="C2733" s="12" t="inlineStr">
        <is>
          <t>Fuel gas</t>
        </is>
      </c>
      <c r="D2733" s="12" t="inlineStr">
        <is>
          <t>Motor 1 of 6, 15 kW</t>
        </is>
      </c>
      <c r="E2733" s="12" t="inlineStr">
        <is>
          <t>MCC-C1</t>
        </is>
      </c>
      <c r="F2733" s="12" t="inlineStr">
        <is>
          <t>R1 MCC-C1</t>
        </is>
      </c>
      <c r="G2733" s="12" t="inlineStr"/>
      <c r="H2733" s="12" t="inlineStr">
        <is>
          <t>CONDITIONAL: fuel-gas compressors</t>
        </is>
      </c>
      <c r="I2733" s="12" t="inlineStr">
        <is>
          <t>LV 600 V</t>
        </is>
      </c>
      <c r="J2733" s="12" t="inlineStr">
        <is>
          <t>ARMOR-X MC-HL 600 V 3/C Cu XHHW-2 + ground, CWA, black PVC (Class I Div 2)</t>
        </is>
      </c>
      <c r="K2733" s="12" t="inlineStr">
        <is>
          <t>LVAX|3/C+G|1/0</t>
        </is>
      </c>
      <c r="L2733" s="12" t="inlineStr">
        <is>
          <t>3/C+G</t>
        </is>
      </c>
      <c r="M2733" s="12" t="inlineStr">
        <is>
          <t>1/0</t>
        </is>
      </c>
      <c r="N2733" s="12" t="n">
        <v>1</v>
      </c>
      <c r="O2733" s="12" t="n">
        <v>1</v>
      </c>
      <c r="P2733" s="12" t="n">
        <v>480</v>
      </c>
      <c r="Q2733" s="12" t="n">
        <v>15</v>
      </c>
      <c r="R2733" s="12" t="n">
        <v>21.2</v>
      </c>
      <c r="S2733" s="12" t="inlineStr">
        <is>
          <t>Duct bank</t>
        </is>
      </c>
      <c r="T2733" s="16" t="n">
        <v>2412</v>
      </c>
      <c r="U2733" s="16" t="n">
        <v>157</v>
      </c>
      <c r="V2733" s="16">
        <f>ROUNDUP((T2733+U2733+2*'Read Me'!$B$13)*(1+'Read Me'!$B$12),-1)</f>
        <v/>
      </c>
      <c r="W2733" s="16">
        <f>V2733*N2733*O2733</f>
        <v/>
      </c>
      <c r="X2733" s="12">
        <f>IF(LEFT(I2733,2)="MV",2*N2733*IF(L2733="1/C",O2733,1),0)</f>
        <v/>
      </c>
      <c r="Y2733" s="12">
        <f>IF(OR(LEFT(K2733,4)="LVAX",LEFT(K2733,6)="MV15AX",LEFT(K2733,4)="CTAX",LEFT(K2733,2)="W|"),2*N2733*O2733,0)</f>
        <v/>
      </c>
      <c r="Z2733" s="12" t="inlineStr">
        <is>
          <t>VD 2.6 %</t>
        </is>
      </c>
      <c r="AA2733" s="12">
        <f>N2733*O2733</f>
        <v/>
      </c>
    </row>
    <row r="2734">
      <c r="A2734" s="12" t="inlineStr">
        <is>
          <t>D-P-0006</t>
        </is>
      </c>
      <c r="B2734" s="12" t="inlineStr">
        <is>
          <t>D</t>
        </is>
      </c>
      <c r="C2734" s="12" t="inlineStr">
        <is>
          <t>Fuel gas</t>
        </is>
      </c>
      <c r="D2734" s="12" t="inlineStr">
        <is>
          <t>Motor 2 of 6, 15 kW</t>
        </is>
      </c>
      <c r="E2734" s="12" t="inlineStr">
        <is>
          <t>MCC-C1</t>
        </is>
      </c>
      <c r="F2734" s="12" t="inlineStr">
        <is>
          <t>R1 MCC-C1</t>
        </is>
      </c>
      <c r="G2734" s="12" t="inlineStr"/>
      <c r="H2734" s="12" t="inlineStr">
        <is>
          <t>CONDITIONAL: fuel-gas compressors</t>
        </is>
      </c>
      <c r="I2734" s="12" t="inlineStr">
        <is>
          <t>LV 600 V</t>
        </is>
      </c>
      <c r="J2734" s="12" t="inlineStr">
        <is>
          <t>ARMOR-X MC-HL 600 V 3/C Cu XHHW-2 + ground, CWA, black PVC (Class I Div 2)</t>
        </is>
      </c>
      <c r="K2734" s="12" t="inlineStr">
        <is>
          <t>LVAX|3/C+G|1/0</t>
        </is>
      </c>
      <c r="L2734" s="12" t="inlineStr">
        <is>
          <t>3/C+G</t>
        </is>
      </c>
      <c r="M2734" s="12" t="inlineStr">
        <is>
          <t>1/0</t>
        </is>
      </c>
      <c r="N2734" s="12" t="n">
        <v>1</v>
      </c>
      <c r="O2734" s="12" t="n">
        <v>1</v>
      </c>
      <c r="P2734" s="12" t="n">
        <v>480</v>
      </c>
      <c r="Q2734" s="12" t="n">
        <v>15</v>
      </c>
      <c r="R2734" s="12" t="n">
        <v>21.2</v>
      </c>
      <c r="S2734" s="12" t="inlineStr">
        <is>
          <t>Duct bank</t>
        </is>
      </c>
      <c r="T2734" s="16" t="n">
        <v>2412</v>
      </c>
      <c r="U2734" s="16" t="n">
        <v>157</v>
      </c>
      <c r="V2734" s="16">
        <f>ROUNDUP((T2734+U2734+2*'Read Me'!$B$13)*(1+'Read Me'!$B$12),-1)</f>
        <v/>
      </c>
      <c r="W2734" s="16">
        <f>V2734*N2734*O2734</f>
        <v/>
      </c>
      <c r="X2734" s="12">
        <f>IF(LEFT(I2734,2)="MV",2*N2734*IF(L2734="1/C",O2734,1),0)</f>
        <v/>
      </c>
      <c r="Y2734" s="12">
        <f>IF(OR(LEFT(K2734,4)="LVAX",LEFT(K2734,6)="MV15AX",LEFT(K2734,4)="CTAX",LEFT(K2734,2)="W|"),2*N2734*O2734,0)</f>
        <v/>
      </c>
      <c r="Z2734" s="12" t="inlineStr">
        <is>
          <t>VD 2.6 %</t>
        </is>
      </c>
      <c r="AA2734" s="12">
        <f>N2734*O2734</f>
        <v/>
      </c>
    </row>
    <row r="2735">
      <c r="A2735" s="12" t="inlineStr">
        <is>
          <t>D-P-0007</t>
        </is>
      </c>
      <c r="B2735" s="12" t="inlineStr">
        <is>
          <t>D</t>
        </is>
      </c>
      <c r="C2735" s="12" t="inlineStr">
        <is>
          <t>Fuel gas</t>
        </is>
      </c>
      <c r="D2735" s="12" t="inlineStr">
        <is>
          <t>Motor 3 of 6, 15 kW</t>
        </is>
      </c>
      <c r="E2735" s="12" t="inlineStr">
        <is>
          <t>MCC-C1</t>
        </is>
      </c>
      <c r="F2735" s="12" t="inlineStr">
        <is>
          <t>R1 MCC-C1</t>
        </is>
      </c>
      <c r="G2735" s="12" t="inlineStr"/>
      <c r="H2735" s="12" t="inlineStr">
        <is>
          <t>CONDITIONAL: fuel-gas compressors</t>
        </is>
      </c>
      <c r="I2735" s="12" t="inlineStr">
        <is>
          <t>LV 600 V</t>
        </is>
      </c>
      <c r="J2735" s="12" t="inlineStr">
        <is>
          <t>ARMOR-X MC-HL 600 V 3/C Cu XHHW-2 + ground, CWA, black PVC (Class I Div 2)</t>
        </is>
      </c>
      <c r="K2735" s="12" t="inlineStr">
        <is>
          <t>LVAX|3/C+G|1/0</t>
        </is>
      </c>
      <c r="L2735" s="12" t="inlineStr">
        <is>
          <t>3/C+G</t>
        </is>
      </c>
      <c r="M2735" s="12" t="inlineStr">
        <is>
          <t>1/0</t>
        </is>
      </c>
      <c r="N2735" s="12" t="n">
        <v>1</v>
      </c>
      <c r="O2735" s="12" t="n">
        <v>1</v>
      </c>
      <c r="P2735" s="12" t="n">
        <v>480</v>
      </c>
      <c r="Q2735" s="12" t="n">
        <v>15</v>
      </c>
      <c r="R2735" s="12" t="n">
        <v>21.2</v>
      </c>
      <c r="S2735" s="12" t="inlineStr">
        <is>
          <t>Duct bank</t>
        </is>
      </c>
      <c r="T2735" s="16" t="n">
        <v>2412</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2.6 %</t>
        </is>
      </c>
      <c r="AA2735" s="12">
        <f>N2735*O2735</f>
        <v/>
      </c>
    </row>
    <row r="2736">
      <c r="A2736" s="12" t="inlineStr">
        <is>
          <t>D-P-0008</t>
        </is>
      </c>
      <c r="B2736" s="12" t="inlineStr">
        <is>
          <t>D</t>
        </is>
      </c>
      <c r="C2736" s="12" t="inlineStr">
        <is>
          <t>Fuel gas</t>
        </is>
      </c>
      <c r="D2736" s="12" t="inlineStr">
        <is>
          <t>Motor 4 of 6, 15 kW</t>
        </is>
      </c>
      <c r="E2736" s="12" t="inlineStr">
        <is>
          <t>MCC-C1</t>
        </is>
      </c>
      <c r="F2736" s="12" t="inlineStr">
        <is>
          <t>R1 MCC-C1</t>
        </is>
      </c>
      <c r="G2736" s="12" t="inlineStr"/>
      <c r="H2736" s="12" t="inlineStr">
        <is>
          <t>CONDITIONAL: fuel-gas compressors</t>
        </is>
      </c>
      <c r="I2736" s="12" t="inlineStr">
        <is>
          <t>LV 600 V</t>
        </is>
      </c>
      <c r="J2736" s="12" t="inlineStr">
        <is>
          <t>ARMOR-X MC-HL 600 V 3/C Cu XHHW-2 + ground, CWA, black PVC (Class I Div 2)</t>
        </is>
      </c>
      <c r="K2736" s="12" t="inlineStr">
        <is>
          <t>LVAX|3/C+G|1/0</t>
        </is>
      </c>
      <c r="L2736" s="12" t="inlineStr">
        <is>
          <t>3/C+G</t>
        </is>
      </c>
      <c r="M2736" s="12" t="inlineStr">
        <is>
          <t>1/0</t>
        </is>
      </c>
      <c r="N2736" s="12" t="n">
        <v>1</v>
      </c>
      <c r="O2736" s="12" t="n">
        <v>1</v>
      </c>
      <c r="P2736" s="12" t="n">
        <v>480</v>
      </c>
      <c r="Q2736" s="12" t="n">
        <v>15</v>
      </c>
      <c r="R2736" s="12" t="n">
        <v>21.2</v>
      </c>
      <c r="S2736" s="12" t="inlineStr">
        <is>
          <t>Duct bank</t>
        </is>
      </c>
      <c r="T2736" s="16" t="n">
        <v>2412</v>
      </c>
      <c r="U2736" s="16" t="n">
        <v>157</v>
      </c>
      <c r="V2736" s="16">
        <f>ROUNDUP((T2736+U2736+2*'Read Me'!$B$13)*(1+'Read Me'!$B$12),-1)</f>
        <v/>
      </c>
      <c r="W2736" s="16">
        <f>V2736*N2736*O2736</f>
        <v/>
      </c>
      <c r="X2736" s="12">
        <f>IF(LEFT(I2736,2)="MV",2*N2736*IF(L2736="1/C",O2736,1),0)</f>
        <v/>
      </c>
      <c r="Y2736" s="12">
        <f>IF(OR(LEFT(K2736,4)="LVAX",LEFT(K2736,6)="MV15AX",LEFT(K2736,4)="CTAX",LEFT(K2736,2)="W|"),2*N2736*O2736,0)</f>
        <v/>
      </c>
      <c r="Z2736" s="12" t="inlineStr">
        <is>
          <t>VD 2.6 %</t>
        </is>
      </c>
      <c r="AA2736" s="12">
        <f>N2736*O2736</f>
        <v/>
      </c>
    </row>
    <row r="2737">
      <c r="A2737" s="12" t="inlineStr">
        <is>
          <t>D-P-0009</t>
        </is>
      </c>
      <c r="B2737" s="12" t="inlineStr">
        <is>
          <t>D</t>
        </is>
      </c>
      <c r="C2737" s="12" t="inlineStr">
        <is>
          <t>Fuel gas</t>
        </is>
      </c>
      <c r="D2737" s="12" t="inlineStr">
        <is>
          <t>Motor 5 of 6, 15 kW</t>
        </is>
      </c>
      <c r="E2737" s="12" t="inlineStr">
        <is>
          <t>MCC-C1</t>
        </is>
      </c>
      <c r="F2737" s="12" t="inlineStr">
        <is>
          <t>R1 MCC-C1</t>
        </is>
      </c>
      <c r="G2737" s="12" t="inlineStr"/>
      <c r="H2737" s="12" t="inlineStr">
        <is>
          <t>CONDITIONAL: fuel-gas compressors</t>
        </is>
      </c>
      <c r="I2737" s="12" t="inlineStr">
        <is>
          <t>LV 600 V</t>
        </is>
      </c>
      <c r="J2737" s="12" t="inlineStr">
        <is>
          <t>ARMOR-X MC-HL 600 V 3/C Cu XHHW-2 + ground, CWA, black PVC (Class I Div 2)</t>
        </is>
      </c>
      <c r="K2737" s="12" t="inlineStr">
        <is>
          <t>LVAX|3/C+G|1/0</t>
        </is>
      </c>
      <c r="L2737" s="12" t="inlineStr">
        <is>
          <t>3/C+G</t>
        </is>
      </c>
      <c r="M2737" s="12" t="inlineStr">
        <is>
          <t>1/0</t>
        </is>
      </c>
      <c r="N2737" s="12" t="n">
        <v>1</v>
      </c>
      <c r="O2737" s="12" t="n">
        <v>1</v>
      </c>
      <c r="P2737" s="12" t="n">
        <v>480</v>
      </c>
      <c r="Q2737" s="12" t="n">
        <v>15</v>
      </c>
      <c r="R2737" s="12" t="n">
        <v>21.2</v>
      </c>
      <c r="S2737" s="12" t="inlineStr">
        <is>
          <t>Duct bank</t>
        </is>
      </c>
      <c r="T2737" s="16" t="n">
        <v>2412</v>
      </c>
      <c r="U2737" s="16" t="n">
        <v>157</v>
      </c>
      <c r="V2737" s="16">
        <f>ROUNDUP((T2737+U2737+2*'Read Me'!$B$13)*(1+'Read Me'!$B$12),-1)</f>
        <v/>
      </c>
      <c r="W2737" s="16">
        <f>V2737*N2737*O2737</f>
        <v/>
      </c>
      <c r="X2737" s="12">
        <f>IF(LEFT(I2737,2)="MV",2*N2737*IF(L2737="1/C",O2737,1),0)</f>
        <v/>
      </c>
      <c r="Y2737" s="12">
        <f>IF(OR(LEFT(K2737,4)="LVAX",LEFT(K2737,6)="MV15AX",LEFT(K2737,4)="CTAX",LEFT(K2737,2)="W|"),2*N2737*O2737,0)</f>
        <v/>
      </c>
      <c r="Z2737" s="12" t="inlineStr">
        <is>
          <t>VD 2.6 %</t>
        </is>
      </c>
      <c r="AA2737" s="12">
        <f>N2737*O2737</f>
        <v/>
      </c>
    </row>
    <row r="2738">
      <c r="A2738" s="12" t="inlineStr">
        <is>
          <t>D-P-0010</t>
        </is>
      </c>
      <c r="B2738" s="12" t="inlineStr">
        <is>
          <t>D</t>
        </is>
      </c>
      <c r="C2738" s="12" t="inlineStr">
        <is>
          <t>Fuel gas</t>
        </is>
      </c>
      <c r="D2738" s="12" t="inlineStr">
        <is>
          <t>Motor 6 of 6, 15 kW</t>
        </is>
      </c>
      <c r="E2738" s="12" t="inlineStr">
        <is>
          <t>MCC-C1</t>
        </is>
      </c>
      <c r="F2738" s="12" t="inlineStr">
        <is>
          <t>R1 MCC-C1</t>
        </is>
      </c>
      <c r="G2738" s="12" t="inlineStr"/>
      <c r="H2738" s="12" t="inlineStr">
        <is>
          <t>CONDITIONAL: fuel-gas compressors</t>
        </is>
      </c>
      <c r="I2738" s="12" t="inlineStr">
        <is>
          <t>LV 600 V</t>
        </is>
      </c>
      <c r="J2738" s="12" t="inlineStr">
        <is>
          <t>ARMOR-X MC-HL 600 V 3/C Cu XHHW-2 + ground, CWA, black PVC (Class I Div 2)</t>
        </is>
      </c>
      <c r="K2738" s="12" t="inlineStr">
        <is>
          <t>LVAX|3/C+G|1/0</t>
        </is>
      </c>
      <c r="L2738" s="12" t="inlineStr">
        <is>
          <t>3/C+G</t>
        </is>
      </c>
      <c r="M2738" s="12" t="inlineStr">
        <is>
          <t>1/0</t>
        </is>
      </c>
      <c r="N2738" s="12" t="n">
        <v>1</v>
      </c>
      <c r="O2738" s="12" t="n">
        <v>1</v>
      </c>
      <c r="P2738" s="12" t="n">
        <v>480</v>
      </c>
      <c r="Q2738" s="12" t="n">
        <v>15</v>
      </c>
      <c r="R2738" s="12" t="n">
        <v>21.2</v>
      </c>
      <c r="S2738" s="12" t="inlineStr">
        <is>
          <t>Duct bank</t>
        </is>
      </c>
      <c r="T2738" s="16" t="n">
        <v>2412</v>
      </c>
      <c r="U2738" s="16" t="n">
        <v>157</v>
      </c>
      <c r="V2738" s="16">
        <f>ROUNDUP((T2738+U2738+2*'Read Me'!$B$13)*(1+'Read Me'!$B$12),-1)</f>
        <v/>
      </c>
      <c r="W2738" s="16">
        <f>V2738*N2738*O2738</f>
        <v/>
      </c>
      <c r="X2738" s="12">
        <f>IF(LEFT(I2738,2)="MV",2*N2738*IF(L2738="1/C",O2738,1),0)</f>
        <v/>
      </c>
      <c r="Y2738" s="12">
        <f>IF(OR(LEFT(K2738,4)="LVAX",LEFT(K2738,6)="MV15AX",LEFT(K2738,4)="CTAX",LEFT(K2738,2)="W|"),2*N2738*O2738,0)</f>
        <v/>
      </c>
      <c r="Z2738" s="12" t="inlineStr">
        <is>
          <t>VD 2.6 %</t>
        </is>
      </c>
      <c r="AA2738" s="12">
        <f>N2738*O2738</f>
        <v/>
      </c>
    </row>
    <row r="2739">
      <c r="A2739" s="12" t="inlineStr">
        <is>
          <t>D-P-0011</t>
        </is>
      </c>
      <c r="B2739" s="12" t="inlineStr">
        <is>
          <t>D</t>
        </is>
      </c>
      <c r="C2739" s="12" t="inlineStr">
        <is>
          <t>Fuel gas</t>
        </is>
      </c>
      <c r="D2739" s="12" t="inlineStr">
        <is>
          <t>Cathodic-protection rectifier supply</t>
        </is>
      </c>
      <c r="E2739" s="12" t="inlineStr">
        <is>
          <t>MCC-C1</t>
        </is>
      </c>
      <c r="F2739" s="12" t="inlineStr">
        <is>
          <t>R1 MCC-C1</t>
        </is>
      </c>
      <c r="G2739" s="12" t="inlineStr">
        <is>
          <t>CPR-1</t>
        </is>
      </c>
      <c r="H2739" s="12" t="inlineStr">
        <is>
          <t>CPR-1: cathodic-protection rectifier</t>
        </is>
      </c>
      <c r="I2739" s="12" t="inlineStr">
        <is>
          <t>LV 600 V</t>
        </is>
      </c>
      <c r="J2739" s="12" t="inlineStr">
        <is>
          <t>Type TC-ER 600 V 3/C Cu XHHW-2 + ground, PVC jacket</t>
        </is>
      </c>
      <c r="K2739" s="12" t="inlineStr">
        <is>
          <t>LV|3/C+G|2</t>
        </is>
      </c>
      <c r="L2739" s="12" t="inlineStr">
        <is>
          <t>3/C+G</t>
        </is>
      </c>
      <c r="M2739" s="12" t="inlineStr">
        <is>
          <t>2</t>
        </is>
      </c>
      <c r="N2739" s="12" t="n">
        <v>1</v>
      </c>
      <c r="O2739" s="12" t="n">
        <v>1</v>
      </c>
      <c r="P2739" s="12" t="n">
        <v>480</v>
      </c>
      <c r="Q2739" s="12" t="n">
        <v>10</v>
      </c>
      <c r="R2739" s="12" t="n">
        <v>12.7</v>
      </c>
      <c r="S2739" s="12" t="inlineStr">
        <is>
          <t>Tray</t>
        </is>
      </c>
      <c r="T2739" s="16" t="n">
        <v>1833</v>
      </c>
      <c r="U2739" s="16" t="n">
        <v>209</v>
      </c>
      <c r="V2739" s="16">
        <f>ROUNDUP((T2739+U2739+2*'Read Me'!$B$13)*(1+'Read Me'!$B$12),-1)</f>
        <v/>
      </c>
      <c r="W2739" s="16">
        <f>V2739*N2739*O2739</f>
        <v/>
      </c>
      <c r="X2739" s="12">
        <f>IF(LEFT(I2739,2)="MV",2*N2739*IF(L2739="1/C",O2739,1),0)</f>
        <v/>
      </c>
      <c r="Y2739" s="12">
        <f>IF(OR(LEFT(K2739,4)="LVAX",LEFT(K2739,6)="MV15AX",LEFT(K2739,4)="CTAX",LEFT(K2739,2)="W|"),2*N2739*O2739,0)</f>
        <v/>
      </c>
      <c r="Z2739" s="12" t="inlineStr">
        <is>
          <t>VD 2.0 %</t>
        </is>
      </c>
      <c r="AA2739" s="12">
        <f>N2739*O2739</f>
        <v/>
      </c>
    </row>
    <row r="2740">
      <c r="A2740" s="12" t="inlineStr">
        <is>
          <t>D-P-0012</t>
        </is>
      </c>
      <c r="B2740" s="12" t="inlineStr">
        <is>
          <t>D</t>
        </is>
      </c>
      <c r="C2740" s="12" t="inlineStr">
        <is>
          <t>Fuel gas</t>
        </is>
      </c>
      <c r="D2740" s="12" t="inlineStr">
        <is>
          <t>CP anode / structure leads (allowance)</t>
        </is>
      </c>
      <c r="E2740" s="12" t="inlineStr">
        <is>
          <t>CPR-1</t>
        </is>
      </c>
      <c r="F2740" s="12" t="inlineStr">
        <is>
          <t>CPR-1: cathodic-protection rectifier</t>
        </is>
      </c>
      <c r="G2740" s="12" t="inlineStr">
        <is>
          <t>CPR-1</t>
        </is>
      </c>
      <c r="H2740" s="12" t="inlineStr">
        <is>
          <t>CPR-1: cathodic-protection rectifier</t>
        </is>
      </c>
      <c r="I2740" s="12" t="inlineStr">
        <is>
          <t>LV 600 V</t>
        </is>
      </c>
      <c r="J2740" s="12" t="inlineStr">
        <is>
          <t>Type TC-ER 600 V 3/C Cu XHHW-2 + ground, PVC jacket</t>
        </is>
      </c>
      <c r="K2740" s="12" t="inlineStr">
        <is>
          <t>LV|1/C|8</t>
        </is>
      </c>
      <c r="L2740" s="12" t="inlineStr">
        <is>
          <t>1/C</t>
        </is>
      </c>
      <c r="M2740" s="12" t="inlineStr">
        <is>
          <t>8</t>
        </is>
      </c>
      <c r="N2740" s="12" t="n">
        <v>1</v>
      </c>
      <c r="O2740" s="12" t="n">
        <v>1</v>
      </c>
      <c r="P2740" s="12" t="n"/>
      <c r="Q2740" s="12" t="n"/>
      <c r="R2740" s="12" t="n"/>
      <c r="S2740" s="12" t="inlineStr">
        <is>
          <t>Buried</t>
        </is>
      </c>
      <c r="T2740" s="16" t="n">
        <v>1500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HMWPE anode lead cable by CP vendor; allowance</t>
        </is>
      </c>
      <c r="AA2740" s="12">
        <f>N2740*O2740</f>
        <v/>
      </c>
    </row>
    <row r="2741">
      <c r="A2741" s="12" t="inlineStr">
        <is>
          <t>D-P-0013</t>
        </is>
      </c>
      <c r="B2741" s="12" t="inlineStr">
        <is>
          <t>D</t>
        </is>
      </c>
      <c r="C2741" s="12" t="inlineStr">
        <is>
          <t>Fuel gas</t>
        </is>
      </c>
      <c r="D2741" s="12" t="inlineStr">
        <is>
          <t>LV power feeder</t>
        </is>
      </c>
      <c r="E2741" s="12" t="inlineStr">
        <is>
          <t>MCC-C1</t>
        </is>
      </c>
      <c r="F2741" s="12" t="inlineStr">
        <is>
          <t>R1 MCC-C1</t>
        </is>
      </c>
      <c r="G2741" s="12" t="inlineStr"/>
      <c r="H2741" s="12" t="inlineStr">
        <is>
          <t>Fuel-gas performance heater</t>
        </is>
      </c>
      <c r="I2741" s="12" t="inlineStr">
        <is>
          <t>LV 600 V</t>
        </is>
      </c>
      <c r="J2741" s="12" t="inlineStr">
        <is>
          <t>ARMOR-X MC-HL 600 V 3/C Cu XHHW-2 + ground, CWA, black PVC (Class I Div 2)</t>
        </is>
      </c>
      <c r="K2741" s="12" t="inlineStr">
        <is>
          <t>LVAX|3/C+G|350</t>
        </is>
      </c>
      <c r="L2741" s="12" t="inlineStr">
        <is>
          <t>3/C+G</t>
        </is>
      </c>
      <c r="M2741" s="12" t="inlineStr">
        <is>
          <t>350 kcmil</t>
        </is>
      </c>
      <c r="N2741" s="12" t="n">
        <v>1</v>
      </c>
      <c r="O2741" s="12" t="n">
        <v>1</v>
      </c>
      <c r="P2741" s="12" t="n">
        <v>480</v>
      </c>
      <c r="Q2741" s="12" t="n">
        <v>60</v>
      </c>
      <c r="R2741" s="12" t="n">
        <v>84.90000000000001</v>
      </c>
      <c r="S2741" s="12" t="inlineStr">
        <is>
          <t>Tray</t>
        </is>
      </c>
      <c r="T2741" s="16" t="n">
        <v>2002</v>
      </c>
      <c r="U2741" s="16" t="n">
        <v>157</v>
      </c>
      <c r="V2741" s="16">
        <f>ROUNDUP((T2741+U2741+2*'Read Me'!$B$13)*(1+'Read Me'!$B$12),-1)</f>
        <v/>
      </c>
      <c r="W2741" s="16">
        <f>V2741*N2741*O2741</f>
        <v/>
      </c>
      <c r="X2741" s="12">
        <f>IF(LEFT(I2741,2)="MV",2*N2741*IF(L2741="1/C",O2741,1),0)</f>
        <v/>
      </c>
      <c r="Y2741" s="12">
        <f>IF(OR(LEFT(K2741,4)="LVAX",LEFT(K2741,6)="MV15AX",LEFT(K2741,4)="CTAX",LEFT(K2741,2)="W|"),2*N2741*O2741,0)</f>
        <v/>
      </c>
      <c r="Z2741" s="12" t="inlineStr">
        <is>
          <t>VD 2.7 %</t>
        </is>
      </c>
      <c r="AA2741" s="12">
        <f>N2741*O2741</f>
        <v/>
      </c>
    </row>
    <row r="2742">
      <c r="A2742" s="12" t="inlineStr">
        <is>
          <t>D-P-0014</t>
        </is>
      </c>
      <c r="B2742" s="12" t="inlineStr">
        <is>
          <t>D</t>
        </is>
      </c>
      <c r="C2742" s="12" t="inlineStr">
        <is>
          <t>Fuel gas</t>
        </is>
      </c>
      <c r="D2742" s="12" t="inlineStr">
        <is>
          <t>LV power feeder</t>
        </is>
      </c>
      <c r="E2742" s="12" t="inlineStr">
        <is>
          <t>MCC-C1</t>
        </is>
      </c>
      <c r="F2742" s="12" t="inlineStr">
        <is>
          <t>R1 MCC-C1</t>
        </is>
      </c>
      <c r="G2742" s="12" t="inlineStr"/>
      <c r="H2742" s="12" t="inlineStr">
        <is>
          <t>Gas metering skid</t>
        </is>
      </c>
      <c r="I2742" s="12" t="inlineStr">
        <is>
          <t>LV 600 V</t>
        </is>
      </c>
      <c r="J2742" s="12" t="inlineStr">
        <is>
          <t>ARMOR-X MC-HL 600 V 3/C Cu XHHW-2 + ground, CWA, black PVC (Class I Div 2)</t>
        </is>
      </c>
      <c r="K2742" s="12" t="inlineStr">
        <is>
          <t>LVAX|3/C+G|2</t>
        </is>
      </c>
      <c r="L2742" s="12" t="inlineStr">
        <is>
          <t>3/C+G</t>
        </is>
      </c>
      <c r="M2742" s="12" t="inlineStr">
        <is>
          <t>2</t>
        </is>
      </c>
      <c r="N2742" s="12" t="n">
        <v>1</v>
      </c>
      <c r="O2742" s="12" t="n">
        <v>1</v>
      </c>
      <c r="P2742" s="12" t="n">
        <v>480</v>
      </c>
      <c r="Q2742" s="12" t="n">
        <v>10</v>
      </c>
      <c r="R2742" s="12" t="n">
        <v>14.2</v>
      </c>
      <c r="S2742" s="12" t="inlineStr">
        <is>
          <t>Tray</t>
        </is>
      </c>
      <c r="T2742" s="16" t="n">
        <v>1942</v>
      </c>
      <c r="U2742" s="16" t="n">
        <v>197</v>
      </c>
      <c r="V2742" s="16">
        <f>ROUNDUP((T2742+U2742+2*'Read Me'!$B$13)*(1+'Read Me'!$B$12),-1)</f>
        <v/>
      </c>
      <c r="W2742" s="16">
        <f>V2742*N2742*O2742</f>
        <v/>
      </c>
      <c r="X2742" s="12">
        <f>IF(LEFT(I2742,2)="MV",2*N2742*IF(L2742="1/C",O2742,1),0)</f>
        <v/>
      </c>
      <c r="Y2742" s="12">
        <f>IF(OR(LEFT(K2742,4)="LVAX",LEFT(K2742,6)="MV15AX",LEFT(K2742,4)="CTAX",LEFT(K2742,2)="W|"),2*N2742*O2742,0)</f>
        <v/>
      </c>
      <c r="Z2742" s="12" t="inlineStr">
        <is>
          <t>VD 2.3 %</t>
        </is>
      </c>
      <c r="AA2742" s="12">
        <f>N2742*O2742</f>
        <v/>
      </c>
    </row>
    <row r="2743">
      <c r="A2743" s="12" t="inlineStr">
        <is>
          <t>D-P-0015</t>
        </is>
      </c>
      <c r="B2743" s="12" t="inlineStr">
        <is>
          <t>D</t>
        </is>
      </c>
      <c r="C2743" s="12" t="inlineStr">
        <is>
          <t>Fuel gas</t>
        </is>
      </c>
      <c r="D2743" s="12" t="inlineStr">
        <is>
          <t>LV power feeder</t>
        </is>
      </c>
      <c r="E2743" s="12" t="inlineStr">
        <is>
          <t>MCC-C1</t>
        </is>
      </c>
      <c r="F2743" s="12" t="inlineStr">
        <is>
          <t>R1 MCC-C1</t>
        </is>
      </c>
      <c r="G2743" s="12" t="inlineStr"/>
      <c r="H2743" s="12" t="inlineStr">
        <is>
          <t>Gas pressure regulation skid</t>
        </is>
      </c>
      <c r="I2743" s="12" t="inlineStr">
        <is>
          <t>LV 600 V</t>
        </is>
      </c>
      <c r="J2743" s="12" t="inlineStr">
        <is>
          <t>ARMOR-X MC-HL 600 V 3/C Cu XHHW-2 + ground, CWA, black PVC (Class I Div 2)</t>
        </is>
      </c>
      <c r="K2743" s="12" t="inlineStr">
        <is>
          <t>LVAX|3/C+G|2</t>
        </is>
      </c>
      <c r="L2743" s="12" t="inlineStr">
        <is>
          <t>3/C+G</t>
        </is>
      </c>
      <c r="M2743" s="12" t="inlineStr">
        <is>
          <t>2</t>
        </is>
      </c>
      <c r="N2743" s="12" t="n">
        <v>1</v>
      </c>
      <c r="O2743" s="12" t="n">
        <v>1</v>
      </c>
      <c r="P2743" s="12" t="n">
        <v>480</v>
      </c>
      <c r="Q2743" s="12" t="n">
        <v>10</v>
      </c>
      <c r="R2743" s="12" t="n">
        <v>14.2</v>
      </c>
      <c r="S2743" s="12" t="inlineStr">
        <is>
          <t>Duct bank</t>
        </is>
      </c>
      <c r="T2743" s="16" t="n">
        <v>2052</v>
      </c>
      <c r="U2743" s="16" t="n">
        <v>157</v>
      </c>
      <c r="V2743" s="16">
        <f>ROUNDUP((T2743+U2743+2*'Read Me'!$B$13)*(1+'Read Me'!$B$12),-1)</f>
        <v/>
      </c>
      <c r="W2743" s="16">
        <f>V2743*N2743*O2743</f>
        <v/>
      </c>
      <c r="X2743" s="12">
        <f>IF(LEFT(I2743,2)="MV",2*N2743*IF(L2743="1/C",O2743,1),0)</f>
        <v/>
      </c>
      <c r="Y2743" s="12">
        <f>IF(OR(LEFT(K2743,4)="LVAX",LEFT(K2743,6)="MV15AX",LEFT(K2743,4)="CTAX",LEFT(K2743,2)="W|"),2*N2743*O2743,0)</f>
        <v/>
      </c>
      <c r="Z2743" s="12" t="inlineStr">
        <is>
          <t>VD 2.4 %</t>
        </is>
      </c>
      <c r="AA2743" s="12">
        <f>N2743*O2743</f>
        <v/>
      </c>
    </row>
    <row r="2744">
      <c r="A2744" s="12" t="inlineStr">
        <is>
          <t>D-P-0016</t>
        </is>
      </c>
      <c r="B2744" s="12" t="inlineStr">
        <is>
          <t>D</t>
        </is>
      </c>
      <c r="C2744" s="12" t="inlineStr">
        <is>
          <t>Fuel gas</t>
        </is>
      </c>
      <c r="D2744" s="12" t="inlineStr">
        <is>
          <t>LV power feeder</t>
        </is>
      </c>
      <c r="E2744" s="12" t="inlineStr">
        <is>
          <t>MCC-C1</t>
        </is>
      </c>
      <c r="F2744" s="12" t="inlineStr">
        <is>
          <t>R1 MCC-C1</t>
        </is>
      </c>
      <c r="G2744" s="12" t="inlineStr"/>
      <c r="H2744" s="12" t="inlineStr">
        <is>
          <t>Gas yard filter-separators</t>
        </is>
      </c>
      <c r="I2744" s="12" t="inlineStr">
        <is>
          <t>LV 600 V</t>
        </is>
      </c>
      <c r="J2744" s="12" t="inlineStr">
        <is>
          <t>ARMOR-X MC-HL 600 V 3/C Cu XHHW-2 + ground, CWA, black PVC (Class I Div 2)</t>
        </is>
      </c>
      <c r="K2744" s="12" t="inlineStr">
        <is>
          <t>LVAX|3/C+G|2</t>
        </is>
      </c>
      <c r="L2744" s="12" t="inlineStr">
        <is>
          <t>3/C+G</t>
        </is>
      </c>
      <c r="M2744" s="12" t="inlineStr">
        <is>
          <t>2</t>
        </is>
      </c>
      <c r="N2744" s="12" t="n">
        <v>1</v>
      </c>
      <c r="O2744" s="12" t="n">
        <v>1</v>
      </c>
      <c r="P2744" s="12" t="n">
        <v>480</v>
      </c>
      <c r="Q2744" s="12" t="n">
        <v>10</v>
      </c>
      <c r="R2744" s="12" t="n">
        <v>14.2</v>
      </c>
      <c r="S2744" s="12" t="inlineStr">
        <is>
          <t>Tray</t>
        </is>
      </c>
      <c r="T2744" s="16" t="n">
        <v>1942</v>
      </c>
      <c r="U2744" s="16" t="n">
        <v>157</v>
      </c>
      <c r="V2744" s="16">
        <f>ROUNDUP((T2744+U2744+2*'Read Me'!$B$13)*(1+'Read Me'!$B$12),-1)</f>
        <v/>
      </c>
      <c r="W2744" s="16">
        <f>V2744*N2744*O2744</f>
        <v/>
      </c>
      <c r="X2744" s="12">
        <f>IF(LEFT(I2744,2)="MV",2*N2744*IF(L2744="1/C",O2744,1),0)</f>
        <v/>
      </c>
      <c r="Y2744" s="12">
        <f>IF(OR(LEFT(K2744,4)="LVAX",LEFT(K2744,6)="MV15AX",LEFT(K2744,4)="CTAX",LEFT(K2744,2)="W|"),2*N2744*O2744,0)</f>
        <v/>
      </c>
      <c r="Z2744" s="12" t="inlineStr">
        <is>
          <t>VD 2.3 %</t>
        </is>
      </c>
      <c r="AA2744" s="12">
        <f>N2744*O2744</f>
        <v/>
      </c>
    </row>
    <row r="2745">
      <c r="A2745" s="12" t="inlineStr">
        <is>
          <t>D-P-0017</t>
        </is>
      </c>
      <c r="B2745" s="12" t="inlineStr">
        <is>
          <t>D</t>
        </is>
      </c>
      <c r="C2745" s="12" t="inlineStr">
        <is>
          <t>Fuel gas</t>
        </is>
      </c>
      <c r="D2745" s="12" t="inlineStr">
        <is>
          <t>LV power feeder</t>
        </is>
      </c>
      <c r="E2745" s="12" t="inlineStr">
        <is>
          <t>MCC-C1</t>
        </is>
      </c>
      <c r="F2745" s="12" t="inlineStr">
        <is>
          <t>R1 MCC-C1</t>
        </is>
      </c>
      <c r="G2745" s="12" t="inlineStr"/>
      <c r="H2745" s="12" t="inlineStr">
        <is>
          <t>Gas yard inlet: ESD valve, block valve and insulating joint</t>
        </is>
      </c>
      <c r="I2745" s="12" t="inlineStr">
        <is>
          <t>LV 600 V</t>
        </is>
      </c>
      <c r="J2745" s="12" t="inlineStr">
        <is>
          <t>ARMOR-X MC-HL 600 V 3/C Cu XHHW-2 + ground, CWA, black PVC (Class I Div 2)</t>
        </is>
      </c>
      <c r="K2745" s="12" t="inlineStr">
        <is>
          <t>LVAX|3/C+G|2</t>
        </is>
      </c>
      <c r="L2745" s="12" t="inlineStr">
        <is>
          <t>3/C+G</t>
        </is>
      </c>
      <c r="M2745" s="12" t="inlineStr">
        <is>
          <t>2</t>
        </is>
      </c>
      <c r="N2745" s="12" t="n">
        <v>1</v>
      </c>
      <c r="O2745" s="12" t="n">
        <v>1</v>
      </c>
      <c r="P2745" s="12" t="n">
        <v>480</v>
      </c>
      <c r="Q2745" s="12" t="n">
        <v>10</v>
      </c>
      <c r="R2745" s="12" t="n">
        <v>14.2</v>
      </c>
      <c r="S2745" s="12" t="inlineStr">
        <is>
          <t>Duct bank</t>
        </is>
      </c>
      <c r="T2745" s="16" t="n">
        <v>2052</v>
      </c>
      <c r="U2745" s="16" t="n">
        <v>254</v>
      </c>
      <c r="V2745" s="16">
        <f>ROUNDUP((T2745+U2745+2*'Read Me'!$B$13)*(1+'Read Me'!$B$12),-1)</f>
        <v/>
      </c>
      <c r="W2745" s="16">
        <f>V2745*N2745*O2745</f>
        <v/>
      </c>
      <c r="X2745" s="12">
        <f>IF(LEFT(I2745,2)="MV",2*N2745*IF(L2745="1/C",O2745,1),0)</f>
        <v/>
      </c>
      <c r="Y2745" s="12">
        <f>IF(OR(LEFT(K2745,4)="LVAX",LEFT(K2745,6)="MV15AX",LEFT(K2745,4)="CTAX",LEFT(K2745,2)="W|"),2*N2745*O2745,0)</f>
        <v/>
      </c>
      <c r="Z2745" s="12" t="inlineStr">
        <is>
          <t>VD 2.5 %</t>
        </is>
      </c>
      <c r="AA2745" s="12">
        <f>N2745*O2745</f>
        <v/>
      </c>
    </row>
    <row r="2746">
      <c r="A2746" s="12" t="inlineStr">
        <is>
          <t>D-P-0018</t>
        </is>
      </c>
      <c r="B2746" s="12" t="inlineStr">
        <is>
          <t>D</t>
        </is>
      </c>
      <c r="C2746" s="12" t="inlineStr">
        <is>
          <t>Fuel gas</t>
        </is>
      </c>
      <c r="D2746" s="12" t="inlineStr">
        <is>
          <t>LV power feeder</t>
        </is>
      </c>
      <c r="E2746" s="12" t="inlineStr">
        <is>
          <t>MCC-C1</t>
        </is>
      </c>
      <c r="F2746" s="12" t="inlineStr">
        <is>
          <t>R1 MCC-C1</t>
        </is>
      </c>
      <c r="G2746" s="12" t="inlineStr"/>
      <c r="H2746" s="12" t="inlineStr">
        <is>
          <t>Gas yard local control enclosure</t>
        </is>
      </c>
      <c r="I2746" s="12" t="inlineStr">
        <is>
          <t>LV 600 V</t>
        </is>
      </c>
      <c r="J2746" s="12" t="inlineStr">
        <is>
          <t>ARMOR-X MC-HL 600 V 3/C Cu XHHW-2 + ground, CWA, black PVC (Class I Div 2)</t>
        </is>
      </c>
      <c r="K2746" s="12" t="inlineStr">
        <is>
          <t>LVAX|3/C+G|1</t>
        </is>
      </c>
      <c r="L2746" s="12" t="inlineStr">
        <is>
          <t>3/C+G</t>
        </is>
      </c>
      <c r="M2746" s="12" t="inlineStr">
        <is>
          <t>1</t>
        </is>
      </c>
      <c r="N2746" s="12" t="n">
        <v>1</v>
      </c>
      <c r="O2746" s="12" t="n">
        <v>1</v>
      </c>
      <c r="P2746" s="12" t="n">
        <v>480</v>
      </c>
      <c r="Q2746" s="12" t="n">
        <v>15</v>
      </c>
      <c r="R2746" s="12" t="n">
        <v>21.2</v>
      </c>
      <c r="S2746" s="12" t="inlineStr">
        <is>
          <t>Tray</t>
        </is>
      </c>
      <c r="T2746" s="16" t="n">
        <v>1833</v>
      </c>
      <c r="U2746" s="16" t="n">
        <v>157</v>
      </c>
      <c r="V2746" s="16">
        <f>ROUNDUP((T2746+U2746+2*'Read Me'!$B$13)*(1+'Read Me'!$B$12),-1)</f>
        <v/>
      </c>
      <c r="W2746" s="16">
        <f>V2746*N2746*O2746</f>
        <v/>
      </c>
      <c r="X2746" s="12">
        <f>IF(LEFT(I2746,2)="MV",2*N2746*IF(L2746="1/C",O2746,1),0)</f>
        <v/>
      </c>
      <c r="Y2746" s="12">
        <f>IF(OR(LEFT(K2746,4)="LVAX",LEFT(K2746,6)="MV15AX",LEFT(K2746,4)="CTAX",LEFT(K2746,2)="W|"),2*N2746*O2746,0)</f>
        <v/>
      </c>
      <c r="Z2746" s="12" t="inlineStr">
        <is>
          <t>VD 2.6 %</t>
        </is>
      </c>
      <c r="AA2746" s="12">
        <f>N2746*O2746</f>
        <v/>
      </c>
    </row>
    <row r="2747">
      <c r="A2747" s="12" t="inlineStr">
        <is>
          <t>D-P-0019</t>
        </is>
      </c>
      <c r="B2747" s="12" t="inlineStr">
        <is>
          <t>D</t>
        </is>
      </c>
      <c r="C2747" s="12" t="inlineStr">
        <is>
          <t>Fuel gas</t>
        </is>
      </c>
      <c r="D2747" s="12" t="inlineStr">
        <is>
          <t>LV power feeder</t>
        </is>
      </c>
      <c r="E2747" s="12" t="inlineStr">
        <is>
          <t>MCC-C1</t>
        </is>
      </c>
      <c r="F2747" s="12" t="inlineStr">
        <is>
          <t>R1 MCC-C1</t>
        </is>
      </c>
      <c r="G2747" s="12" t="inlineStr">
        <is>
          <t>HTP-4</t>
        </is>
      </c>
      <c r="H2747" s="12" t="inlineStr">
        <is>
          <t>HTP-4: heat-trace panel (gas)</t>
        </is>
      </c>
      <c r="I2747" s="12" t="inlineStr">
        <is>
          <t>LV 600 V</t>
        </is>
      </c>
      <c r="J2747" s="12" t="inlineStr">
        <is>
          <t>Type TC-ER 600 V 3/C Cu XHHW-2 + ground, PVC jacket</t>
        </is>
      </c>
      <c r="K2747" s="12" t="inlineStr">
        <is>
          <t>LV|3/C+G|350</t>
        </is>
      </c>
      <c r="L2747" s="12" t="inlineStr">
        <is>
          <t>3/C+G</t>
        </is>
      </c>
      <c r="M2747" s="12" t="inlineStr">
        <is>
          <t>350 kcmil</t>
        </is>
      </c>
      <c r="N2747" s="12" t="n">
        <v>2</v>
      </c>
      <c r="O2747" s="12" t="n">
        <v>1</v>
      </c>
      <c r="P2747" s="12" t="n">
        <v>480</v>
      </c>
      <c r="Q2747" s="12" t="n">
        <v>120</v>
      </c>
      <c r="R2747" s="12" t="n">
        <v>169.8</v>
      </c>
      <c r="S2747" s="12" t="inlineStr">
        <is>
          <t>Tray</t>
        </is>
      </c>
      <c r="T2747" s="16" t="n">
        <v>1868</v>
      </c>
      <c r="U2747" s="16" t="n">
        <v>157</v>
      </c>
      <c r="V2747" s="16">
        <f>ROUNDUP((T2747+U2747+2*'Read Me'!$B$13)*(1+'Read Me'!$B$12),-1)</f>
        <v/>
      </c>
      <c r="W2747" s="16">
        <f>V2747*N2747*O2747</f>
        <v/>
      </c>
      <c r="X2747" s="12">
        <f>IF(LEFT(I2747,2)="MV",2*N2747*IF(L2747="1/C",O2747,1),0)</f>
        <v/>
      </c>
      <c r="Y2747" s="12">
        <f>IF(OR(LEFT(K2747,4)="LVAX",LEFT(K2747,6)="MV15AX",LEFT(K2747,4)="CTAX",LEFT(K2747,2)="W|"),2*N2747*O2747,0)</f>
        <v/>
      </c>
      <c r="Z2747" s="12" t="inlineStr">
        <is>
          <t>VD 2.5 %</t>
        </is>
      </c>
      <c r="AA2747" s="12">
        <f>N2747*O2747</f>
        <v/>
      </c>
    </row>
    <row r="2748">
      <c r="A2748" s="12" t="inlineStr">
        <is>
          <t>D-P-0020</t>
        </is>
      </c>
      <c r="B2748" s="12" t="inlineStr">
        <is>
          <t>D</t>
        </is>
      </c>
      <c r="C2748" s="12" t="inlineStr">
        <is>
          <t>Fuel gas</t>
        </is>
      </c>
      <c r="D2748" s="12" t="inlineStr">
        <is>
          <t>Heat-trace circuit 1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D-P-0021</t>
        </is>
      </c>
      <c r="B2749" s="12" t="inlineStr">
        <is>
          <t>D</t>
        </is>
      </c>
      <c r="C2749" s="12" t="inlineStr">
        <is>
          <t>Fuel gas</t>
        </is>
      </c>
      <c r="D2749" s="12" t="inlineStr">
        <is>
          <t>Heat-trace circuit 2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D-P-0022</t>
        </is>
      </c>
      <c r="B2750" s="12" t="inlineStr">
        <is>
          <t>D</t>
        </is>
      </c>
      <c r="C2750" s="12" t="inlineStr">
        <is>
          <t>Fuel gas</t>
        </is>
      </c>
      <c r="D2750" s="12" t="inlineStr">
        <is>
          <t>Heat-trace circuit 3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D-P-0023</t>
        </is>
      </c>
      <c r="B2751" s="12" t="inlineStr">
        <is>
          <t>D</t>
        </is>
      </c>
      <c r="C2751" s="12" t="inlineStr">
        <is>
          <t>Fuel gas</t>
        </is>
      </c>
      <c r="D2751" s="12" t="inlineStr">
        <is>
          <t>Heat-trace circuit 4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D-P-0024</t>
        </is>
      </c>
      <c r="B2752" s="12" t="inlineStr">
        <is>
          <t>D</t>
        </is>
      </c>
      <c r="C2752" s="12" t="inlineStr">
        <is>
          <t>Fuel gas</t>
        </is>
      </c>
      <c r="D2752" s="12" t="inlineStr">
        <is>
          <t>Heat-trace circuit 5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D-P-0025</t>
        </is>
      </c>
      <c r="B2753" s="12" t="inlineStr">
        <is>
          <t>D</t>
        </is>
      </c>
      <c r="C2753" s="12" t="inlineStr">
        <is>
          <t>Fuel gas</t>
        </is>
      </c>
      <c r="D2753" s="12" t="inlineStr">
        <is>
          <t>Heat-trace circuit 6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D-P-0026</t>
        </is>
      </c>
      <c r="B2754" s="12" t="inlineStr">
        <is>
          <t>D</t>
        </is>
      </c>
      <c r="C2754" s="12" t="inlineStr">
        <is>
          <t>Fuel gas</t>
        </is>
      </c>
      <c r="D2754" s="12" t="inlineStr">
        <is>
          <t>Heat-trace circuit 7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D-P-0027</t>
        </is>
      </c>
      <c r="B2755" s="12" t="inlineStr">
        <is>
          <t>D</t>
        </is>
      </c>
      <c r="C2755" s="12" t="inlineStr">
        <is>
          <t>Fuel gas</t>
        </is>
      </c>
      <c r="D2755" s="12" t="inlineStr">
        <is>
          <t>Heat-trace circuit 8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D-P-0028</t>
        </is>
      </c>
      <c r="B2756" s="12" t="inlineStr">
        <is>
          <t>D</t>
        </is>
      </c>
      <c r="C2756" s="12" t="inlineStr">
        <is>
          <t>Fuel gas</t>
        </is>
      </c>
      <c r="D2756" s="12" t="inlineStr">
        <is>
          <t>Heat-trace circuit 9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D-P-0029</t>
        </is>
      </c>
      <c r="B2757" s="12" t="inlineStr">
        <is>
          <t>D</t>
        </is>
      </c>
      <c r="C2757" s="12" t="inlineStr">
        <is>
          <t>Fuel gas</t>
        </is>
      </c>
      <c r="D2757" s="12" t="inlineStr">
        <is>
          <t>Heat-trace circuit 10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D-P-0030</t>
        </is>
      </c>
      <c r="B2758" s="12" t="inlineStr">
        <is>
          <t>D</t>
        </is>
      </c>
      <c r="C2758" s="12" t="inlineStr">
        <is>
          <t>Fuel gas</t>
        </is>
      </c>
      <c r="D2758" s="12" t="inlineStr">
        <is>
          <t>Heat-trace circuit 11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D-P-0031</t>
        </is>
      </c>
      <c r="B2759" s="12" t="inlineStr">
        <is>
          <t>D</t>
        </is>
      </c>
      <c r="C2759" s="12" t="inlineStr">
        <is>
          <t>Fuel gas</t>
        </is>
      </c>
      <c r="D2759" s="12" t="inlineStr">
        <is>
          <t>Heat-trace circuit 12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D-P-0032</t>
        </is>
      </c>
      <c r="B2760" s="12" t="inlineStr">
        <is>
          <t>D</t>
        </is>
      </c>
      <c r="C2760" s="12" t="inlineStr">
        <is>
          <t>Fuel gas</t>
        </is>
      </c>
      <c r="D2760" s="12" t="inlineStr">
        <is>
          <t>Heat-trace circuit 13 (power to the trace junction box)</t>
        </is>
      </c>
      <c r="E2760" s="12" t="inlineStr">
        <is>
          <t>HTP-4</t>
        </is>
      </c>
      <c r="F2760" s="12" t="inlineStr">
        <is>
          <t>HTP-4: heat-trace panel (gas)</t>
        </is>
      </c>
      <c r="G2760" s="12" t="inlineStr">
        <is>
          <t>HTP-4</t>
        </is>
      </c>
      <c r="H2760" s="12" t="inlineStr">
        <is>
          <t>HTP-4: heat-trace panel (gas)</t>
        </is>
      </c>
      <c r="I2760" s="12" t="inlineStr">
        <is>
          <t>LV 600 V</t>
        </is>
      </c>
      <c r="J2760" s="12" t="inlineStr">
        <is>
          <t>Type TC-ER 600 V 3/C Cu XHHW-2 + ground, PVC jacket</t>
        </is>
      </c>
      <c r="K2760" s="12" t="inlineStr">
        <is>
          <t>LV|3/C+G|10</t>
        </is>
      </c>
      <c r="L2760" s="12" t="inlineStr">
        <is>
          <t>3/C+G</t>
        </is>
      </c>
      <c r="M2760" s="12" t="inlineStr">
        <is>
          <t>10</t>
        </is>
      </c>
      <c r="N2760" s="12" t="n">
        <v>1</v>
      </c>
      <c r="O2760" s="12" t="n">
        <v>1</v>
      </c>
      <c r="P2760" s="12" t="n">
        <v>480</v>
      </c>
      <c r="Q2760" s="12" t="n">
        <v>4</v>
      </c>
      <c r="R2760" s="12" t="n">
        <v>6</v>
      </c>
      <c r="S2760" s="12" t="inlineStr">
        <is>
          <t>Tray</t>
        </is>
      </c>
      <c r="T2760" s="16" t="n">
        <v>180</v>
      </c>
      <c r="U2760" s="16" t="n">
        <v>20</v>
      </c>
      <c r="V2760" s="16">
        <f>ROUNDUP((T2760+U2760+2*'Read Me'!$B$13)*(1+'Read Me'!$B$12),-1)</f>
        <v/>
      </c>
      <c r="W2760" s="16">
        <f>V2760*N2760*O2760</f>
        <v/>
      </c>
      <c r="X2760" s="12">
        <f>IF(LEFT(I2760,2)="MV",2*N2760*IF(L2760="1/C",O2760,1),0)</f>
        <v/>
      </c>
      <c r="Y2760" s="12">
        <f>IF(OR(LEFT(K2760,4)="LVAX",LEFT(K2760,6)="MV15AX",LEFT(K2760,4)="CTAX",LEFT(K2760,2)="W|"),2*N2760*O2760,0)</f>
        <v/>
      </c>
      <c r="Z2760" s="12" t="inlineStr">
        <is>
          <t>heat-trace cable itself by others</t>
        </is>
      </c>
      <c r="AA2760" s="12">
        <f>N2760*O2760</f>
        <v/>
      </c>
    </row>
    <row r="2761">
      <c r="A2761" s="12" t="inlineStr">
        <is>
          <t>D-P-0033</t>
        </is>
      </c>
      <c r="B2761" s="12" t="inlineStr">
        <is>
          <t>D</t>
        </is>
      </c>
      <c r="C2761" s="12" t="inlineStr">
        <is>
          <t>Fuel gas</t>
        </is>
      </c>
      <c r="D2761" s="12" t="inlineStr">
        <is>
          <t>Heat-trace circuit 14 (power to the trace junction box)</t>
        </is>
      </c>
      <c r="E2761" s="12" t="inlineStr">
        <is>
          <t>HTP-4</t>
        </is>
      </c>
      <c r="F2761" s="12" t="inlineStr">
        <is>
          <t>HTP-4: heat-trace panel (gas)</t>
        </is>
      </c>
      <c r="G2761" s="12" t="inlineStr">
        <is>
          <t>HTP-4</t>
        </is>
      </c>
      <c r="H2761" s="12" t="inlineStr">
        <is>
          <t>HTP-4: heat-trace panel (gas)</t>
        </is>
      </c>
      <c r="I2761" s="12" t="inlineStr">
        <is>
          <t>LV 600 V</t>
        </is>
      </c>
      <c r="J2761" s="12" t="inlineStr">
        <is>
          <t>Type TC-ER 600 V 3/C Cu XHHW-2 + ground, PVC jacket</t>
        </is>
      </c>
      <c r="K2761" s="12" t="inlineStr">
        <is>
          <t>LV|3/C+G|10</t>
        </is>
      </c>
      <c r="L2761" s="12" t="inlineStr">
        <is>
          <t>3/C+G</t>
        </is>
      </c>
      <c r="M2761" s="12" t="inlineStr">
        <is>
          <t>10</t>
        </is>
      </c>
      <c r="N2761" s="12" t="n">
        <v>1</v>
      </c>
      <c r="O2761" s="12" t="n">
        <v>1</v>
      </c>
      <c r="P2761" s="12" t="n">
        <v>480</v>
      </c>
      <c r="Q2761" s="12" t="n">
        <v>4</v>
      </c>
      <c r="R2761" s="12" t="n">
        <v>6</v>
      </c>
      <c r="S2761" s="12" t="inlineStr">
        <is>
          <t>Tray</t>
        </is>
      </c>
      <c r="T2761" s="16" t="n">
        <v>180</v>
      </c>
      <c r="U2761" s="16" t="n">
        <v>20</v>
      </c>
      <c r="V2761" s="16">
        <f>ROUNDUP((T2761+U2761+2*'Read Me'!$B$13)*(1+'Read Me'!$B$12),-1)</f>
        <v/>
      </c>
      <c r="W2761" s="16">
        <f>V2761*N2761*O2761</f>
        <v/>
      </c>
      <c r="X2761" s="12">
        <f>IF(LEFT(I2761,2)="MV",2*N2761*IF(L2761="1/C",O2761,1),0)</f>
        <v/>
      </c>
      <c r="Y2761" s="12">
        <f>IF(OR(LEFT(K2761,4)="LVAX",LEFT(K2761,6)="MV15AX",LEFT(K2761,4)="CTAX",LEFT(K2761,2)="W|"),2*N2761*O2761,0)</f>
        <v/>
      </c>
      <c r="Z2761" s="12" t="inlineStr">
        <is>
          <t>heat-trace cable itself by others</t>
        </is>
      </c>
      <c r="AA2761" s="12">
        <f>N2761*O2761</f>
        <v/>
      </c>
    </row>
    <row r="2762">
      <c r="A2762" s="12" t="inlineStr">
        <is>
          <t>D-P-0034</t>
        </is>
      </c>
      <c r="B2762" s="12" t="inlineStr">
        <is>
          <t>D</t>
        </is>
      </c>
      <c r="C2762" s="12" t="inlineStr">
        <is>
          <t>Fuel gas</t>
        </is>
      </c>
      <c r="D2762" s="12" t="inlineStr">
        <is>
          <t>Heat-trace circuit 15 (power to the trace junction box)</t>
        </is>
      </c>
      <c r="E2762" s="12" t="inlineStr">
        <is>
          <t>HTP-4</t>
        </is>
      </c>
      <c r="F2762" s="12" t="inlineStr">
        <is>
          <t>HTP-4: heat-trace panel (gas)</t>
        </is>
      </c>
      <c r="G2762" s="12" t="inlineStr">
        <is>
          <t>HTP-4</t>
        </is>
      </c>
      <c r="H2762" s="12" t="inlineStr">
        <is>
          <t>HTP-4: heat-trace panel (gas)</t>
        </is>
      </c>
      <c r="I2762" s="12" t="inlineStr">
        <is>
          <t>LV 600 V</t>
        </is>
      </c>
      <c r="J2762" s="12" t="inlineStr">
        <is>
          <t>Type TC-ER 600 V 3/C Cu XHHW-2 + ground, PVC jacket</t>
        </is>
      </c>
      <c r="K2762" s="12" t="inlineStr">
        <is>
          <t>LV|3/C+G|10</t>
        </is>
      </c>
      <c r="L2762" s="12" t="inlineStr">
        <is>
          <t>3/C+G</t>
        </is>
      </c>
      <c r="M2762" s="12" t="inlineStr">
        <is>
          <t>10</t>
        </is>
      </c>
      <c r="N2762" s="12" t="n">
        <v>1</v>
      </c>
      <c r="O2762" s="12" t="n">
        <v>1</v>
      </c>
      <c r="P2762" s="12" t="n">
        <v>480</v>
      </c>
      <c r="Q2762" s="12" t="n">
        <v>4</v>
      </c>
      <c r="R2762" s="12" t="n">
        <v>6</v>
      </c>
      <c r="S2762" s="12" t="inlineStr">
        <is>
          <t>Tray</t>
        </is>
      </c>
      <c r="T2762" s="16" t="n">
        <v>180</v>
      </c>
      <c r="U2762" s="16" t="n">
        <v>20</v>
      </c>
      <c r="V2762" s="16">
        <f>ROUNDUP((T2762+U2762+2*'Read Me'!$B$13)*(1+'Read Me'!$B$12),-1)</f>
        <v/>
      </c>
      <c r="W2762" s="16">
        <f>V2762*N2762*O2762</f>
        <v/>
      </c>
      <c r="X2762" s="12">
        <f>IF(LEFT(I2762,2)="MV",2*N2762*IF(L2762="1/C",O2762,1),0)</f>
        <v/>
      </c>
      <c r="Y2762" s="12">
        <f>IF(OR(LEFT(K2762,4)="LVAX",LEFT(K2762,6)="MV15AX",LEFT(K2762,4)="CTAX",LEFT(K2762,2)="W|"),2*N2762*O2762,0)</f>
        <v/>
      </c>
      <c r="Z2762" s="12" t="inlineStr">
        <is>
          <t>heat-trace cable itself by others</t>
        </is>
      </c>
      <c r="AA2762" s="12">
        <f>N2762*O2762</f>
        <v/>
      </c>
    </row>
    <row r="2763">
      <c r="A2763" s="12" t="inlineStr">
        <is>
          <t>D-P-0035</t>
        </is>
      </c>
      <c r="B2763" s="12" t="inlineStr">
        <is>
          <t>D</t>
        </is>
      </c>
      <c r="C2763" s="12" t="inlineStr">
        <is>
          <t>Fuel gas</t>
        </is>
      </c>
      <c r="D2763" s="12" t="inlineStr">
        <is>
          <t>Heat-trace circuit 16 (power to the trace junction box)</t>
        </is>
      </c>
      <c r="E2763" s="12" t="inlineStr">
        <is>
          <t>HTP-4</t>
        </is>
      </c>
      <c r="F2763" s="12" t="inlineStr">
        <is>
          <t>HTP-4: heat-trace panel (gas)</t>
        </is>
      </c>
      <c r="G2763" s="12" t="inlineStr">
        <is>
          <t>HTP-4</t>
        </is>
      </c>
      <c r="H2763" s="12" t="inlineStr">
        <is>
          <t>HTP-4: heat-trace panel (gas)</t>
        </is>
      </c>
      <c r="I2763" s="12" t="inlineStr">
        <is>
          <t>LV 600 V</t>
        </is>
      </c>
      <c r="J2763" s="12" t="inlineStr">
        <is>
          <t>Type TC-ER 600 V 3/C Cu XHHW-2 + ground, PVC jacket</t>
        </is>
      </c>
      <c r="K2763" s="12" t="inlineStr">
        <is>
          <t>LV|3/C+G|10</t>
        </is>
      </c>
      <c r="L2763" s="12" t="inlineStr">
        <is>
          <t>3/C+G</t>
        </is>
      </c>
      <c r="M2763" s="12" t="inlineStr">
        <is>
          <t>10</t>
        </is>
      </c>
      <c r="N2763" s="12" t="n">
        <v>1</v>
      </c>
      <c r="O2763" s="12" t="n">
        <v>1</v>
      </c>
      <c r="P2763" s="12" t="n">
        <v>480</v>
      </c>
      <c r="Q2763" s="12" t="n">
        <v>4</v>
      </c>
      <c r="R2763" s="12" t="n">
        <v>6</v>
      </c>
      <c r="S2763" s="12" t="inlineStr">
        <is>
          <t>Tray</t>
        </is>
      </c>
      <c r="T2763" s="16" t="n">
        <v>180</v>
      </c>
      <c r="U2763" s="16" t="n">
        <v>20</v>
      </c>
      <c r="V2763" s="16">
        <f>ROUNDUP((T2763+U2763+2*'Read Me'!$B$13)*(1+'Read Me'!$B$12),-1)</f>
        <v/>
      </c>
      <c r="W2763" s="16">
        <f>V2763*N2763*O2763</f>
        <v/>
      </c>
      <c r="X2763" s="12">
        <f>IF(LEFT(I2763,2)="MV",2*N2763*IF(L2763="1/C",O2763,1),0)</f>
        <v/>
      </c>
      <c r="Y2763" s="12">
        <f>IF(OR(LEFT(K2763,4)="LVAX",LEFT(K2763,6)="MV15AX",LEFT(K2763,4)="CTAX",LEFT(K2763,2)="W|"),2*N2763*O2763,0)</f>
        <v/>
      </c>
      <c r="Z2763" s="12" t="inlineStr">
        <is>
          <t>heat-trace cable itself by others</t>
        </is>
      </c>
      <c r="AA2763" s="12">
        <f>N2763*O2763</f>
        <v/>
      </c>
    </row>
    <row r="2764">
      <c r="A2764" s="12" t="inlineStr">
        <is>
          <t>D-P-0036</t>
        </is>
      </c>
      <c r="B2764" s="12" t="inlineStr">
        <is>
          <t>D</t>
        </is>
      </c>
      <c r="C2764" s="12" t="inlineStr">
        <is>
          <t>Fuel gas</t>
        </is>
      </c>
      <c r="D2764" s="12" t="inlineStr">
        <is>
          <t>Heat-trace circuit 17 (power to the trace junction box)</t>
        </is>
      </c>
      <c r="E2764" s="12" t="inlineStr">
        <is>
          <t>HTP-4</t>
        </is>
      </c>
      <c r="F2764" s="12" t="inlineStr">
        <is>
          <t>HTP-4: heat-trace panel (gas)</t>
        </is>
      </c>
      <c r="G2764" s="12" t="inlineStr">
        <is>
          <t>HTP-4</t>
        </is>
      </c>
      <c r="H2764" s="12" t="inlineStr">
        <is>
          <t>HTP-4: heat-trace panel (gas)</t>
        </is>
      </c>
      <c r="I2764" s="12" t="inlineStr">
        <is>
          <t>LV 600 V</t>
        </is>
      </c>
      <c r="J2764" s="12" t="inlineStr">
        <is>
          <t>Type TC-ER 600 V 3/C Cu XHHW-2 + ground, PVC jacket</t>
        </is>
      </c>
      <c r="K2764" s="12" t="inlineStr">
        <is>
          <t>LV|3/C+G|10</t>
        </is>
      </c>
      <c r="L2764" s="12" t="inlineStr">
        <is>
          <t>3/C+G</t>
        </is>
      </c>
      <c r="M2764" s="12" t="inlineStr">
        <is>
          <t>10</t>
        </is>
      </c>
      <c r="N2764" s="12" t="n">
        <v>1</v>
      </c>
      <c r="O2764" s="12" t="n">
        <v>1</v>
      </c>
      <c r="P2764" s="12" t="n">
        <v>480</v>
      </c>
      <c r="Q2764" s="12" t="n">
        <v>4</v>
      </c>
      <c r="R2764" s="12" t="n">
        <v>6</v>
      </c>
      <c r="S2764" s="12" t="inlineStr">
        <is>
          <t>Tray</t>
        </is>
      </c>
      <c r="T2764" s="16" t="n">
        <v>180</v>
      </c>
      <c r="U2764" s="16" t="n">
        <v>20</v>
      </c>
      <c r="V2764" s="16">
        <f>ROUNDUP((T2764+U2764+2*'Read Me'!$B$13)*(1+'Read Me'!$B$12),-1)</f>
        <v/>
      </c>
      <c r="W2764" s="16">
        <f>V2764*N2764*O2764</f>
        <v/>
      </c>
      <c r="X2764" s="12">
        <f>IF(LEFT(I2764,2)="MV",2*N2764*IF(L2764="1/C",O2764,1),0)</f>
        <v/>
      </c>
      <c r="Y2764" s="12">
        <f>IF(OR(LEFT(K2764,4)="LVAX",LEFT(K2764,6)="MV15AX",LEFT(K2764,4)="CTAX",LEFT(K2764,2)="W|"),2*N2764*O2764,0)</f>
        <v/>
      </c>
      <c r="Z2764" s="12" t="inlineStr">
        <is>
          <t>heat-trace cable itself by others</t>
        </is>
      </c>
      <c r="AA2764" s="12">
        <f>N2764*O2764</f>
        <v/>
      </c>
    </row>
    <row r="2765">
      <c r="A2765" s="12" t="inlineStr">
        <is>
          <t>D-P-0037</t>
        </is>
      </c>
      <c r="B2765" s="12" t="inlineStr">
        <is>
          <t>D</t>
        </is>
      </c>
      <c r="C2765" s="12" t="inlineStr">
        <is>
          <t>Fuel gas</t>
        </is>
      </c>
      <c r="D2765" s="12" t="inlineStr">
        <is>
          <t>Heat-trace circuit 18 (power to the trace junction box)</t>
        </is>
      </c>
      <c r="E2765" s="12" t="inlineStr">
        <is>
          <t>HTP-4</t>
        </is>
      </c>
      <c r="F2765" s="12" t="inlineStr">
        <is>
          <t>HTP-4: heat-trace panel (gas)</t>
        </is>
      </c>
      <c r="G2765" s="12" t="inlineStr">
        <is>
          <t>HTP-4</t>
        </is>
      </c>
      <c r="H2765" s="12" t="inlineStr">
        <is>
          <t>HTP-4: heat-trace panel (gas)</t>
        </is>
      </c>
      <c r="I2765" s="12" t="inlineStr">
        <is>
          <t>LV 600 V</t>
        </is>
      </c>
      <c r="J2765" s="12" t="inlineStr">
        <is>
          <t>Type TC-ER 600 V 3/C Cu XHHW-2 + ground, PVC jacket</t>
        </is>
      </c>
      <c r="K2765" s="12" t="inlineStr">
        <is>
          <t>LV|3/C+G|10</t>
        </is>
      </c>
      <c r="L2765" s="12" t="inlineStr">
        <is>
          <t>3/C+G</t>
        </is>
      </c>
      <c r="M2765" s="12" t="inlineStr">
        <is>
          <t>10</t>
        </is>
      </c>
      <c r="N2765" s="12" t="n">
        <v>1</v>
      </c>
      <c r="O2765" s="12" t="n">
        <v>1</v>
      </c>
      <c r="P2765" s="12" t="n">
        <v>480</v>
      </c>
      <c r="Q2765" s="12" t="n">
        <v>4</v>
      </c>
      <c r="R2765" s="12" t="n">
        <v>6</v>
      </c>
      <c r="S2765" s="12" t="inlineStr">
        <is>
          <t>Tray</t>
        </is>
      </c>
      <c r="T2765" s="16" t="n">
        <v>180</v>
      </c>
      <c r="U2765" s="16" t="n">
        <v>20</v>
      </c>
      <c r="V2765" s="16">
        <f>ROUNDUP((T2765+U2765+2*'Read Me'!$B$13)*(1+'Read Me'!$B$12),-1)</f>
        <v/>
      </c>
      <c r="W2765" s="16">
        <f>V2765*N2765*O2765</f>
        <v/>
      </c>
      <c r="X2765" s="12">
        <f>IF(LEFT(I2765,2)="MV",2*N2765*IF(L2765="1/C",O2765,1),0)</f>
        <v/>
      </c>
      <c r="Y2765" s="12">
        <f>IF(OR(LEFT(K2765,4)="LVAX",LEFT(K2765,6)="MV15AX",LEFT(K2765,4)="CTAX",LEFT(K2765,2)="W|"),2*N2765*O2765,0)</f>
        <v/>
      </c>
      <c r="Z2765" s="12" t="inlineStr">
        <is>
          <t>heat-trace cable itself by others</t>
        </is>
      </c>
      <c r="AA2765" s="12">
        <f>N2765*O2765</f>
        <v/>
      </c>
    </row>
    <row r="2766">
      <c r="A2766" s="12" t="inlineStr">
        <is>
          <t>D-P-0038</t>
        </is>
      </c>
      <c r="B2766" s="12" t="inlineStr">
        <is>
          <t>D</t>
        </is>
      </c>
      <c r="C2766" s="12" t="inlineStr">
        <is>
          <t>Fuel gas</t>
        </is>
      </c>
      <c r="D2766" s="12" t="inlineStr">
        <is>
          <t>Heat-trace circuit 19 (power to the trace junction box)</t>
        </is>
      </c>
      <c r="E2766" s="12" t="inlineStr">
        <is>
          <t>HTP-4</t>
        </is>
      </c>
      <c r="F2766" s="12" t="inlineStr">
        <is>
          <t>HTP-4: heat-trace panel (gas)</t>
        </is>
      </c>
      <c r="G2766" s="12" t="inlineStr">
        <is>
          <t>HTP-4</t>
        </is>
      </c>
      <c r="H2766" s="12" t="inlineStr">
        <is>
          <t>HTP-4: heat-trace panel (gas)</t>
        </is>
      </c>
      <c r="I2766" s="12" t="inlineStr">
        <is>
          <t>LV 600 V</t>
        </is>
      </c>
      <c r="J2766" s="12" t="inlineStr">
        <is>
          <t>Type TC-ER 600 V 3/C Cu XHHW-2 + ground, PVC jacket</t>
        </is>
      </c>
      <c r="K2766" s="12" t="inlineStr">
        <is>
          <t>LV|3/C+G|10</t>
        </is>
      </c>
      <c r="L2766" s="12" t="inlineStr">
        <is>
          <t>3/C+G</t>
        </is>
      </c>
      <c r="M2766" s="12" t="inlineStr">
        <is>
          <t>10</t>
        </is>
      </c>
      <c r="N2766" s="12" t="n">
        <v>1</v>
      </c>
      <c r="O2766" s="12" t="n">
        <v>1</v>
      </c>
      <c r="P2766" s="12" t="n">
        <v>480</v>
      </c>
      <c r="Q2766" s="12" t="n">
        <v>4</v>
      </c>
      <c r="R2766" s="12" t="n">
        <v>6</v>
      </c>
      <c r="S2766" s="12" t="inlineStr">
        <is>
          <t>Tray</t>
        </is>
      </c>
      <c r="T2766" s="16" t="n">
        <v>180</v>
      </c>
      <c r="U2766" s="16" t="n">
        <v>20</v>
      </c>
      <c r="V2766" s="16">
        <f>ROUNDUP((T2766+U2766+2*'Read Me'!$B$13)*(1+'Read Me'!$B$12),-1)</f>
        <v/>
      </c>
      <c r="W2766" s="16">
        <f>V2766*N2766*O2766</f>
        <v/>
      </c>
      <c r="X2766" s="12">
        <f>IF(LEFT(I2766,2)="MV",2*N2766*IF(L2766="1/C",O2766,1),0)</f>
        <v/>
      </c>
      <c r="Y2766" s="12">
        <f>IF(OR(LEFT(K2766,4)="LVAX",LEFT(K2766,6)="MV15AX",LEFT(K2766,4)="CTAX",LEFT(K2766,2)="W|"),2*N2766*O2766,0)</f>
        <v/>
      </c>
      <c r="Z2766" s="12" t="inlineStr">
        <is>
          <t>heat-trace cable itself by others</t>
        </is>
      </c>
      <c r="AA2766" s="12">
        <f>N2766*O2766</f>
        <v/>
      </c>
    </row>
    <row r="2767">
      <c r="A2767" s="12" t="inlineStr">
        <is>
          <t>D-P-0039</t>
        </is>
      </c>
      <c r="B2767" s="12" t="inlineStr">
        <is>
          <t>D</t>
        </is>
      </c>
      <c r="C2767" s="12" t="inlineStr">
        <is>
          <t>Fuel gas</t>
        </is>
      </c>
      <c r="D2767" s="12" t="inlineStr">
        <is>
          <t>Heat-trace circuit 20 (power to the trace junction box)</t>
        </is>
      </c>
      <c r="E2767" s="12" t="inlineStr">
        <is>
          <t>HTP-4</t>
        </is>
      </c>
      <c r="F2767" s="12" t="inlineStr">
        <is>
          <t>HTP-4: heat-trace panel (gas)</t>
        </is>
      </c>
      <c r="G2767" s="12" t="inlineStr">
        <is>
          <t>HTP-4</t>
        </is>
      </c>
      <c r="H2767" s="12" t="inlineStr">
        <is>
          <t>HTP-4: heat-trace panel (gas)</t>
        </is>
      </c>
      <c r="I2767" s="12" t="inlineStr">
        <is>
          <t>LV 600 V</t>
        </is>
      </c>
      <c r="J2767" s="12" t="inlineStr">
        <is>
          <t>Type TC-ER 600 V 3/C Cu XHHW-2 + ground, PVC jacket</t>
        </is>
      </c>
      <c r="K2767" s="12" t="inlineStr">
        <is>
          <t>LV|3/C+G|10</t>
        </is>
      </c>
      <c r="L2767" s="12" t="inlineStr">
        <is>
          <t>3/C+G</t>
        </is>
      </c>
      <c r="M2767" s="12" t="inlineStr">
        <is>
          <t>10</t>
        </is>
      </c>
      <c r="N2767" s="12" t="n">
        <v>1</v>
      </c>
      <c r="O2767" s="12" t="n">
        <v>1</v>
      </c>
      <c r="P2767" s="12" t="n">
        <v>480</v>
      </c>
      <c r="Q2767" s="12" t="n">
        <v>4</v>
      </c>
      <c r="R2767" s="12" t="n">
        <v>6</v>
      </c>
      <c r="S2767" s="12" t="inlineStr">
        <is>
          <t>Tray</t>
        </is>
      </c>
      <c r="T2767" s="16" t="n">
        <v>180</v>
      </c>
      <c r="U2767" s="16" t="n">
        <v>20</v>
      </c>
      <c r="V2767" s="16">
        <f>ROUNDUP((T2767+U2767+2*'Read Me'!$B$13)*(1+'Read Me'!$B$12),-1)</f>
        <v/>
      </c>
      <c r="W2767" s="16">
        <f>V2767*N2767*O2767</f>
        <v/>
      </c>
      <c r="X2767" s="12">
        <f>IF(LEFT(I2767,2)="MV",2*N2767*IF(L2767="1/C",O2767,1),0)</f>
        <v/>
      </c>
      <c r="Y2767" s="12">
        <f>IF(OR(LEFT(K2767,4)="LVAX",LEFT(K2767,6)="MV15AX",LEFT(K2767,4)="CTAX",LEFT(K2767,2)="W|"),2*N2767*O2767,0)</f>
        <v/>
      </c>
      <c r="Z2767" s="12" t="inlineStr">
        <is>
          <t>heat-trace cable itself by others</t>
        </is>
      </c>
      <c r="AA2767" s="12">
        <f>N2767*O2767</f>
        <v/>
      </c>
    </row>
    <row r="2768">
      <c r="A2768" s="12" t="inlineStr">
        <is>
          <t>D-P-0040</t>
        </is>
      </c>
      <c r="B2768" s="12" t="inlineStr">
        <is>
          <t>D</t>
        </is>
      </c>
      <c r="C2768" s="12" t="inlineStr">
        <is>
          <t>Fuel gas</t>
        </is>
      </c>
      <c r="D2768" s="12" t="inlineStr">
        <is>
          <t>Heat-trace circuit 21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D-P-0041</t>
        </is>
      </c>
      <c r="B2769" s="12" t="inlineStr">
        <is>
          <t>D</t>
        </is>
      </c>
      <c r="C2769" s="12" t="inlineStr">
        <is>
          <t>Fuel gas</t>
        </is>
      </c>
      <c r="D2769" s="12" t="inlineStr">
        <is>
          <t>Heat-trace circuit 22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D-P-0042</t>
        </is>
      </c>
      <c r="B2770" s="12" t="inlineStr">
        <is>
          <t>D</t>
        </is>
      </c>
      <c r="C2770" s="12" t="inlineStr">
        <is>
          <t>Fuel gas</t>
        </is>
      </c>
      <c r="D2770" s="12" t="inlineStr">
        <is>
          <t>Heat-trace circuit 23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D-P-0043</t>
        </is>
      </c>
      <c r="B2771" s="12" t="inlineStr">
        <is>
          <t>D</t>
        </is>
      </c>
      <c r="C2771" s="12" t="inlineStr">
        <is>
          <t>Fuel gas</t>
        </is>
      </c>
      <c r="D2771" s="12" t="inlineStr">
        <is>
          <t>Heat-trace circuit 24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D-MV-0001</t>
        </is>
      </c>
      <c r="B2772" s="12" t="inlineStr">
        <is>
          <t>D</t>
        </is>
      </c>
      <c r="C2772" s="12" t="inlineStr">
        <is>
          <t>Fuel gas</t>
        </is>
      </c>
      <c r="D2772" s="12" t="inlineStr">
        <is>
          <t>Fuel-gas compressor (conditional)</t>
        </is>
      </c>
      <c r="E2772" s="12" t="inlineStr">
        <is>
          <t>SWGR-13.8-3</t>
        </is>
      </c>
      <c r="F2772" s="12" t="inlineStr">
        <is>
          <t>R1 SWGR-13.8-3 (11 x 36 in cubicles, 15 kV metal-clad)</t>
        </is>
      </c>
      <c r="G2772" s="12" t="inlineStr"/>
      <c r="H2772" s="12" t="inlineStr">
        <is>
          <t>CONDITIONAL: fuel-gas compressors</t>
        </is>
      </c>
      <c r="I2772" s="12" t="inlineStr">
        <is>
          <t>MV 15 kV</t>
        </is>
      </c>
      <c r="J2772" s="12" t="inlineStr">
        <is>
          <t>ARMOR-X MC-HL / MV-105 15 kV 3/C Cu, EPR 133%, tape shield, gnd, CWA, red PVC</t>
        </is>
      </c>
      <c r="K2772" s="12" t="inlineStr">
        <is>
          <t>MV15AX|3/C|1/0</t>
        </is>
      </c>
      <c r="L2772" s="12" t="inlineStr">
        <is>
          <t>3/C</t>
        </is>
      </c>
      <c r="M2772" s="12" t="inlineStr">
        <is>
          <t>1/0</t>
        </is>
      </c>
      <c r="N2772" s="12" t="n">
        <v>1</v>
      </c>
      <c r="O2772" s="12" t="n">
        <v>1</v>
      </c>
      <c r="P2772" s="12" t="n">
        <v>13800</v>
      </c>
      <c r="Q2772" s="12" t="n">
        <v>3000</v>
      </c>
      <c r="R2772" s="12" t="n">
        <v>139</v>
      </c>
      <c r="S2772" s="12" t="inlineStr">
        <is>
          <t>Duct bank</t>
        </is>
      </c>
      <c r="T2772" s="16" t="n">
        <v>2380</v>
      </c>
      <c r="U2772" s="16" t="n">
        <v>124</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D-MV-0002</t>
        </is>
      </c>
      <c r="B2773" s="12" t="inlineStr">
        <is>
          <t>D</t>
        </is>
      </c>
      <c r="C2773" s="12" t="inlineStr">
        <is>
          <t>Fuel gas</t>
        </is>
      </c>
      <c r="D2773" s="12" t="inlineStr">
        <is>
          <t>Fuel-gas compressor (conditional)</t>
        </is>
      </c>
      <c r="E2773" s="12" t="inlineStr">
        <is>
          <t>SWGR-13.8-3</t>
        </is>
      </c>
      <c r="F2773" s="12" t="inlineStr">
        <is>
          <t>R1 SWGR-13.8-3 (11 x 36 in cubicles, 15 kV metal-clad)</t>
        </is>
      </c>
      <c r="G2773" s="12" t="inlineStr"/>
      <c r="H2773" s="12" t="inlineStr">
        <is>
          <t>CONDITIONAL: fuel-gas compressors</t>
        </is>
      </c>
      <c r="I2773" s="12" t="inlineStr">
        <is>
          <t>MV 15 kV</t>
        </is>
      </c>
      <c r="J2773" s="12" t="inlineStr">
        <is>
          <t>ARMOR-X MC-HL / MV-105 15 kV 3/C Cu, EPR 133%, tape shield, gnd, CWA, red PVC</t>
        </is>
      </c>
      <c r="K2773" s="12" t="inlineStr">
        <is>
          <t>MV15AX|3/C|1/0</t>
        </is>
      </c>
      <c r="L2773" s="12" t="inlineStr">
        <is>
          <t>3/C</t>
        </is>
      </c>
      <c r="M2773" s="12" t="inlineStr">
        <is>
          <t>1/0</t>
        </is>
      </c>
      <c r="N2773" s="12" t="n">
        <v>1</v>
      </c>
      <c r="O2773" s="12" t="n">
        <v>1</v>
      </c>
      <c r="P2773" s="12" t="n">
        <v>13800</v>
      </c>
      <c r="Q2773" s="12" t="n">
        <v>3000</v>
      </c>
      <c r="R2773" s="12" t="n">
        <v>139</v>
      </c>
      <c r="S2773" s="12" t="inlineStr">
        <is>
          <t>Duct bank</t>
        </is>
      </c>
      <c r="T2773" s="16" t="n">
        <v>2380</v>
      </c>
      <c r="U2773" s="16" t="n">
        <v>124</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D-MV-0003</t>
        </is>
      </c>
      <c r="B2774" s="12" t="inlineStr">
        <is>
          <t>D</t>
        </is>
      </c>
      <c r="C2774" s="12" t="inlineStr">
        <is>
          <t>Fuel gas</t>
        </is>
      </c>
      <c r="D2774" s="12" t="inlineStr">
        <is>
          <t>Fuel-gas compressor (conditional)</t>
        </is>
      </c>
      <c r="E2774" s="12" t="inlineStr">
        <is>
          <t>SWGR-13.8-3</t>
        </is>
      </c>
      <c r="F2774" s="12" t="inlineStr">
        <is>
          <t>R1 SWGR-13.8-3 (11 x 36 in cubicles, 15 kV metal-clad)</t>
        </is>
      </c>
      <c r="G2774" s="12" t="inlineStr"/>
      <c r="H2774" s="12" t="inlineStr">
        <is>
          <t>CONDITIONAL: fuel-gas compressors</t>
        </is>
      </c>
      <c r="I2774" s="12" t="inlineStr">
        <is>
          <t>MV 15 kV</t>
        </is>
      </c>
      <c r="J2774" s="12" t="inlineStr">
        <is>
          <t>ARMOR-X MC-HL / MV-105 15 kV 3/C Cu, EPR 133%, tape shield, gnd, CWA, red PVC</t>
        </is>
      </c>
      <c r="K2774" s="12" t="inlineStr">
        <is>
          <t>MV15AX|3/C|1/0</t>
        </is>
      </c>
      <c r="L2774" s="12" t="inlineStr">
        <is>
          <t>3/C</t>
        </is>
      </c>
      <c r="M2774" s="12" t="inlineStr">
        <is>
          <t>1/0</t>
        </is>
      </c>
      <c r="N2774" s="12" t="n">
        <v>1</v>
      </c>
      <c r="O2774" s="12" t="n">
        <v>1</v>
      </c>
      <c r="P2774" s="12" t="n">
        <v>13800</v>
      </c>
      <c r="Q2774" s="12" t="n">
        <v>3000</v>
      </c>
      <c r="R2774" s="12" t="n">
        <v>139</v>
      </c>
      <c r="S2774" s="12" t="inlineStr">
        <is>
          <t>Duct bank</t>
        </is>
      </c>
      <c r="T2774" s="16" t="n">
        <v>2380</v>
      </c>
      <c r="U2774" s="16" t="n">
        <v>124</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E-L-0001</t>
        </is>
      </c>
      <c r="B2775" s="12" t="inlineStr">
        <is>
          <t>E</t>
        </is>
      </c>
      <c r="C2775" s="12" t="inlineStr">
        <is>
          <t>Water / utilities</t>
        </is>
      </c>
      <c r="D2775" s="12" t="inlineStr">
        <is>
          <t>Lighting, receptacles and small power branch circuits (allowance)</t>
        </is>
      </c>
      <c r="E2775" s="12" t="inlineStr"/>
      <c r="F2775" s="12" t="inlineStr">
        <is>
          <t>Fire pump house</t>
        </is>
      </c>
      <c r="G2775" s="12" t="inlineStr"/>
      <c r="H2775" s="12" t="inlineStr">
        <is>
          <t>Fire pump house</t>
        </is>
      </c>
      <c r="I2775" s="12" t="inlineStr">
        <is>
          <t>Building wire</t>
        </is>
      </c>
      <c r="J2775" s="12" t="inlineStr">
        <is>
          <t>SIMpull THHN/THWN-2 600 V 1/C Cu (lighting, receptacles, small power)</t>
        </is>
      </c>
      <c r="K2775" s="12" t="inlineStr">
        <is>
          <t>THHN|1/C|12</t>
        </is>
      </c>
      <c r="L2775" s="12" t="inlineStr">
        <is>
          <t>1/C</t>
        </is>
      </c>
      <c r="M2775" s="12" t="inlineStr">
        <is>
          <t>12</t>
        </is>
      </c>
      <c r="N2775" s="12" t="n">
        <v>1</v>
      </c>
      <c r="O2775" s="12" t="n">
        <v>1</v>
      </c>
      <c r="P2775" s="12" t="n">
        <v>277</v>
      </c>
      <c r="Q2775" s="12" t="n"/>
      <c r="R2775" s="12" t="n"/>
      <c r="S2775" s="12" t="inlineStr">
        <is>
          <t>Conduit</t>
        </is>
      </c>
      <c r="T2775" s="16" t="n">
        <v>1920</v>
      </c>
      <c r="U2775" s="16" t="n">
        <v>0</v>
      </c>
      <c r="V2775" s="16">
        <f>ROUNDUP((T2775+U2775+2*'Read Me'!$B$13)*(1+'Read Me'!$B$12),-1)</f>
        <v/>
      </c>
      <c r="W2775" s="16">
        <f>V2775*N2775*O2775</f>
        <v/>
      </c>
      <c r="X2775" s="12">
        <f>IF(LEFT(I2775,2)="MV",2*N2775*IF(L2775="1/C",O2775,1),0)</f>
        <v/>
      </c>
      <c r="Y2775" s="12">
        <f>IF(OR(LEFT(K2775,4)="LVAX",LEFT(K2775,6)="MV15AX",LEFT(K2775,4)="CTAX",LEFT(K2775,2)="W|"),2*N2775*O2775,0)</f>
        <v/>
      </c>
      <c r="Z2775" s="12" t="inlineStr">
        <is>
          <t>allowance: 1.6 ft of conductor per ft2 of floor</t>
        </is>
      </c>
      <c r="AA2775" s="12">
        <f>N2775*O2775</f>
        <v/>
      </c>
    </row>
    <row r="2776">
      <c r="A2776" s="12" t="inlineStr">
        <is>
          <t>E-L-0002</t>
        </is>
      </c>
      <c r="B2776" s="12" t="inlineStr">
        <is>
          <t>E</t>
        </is>
      </c>
      <c r="C2776" s="12" t="inlineStr">
        <is>
          <t>Water / utilities</t>
        </is>
      </c>
      <c r="D2776" s="12" t="inlineStr">
        <is>
          <t>Lighting, receptacles and small power branch circuits (allowance)</t>
        </is>
      </c>
      <c r="E2776" s="12" t="inlineStr">
        <is>
          <t>R-WT</t>
        </is>
      </c>
      <c r="F2776" s="12" t="inlineStr">
        <is>
          <t>Water treatment building (incl. R-WT electrical room)</t>
        </is>
      </c>
      <c r="G2776" s="12" t="inlineStr">
        <is>
          <t>R-WT</t>
        </is>
      </c>
      <c r="H2776" s="12" t="inlineStr">
        <is>
          <t>Water treatment building (incl. R-WT electrical room)</t>
        </is>
      </c>
      <c r="I2776" s="12" t="inlineStr">
        <is>
          <t>Building wire</t>
        </is>
      </c>
      <c r="J2776" s="12" t="inlineStr">
        <is>
          <t>SIMpull THHN/THWN-2 600 V 1/C Cu (lighting, receptacles, small power)</t>
        </is>
      </c>
      <c r="K2776" s="12" t="inlineStr">
        <is>
          <t>THHN|1/C|12</t>
        </is>
      </c>
      <c r="L2776" s="12" t="inlineStr">
        <is>
          <t>1/C</t>
        </is>
      </c>
      <c r="M2776" s="12" t="inlineStr">
        <is>
          <t>12</t>
        </is>
      </c>
      <c r="N2776" s="12" t="n">
        <v>1</v>
      </c>
      <c r="O2776" s="12" t="n">
        <v>1</v>
      </c>
      <c r="P2776" s="12" t="n">
        <v>277</v>
      </c>
      <c r="Q2776" s="12" t="n"/>
      <c r="R2776" s="12" t="n"/>
      <c r="S2776" s="12" t="inlineStr">
        <is>
          <t>Conduit</t>
        </is>
      </c>
      <c r="T2776" s="16" t="n">
        <v>21760</v>
      </c>
      <c r="U2776" s="16" t="n">
        <v>0</v>
      </c>
      <c r="V2776" s="16">
        <f>ROUNDUP((T2776+U2776+2*'Read Me'!$B$13)*(1+'Read Me'!$B$12),-1)</f>
        <v/>
      </c>
      <c r="W2776" s="16">
        <f>V2776*N2776*O2776</f>
        <v/>
      </c>
      <c r="X2776" s="12">
        <f>IF(LEFT(I2776,2)="MV",2*N2776*IF(L2776="1/C",O2776,1),0)</f>
        <v/>
      </c>
      <c r="Y2776" s="12">
        <f>IF(OR(LEFT(K2776,4)="LVAX",LEFT(K2776,6)="MV15AX",LEFT(K2776,4)="CTAX",LEFT(K2776,2)="W|"),2*N2776*O2776,0)</f>
        <v/>
      </c>
      <c r="Z2776" s="12" t="inlineStr">
        <is>
          <t>allowance: 1.6 ft of conductor per ft2 of floor</t>
        </is>
      </c>
      <c r="AA2776" s="12">
        <f>N2776*O2776</f>
        <v/>
      </c>
    </row>
    <row r="2777">
      <c r="A2777" s="12" t="inlineStr">
        <is>
          <t>E-C-0001</t>
        </is>
      </c>
      <c r="B2777" s="12" t="inlineStr">
        <is>
          <t>E</t>
        </is>
      </c>
      <c r="C2777" s="12" t="inlineStr">
        <is>
          <t>Water / utilities</t>
        </is>
      </c>
      <c r="D2777" s="12" t="inlineStr">
        <is>
          <t>Motor 1 of 2: control / local station</t>
        </is>
      </c>
      <c r="E2777" s="12" t="inlineStr">
        <is>
          <t>MCC-C2</t>
        </is>
      </c>
      <c r="F2777" s="12" t="inlineStr">
        <is>
          <t>R1 MCC-C2</t>
        </is>
      </c>
      <c r="G2777" s="12" t="inlineStr"/>
      <c r="H2777" s="12" t="inlineStr">
        <is>
          <t>Ammonia storage (aqueous, SCR reagent)</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2092</v>
      </c>
      <c r="U2777" s="16" t="n">
        <v>184</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E-C-0002</t>
        </is>
      </c>
      <c r="B2778" s="12" t="inlineStr">
        <is>
          <t>E</t>
        </is>
      </c>
      <c r="C2778" s="12" t="inlineStr">
        <is>
          <t>Water / utilities</t>
        </is>
      </c>
      <c r="D2778" s="12" t="inlineStr">
        <is>
          <t>Motor 2 of 2: control / local station</t>
        </is>
      </c>
      <c r="E2778" s="12" t="inlineStr">
        <is>
          <t>MCC-C2</t>
        </is>
      </c>
      <c r="F2778" s="12" t="inlineStr">
        <is>
          <t>R1 MCC-C2</t>
        </is>
      </c>
      <c r="G2778" s="12" t="inlineStr"/>
      <c r="H2778" s="12" t="inlineStr">
        <is>
          <t>Ammonia storage (aqueous, SCR reagent)</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2092</v>
      </c>
      <c r="U2778" s="16" t="n">
        <v>184</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E-C-0003</t>
        </is>
      </c>
      <c r="B2779" s="12" t="inlineStr">
        <is>
          <t>E</t>
        </is>
      </c>
      <c r="C2779" s="12" t="inlineStr">
        <is>
          <t>Water / utilities</t>
        </is>
      </c>
      <c r="D2779" s="12" t="inlineStr">
        <is>
          <t>Motor 1 of 1: control / local station</t>
        </is>
      </c>
      <c r="E2779" s="12" t="inlineStr">
        <is>
          <t>MCC-C2</t>
        </is>
      </c>
      <c r="F2779" s="12" t="inlineStr">
        <is>
          <t>R1 MCC-C2</t>
        </is>
      </c>
      <c r="G2779" s="12" t="inlineStr"/>
      <c r="H2779" s="12" t="inlineStr">
        <is>
          <t>Auxiliary boiler</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2044</v>
      </c>
      <c r="U2779" s="16" t="n">
        <v>253</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E-C-0004</t>
        </is>
      </c>
      <c r="B2780" s="12" t="inlineStr">
        <is>
          <t>E</t>
        </is>
      </c>
      <c r="C2780" s="12" t="inlineStr">
        <is>
          <t>Water / utilities</t>
        </is>
      </c>
      <c r="D2780" s="12" t="inlineStr">
        <is>
          <t>Motor 1 of 2: control / local station</t>
        </is>
      </c>
      <c r="E2780" s="12" t="inlineStr">
        <is>
          <t>MCC-C2</t>
        </is>
      </c>
      <c r="F2780" s="12" t="inlineStr">
        <is>
          <t>R1 MCC-C2</t>
        </is>
      </c>
      <c r="G2780" s="12" t="inlineStr"/>
      <c r="H2780" s="12" t="inlineStr">
        <is>
          <t>Auxiliary boiler</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Duct bank</t>
        </is>
      </c>
      <c r="T2780" s="16" t="n">
        <v>2044</v>
      </c>
      <c r="U2780" s="16" t="n">
        <v>253</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E-C-0005</t>
        </is>
      </c>
      <c r="B2781" s="12" t="inlineStr">
        <is>
          <t>E</t>
        </is>
      </c>
      <c r="C2781" s="12" t="inlineStr">
        <is>
          <t>Water / utilities</t>
        </is>
      </c>
      <c r="D2781" s="12" t="inlineStr">
        <is>
          <t>Motor 2 of 2: control / local station</t>
        </is>
      </c>
      <c r="E2781" s="12" t="inlineStr">
        <is>
          <t>MCC-C2</t>
        </is>
      </c>
      <c r="F2781" s="12" t="inlineStr">
        <is>
          <t>R1 MCC-C2</t>
        </is>
      </c>
      <c r="G2781" s="12" t="inlineStr"/>
      <c r="H2781" s="12" t="inlineStr">
        <is>
          <t>Auxiliary boiler</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Duct bank</t>
        </is>
      </c>
      <c r="T2781" s="16" t="n">
        <v>2044</v>
      </c>
      <c r="U2781" s="16" t="n">
        <v>253</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E-C-0006</t>
        </is>
      </c>
      <c r="B2782" s="12" t="inlineStr">
        <is>
          <t>E</t>
        </is>
      </c>
      <c r="C2782" s="12" t="inlineStr">
        <is>
          <t>Water / utilities</t>
        </is>
      </c>
      <c r="D2782" s="12" t="inlineStr">
        <is>
          <t>Motor 1 of 2: control / local station</t>
        </is>
      </c>
      <c r="E2782" s="12" t="inlineStr">
        <is>
          <t>MCC-C2</t>
        </is>
      </c>
      <c r="F2782" s="12" t="inlineStr">
        <is>
          <t>R1 MCC-C2</t>
        </is>
      </c>
      <c r="G2782" s="12" t="inlineStr"/>
      <c r="H2782" s="12" t="inlineStr">
        <is>
          <t>Auxiliary boiler</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Duct bank</t>
        </is>
      </c>
      <c r="T2782" s="16" t="n">
        <v>2044</v>
      </c>
      <c r="U2782" s="16" t="n">
        <v>253</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E-C-0007</t>
        </is>
      </c>
      <c r="B2783" s="12" t="inlineStr">
        <is>
          <t>E</t>
        </is>
      </c>
      <c r="C2783" s="12" t="inlineStr">
        <is>
          <t>Water / utilities</t>
        </is>
      </c>
      <c r="D2783" s="12" t="inlineStr">
        <is>
          <t>Motor 2 of 2: control / local station</t>
        </is>
      </c>
      <c r="E2783" s="12" t="inlineStr">
        <is>
          <t>MCC-C2</t>
        </is>
      </c>
      <c r="F2783" s="12" t="inlineStr">
        <is>
          <t>R1 MCC-C2</t>
        </is>
      </c>
      <c r="G2783" s="12" t="inlineStr"/>
      <c r="H2783" s="12" t="inlineStr">
        <is>
          <t>Auxiliary boiler</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Duct bank</t>
        </is>
      </c>
      <c r="T2783" s="16" t="n">
        <v>2044</v>
      </c>
      <c r="U2783" s="16" t="n">
        <v>253</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E-C-0008</t>
        </is>
      </c>
      <c r="B2784" s="12" t="inlineStr">
        <is>
          <t>E</t>
        </is>
      </c>
      <c r="C2784" s="12" t="inlineStr">
        <is>
          <t>Water / utilities</t>
        </is>
      </c>
      <c r="D2784" s="12" t="inlineStr">
        <is>
          <t>Solenoid to JB JB-Auxiliary boiler-SOL01: 6 x 2/C (field cables)</t>
        </is>
      </c>
      <c r="E2784" s="12" t="inlineStr"/>
      <c r="F2784" s="12" t="inlineStr">
        <is>
          <t>Auxiliary boiler</t>
        </is>
      </c>
      <c r="G2784" s="12" t="inlineStr">
        <is>
          <t>JB-Auxiliary boiler-SOL01</t>
        </is>
      </c>
      <c r="H2784" s="12" t="inlineStr">
        <is>
          <t>Auxiliary boiler</t>
        </is>
      </c>
      <c r="I2784" s="12" t="inlineStr">
        <is>
          <t>Control</t>
        </is>
      </c>
      <c r="J2784" s="12" t="inlineStr">
        <is>
          <t>Control cable 600 V Type TC-ER, Cu #14 AWG, PVC jacket</t>
        </is>
      </c>
      <c r="K2784" s="12" t="inlineStr">
        <is>
          <t>CT|2/C|14</t>
        </is>
      </c>
      <c r="L2784" s="12" t="inlineStr">
        <is>
          <t>2/C</t>
        </is>
      </c>
      <c r="M2784" s="12" t="inlineStr">
        <is>
          <t>14</t>
        </is>
      </c>
      <c r="N2784" s="12" t="n">
        <v>6</v>
      </c>
      <c r="O2784" s="12" t="n">
        <v>1</v>
      </c>
      <c r="P2784" s="12" t="n"/>
      <c r="Q2784" s="12" t="n"/>
      <c r="R2784" s="12" t="n"/>
      <c r="S2784" s="12" t="inlineStr">
        <is>
          <t>Tray / conduit</t>
        </is>
      </c>
      <c r="T2784" s="16" t="n">
        <v>128</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E-C-0009</t>
        </is>
      </c>
      <c r="B2785" s="12" t="inlineStr">
        <is>
          <t>E</t>
        </is>
      </c>
      <c r="C2785" s="12" t="inlineStr">
        <is>
          <t>Water / utilities</t>
        </is>
      </c>
      <c r="D2785" s="12" t="inlineStr">
        <is>
          <t>Home run JB-Auxiliary boiler-SOL01 to the control / marshalling room</t>
        </is>
      </c>
      <c r="E2785" s="12" t="inlineStr">
        <is>
          <t>R-WT</t>
        </is>
      </c>
      <c r="F2785" s="12" t="inlineStr">
        <is>
          <t>Water treatment building (incl. R-WT electrical room)</t>
        </is>
      </c>
      <c r="G2785" s="12" t="inlineStr">
        <is>
          <t>JB-Auxiliary boiler-SOL01</t>
        </is>
      </c>
      <c r="H2785" s="12" t="inlineStr">
        <is>
          <t>Auxiliary boiler</t>
        </is>
      </c>
      <c r="I2785" s="12" t="inlineStr">
        <is>
          <t>Control</t>
        </is>
      </c>
      <c r="J2785" s="12" t="inlineStr">
        <is>
          <t>Control cable 600 V Type TC-ER, Cu #14 AWG, PVC jacket</t>
        </is>
      </c>
      <c r="K2785" s="12" t="inlineStr">
        <is>
          <t>CT|25/C|14</t>
        </is>
      </c>
      <c r="L2785" s="12" t="inlineStr">
        <is>
          <t>25/C</t>
        </is>
      </c>
      <c r="M2785" s="12" t="inlineStr">
        <is>
          <t>14</t>
        </is>
      </c>
      <c r="N2785" s="12" t="n">
        <v>1</v>
      </c>
      <c r="O2785" s="12" t="n">
        <v>1</v>
      </c>
      <c r="P2785" s="12" t="n"/>
      <c r="Q2785" s="12" t="n"/>
      <c r="R2785" s="12" t="n"/>
      <c r="S2785" s="12" t="inlineStr">
        <is>
          <t>Duct bank</t>
        </is>
      </c>
      <c r="T2785" s="16" t="n">
        <v>200</v>
      </c>
      <c r="U2785" s="16" t="n">
        <v>140</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E-C-0010</t>
        </is>
      </c>
      <c r="B2786" s="12" t="inlineStr">
        <is>
          <t>E</t>
        </is>
      </c>
      <c r="C2786" s="12" t="inlineStr">
        <is>
          <t>Water / utilities</t>
        </is>
      </c>
      <c r="D2786" s="12" t="inlineStr">
        <is>
          <t>Control</t>
        </is>
      </c>
      <c r="E2786" s="12" t="inlineStr">
        <is>
          <t>R-WT</t>
        </is>
      </c>
      <c r="F2786" s="12" t="inlineStr">
        <is>
          <t>Water treatment building (incl. R-WT electrical room)</t>
        </is>
      </c>
      <c r="G2786" s="12" t="inlineStr">
        <is>
          <t>CPR-2</t>
        </is>
      </c>
      <c r="H2786" s="12" t="inlineStr">
        <is>
          <t>CPR-2: cathodic-protection rectifier</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43</v>
      </c>
      <c r="U2786" s="16" t="n">
        <v>166</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E-C-0011</t>
        </is>
      </c>
      <c r="B2787" s="12" t="inlineStr">
        <is>
          <t>E</t>
        </is>
      </c>
      <c r="C2787" s="12" t="inlineStr">
        <is>
          <t>Water / utilities</t>
        </is>
      </c>
      <c r="D2787" s="12" t="inlineStr">
        <is>
          <t>Motor 1 of 1: control / local station</t>
        </is>
      </c>
      <c r="E2787" s="12" t="inlineStr">
        <is>
          <t>MCC-C2</t>
        </is>
      </c>
      <c r="F2787" s="12" t="inlineStr">
        <is>
          <t>R1 MCC-C2</t>
        </is>
      </c>
      <c r="G2787" s="12" t="inlineStr"/>
      <c r="H2787" s="12" t="inlineStr">
        <is>
          <t>Fire pump house</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2044</v>
      </c>
      <c r="U2787" s="16" t="n">
        <v>209</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E-C-0012</t>
        </is>
      </c>
      <c r="B2788" s="12" t="inlineStr">
        <is>
          <t>E</t>
        </is>
      </c>
      <c r="C2788" s="12" t="inlineStr">
        <is>
          <t>Water / utilities</t>
        </is>
      </c>
      <c r="D2788" s="12" t="inlineStr">
        <is>
          <t>Motor 1 of 1: control / local station</t>
        </is>
      </c>
      <c r="E2788" s="12" t="inlineStr">
        <is>
          <t>MCC-C2</t>
        </is>
      </c>
      <c r="F2788" s="12" t="inlineStr">
        <is>
          <t>R1 MCC-C2</t>
        </is>
      </c>
      <c r="G2788" s="12" t="inlineStr"/>
      <c r="H2788" s="12" t="inlineStr">
        <is>
          <t>Fire pump house</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2044</v>
      </c>
      <c r="U2788" s="16" t="n">
        <v>209</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E-C-0013</t>
        </is>
      </c>
      <c r="B2789" s="12" t="inlineStr">
        <is>
          <t>E</t>
        </is>
      </c>
      <c r="C2789" s="12" t="inlineStr">
        <is>
          <t>Water / utilities</t>
        </is>
      </c>
      <c r="D2789" s="12" t="inlineStr">
        <is>
          <t>Control</t>
        </is>
      </c>
      <c r="E2789" s="12" t="inlineStr">
        <is>
          <t>R-WT</t>
        </is>
      </c>
      <c r="F2789" s="12" t="inlineStr">
        <is>
          <t>Water treatment building (incl. R-WT electrical room)</t>
        </is>
      </c>
      <c r="G2789" s="12" t="inlineStr">
        <is>
          <t>HTP-2</t>
        </is>
      </c>
      <c r="H2789" s="12" t="inlineStr">
        <is>
          <t>HTP-2: heat-trace panel (NH3)</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370</v>
      </c>
      <c r="U2789" s="16" t="n">
        <v>32</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E-C-0014</t>
        </is>
      </c>
      <c r="B2790" s="12" t="inlineStr">
        <is>
          <t>E</t>
        </is>
      </c>
      <c r="C2790" s="12" t="inlineStr">
        <is>
          <t>Water / utilities</t>
        </is>
      </c>
      <c r="D2790" s="12" t="inlineStr">
        <is>
          <t>Motor 1 of 2: control / local station</t>
        </is>
      </c>
      <c r="E2790" s="12" t="inlineStr">
        <is>
          <t>MCC-C2</t>
        </is>
      </c>
      <c r="F2790" s="12" t="inlineStr">
        <is>
          <t>R1 MCC-C2</t>
        </is>
      </c>
      <c r="G2790" s="12" t="inlineStr"/>
      <c r="H2790" s="12" t="inlineStr">
        <is>
          <t>Oil-water separator</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2002</v>
      </c>
      <c r="U2790" s="16" t="n">
        <v>347</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E-C-0015</t>
        </is>
      </c>
      <c r="B2791" s="12" t="inlineStr">
        <is>
          <t>E</t>
        </is>
      </c>
      <c r="C2791" s="12" t="inlineStr">
        <is>
          <t>Water / utilities</t>
        </is>
      </c>
      <c r="D2791" s="12" t="inlineStr">
        <is>
          <t>Motor 2 of 2: control / local station</t>
        </is>
      </c>
      <c r="E2791" s="12" t="inlineStr">
        <is>
          <t>MCC-C2</t>
        </is>
      </c>
      <c r="F2791" s="12" t="inlineStr">
        <is>
          <t>R1 MCC-C2</t>
        </is>
      </c>
      <c r="G2791" s="12" t="inlineStr"/>
      <c r="H2791" s="12" t="inlineStr">
        <is>
          <t>Oil-water separator</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2002</v>
      </c>
      <c r="U2791" s="16" t="n">
        <v>347</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E-C-0016</t>
        </is>
      </c>
      <c r="B2792" s="12" t="inlineStr">
        <is>
          <t>E</t>
        </is>
      </c>
      <c r="C2792" s="12" t="inlineStr">
        <is>
          <t>Water / utilities</t>
        </is>
      </c>
      <c r="D2792" s="12" t="inlineStr">
        <is>
          <t>Motor 1 of 8: control / local station</t>
        </is>
      </c>
      <c r="E2792" s="12" t="inlineStr">
        <is>
          <t>MCC-C2</t>
        </is>
      </c>
      <c r="F2792" s="12" t="inlineStr">
        <is>
          <t>R1 MCC-C2</t>
        </is>
      </c>
      <c r="G2792" s="12" t="inlineStr"/>
      <c r="H2792" s="12" t="inlineStr">
        <is>
          <t>Wastewater treatment</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1859</v>
      </c>
      <c r="U2792" s="16" t="n">
        <v>212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E-C-0017</t>
        </is>
      </c>
      <c r="B2793" s="12" t="inlineStr">
        <is>
          <t>E</t>
        </is>
      </c>
      <c r="C2793" s="12" t="inlineStr">
        <is>
          <t>Water / utilities</t>
        </is>
      </c>
      <c r="D2793" s="12" t="inlineStr">
        <is>
          <t>Motor 2 of 8: control / local station</t>
        </is>
      </c>
      <c r="E2793" s="12" t="inlineStr">
        <is>
          <t>MCC-C2</t>
        </is>
      </c>
      <c r="F2793" s="12" t="inlineStr">
        <is>
          <t>R1 MCC-C2</t>
        </is>
      </c>
      <c r="G2793" s="12" t="inlineStr"/>
      <c r="H2793" s="12" t="inlineStr">
        <is>
          <t>Wastewater treatment</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1859</v>
      </c>
      <c r="U2793" s="16" t="n">
        <v>212</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E-C-0018</t>
        </is>
      </c>
      <c r="B2794" s="12" t="inlineStr">
        <is>
          <t>E</t>
        </is>
      </c>
      <c r="C2794" s="12" t="inlineStr">
        <is>
          <t>Water / utilities</t>
        </is>
      </c>
      <c r="D2794" s="12" t="inlineStr">
        <is>
          <t>Motor 3 of 8: control / local station</t>
        </is>
      </c>
      <c r="E2794" s="12" t="inlineStr">
        <is>
          <t>MCC-C2</t>
        </is>
      </c>
      <c r="F2794" s="12" t="inlineStr">
        <is>
          <t>R1 MCC-C2</t>
        </is>
      </c>
      <c r="G2794" s="12" t="inlineStr"/>
      <c r="H2794" s="12" t="inlineStr">
        <is>
          <t>Wastewater treatment</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1859</v>
      </c>
      <c r="U2794" s="16" t="n">
        <v>212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E-C-0019</t>
        </is>
      </c>
      <c r="B2795" s="12" t="inlineStr">
        <is>
          <t>E</t>
        </is>
      </c>
      <c r="C2795" s="12" t="inlineStr">
        <is>
          <t>Water / utilities</t>
        </is>
      </c>
      <c r="D2795" s="12" t="inlineStr">
        <is>
          <t>Motor 4 of 8: control / local station</t>
        </is>
      </c>
      <c r="E2795" s="12" t="inlineStr">
        <is>
          <t>MCC-C2</t>
        </is>
      </c>
      <c r="F2795" s="12" t="inlineStr">
        <is>
          <t>R1 MCC-C2</t>
        </is>
      </c>
      <c r="G2795" s="12" t="inlineStr"/>
      <c r="H2795" s="12" t="inlineStr">
        <is>
          <t>Wastewater treatment</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1859</v>
      </c>
      <c r="U2795" s="16" t="n">
        <v>212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E-C-0020</t>
        </is>
      </c>
      <c r="B2796" s="12" t="inlineStr">
        <is>
          <t>E</t>
        </is>
      </c>
      <c r="C2796" s="12" t="inlineStr">
        <is>
          <t>Water / utilities</t>
        </is>
      </c>
      <c r="D2796" s="12" t="inlineStr">
        <is>
          <t>Motor 5 of 8: control / local station</t>
        </is>
      </c>
      <c r="E2796" s="12" t="inlineStr">
        <is>
          <t>MCC-C2</t>
        </is>
      </c>
      <c r="F2796" s="12" t="inlineStr">
        <is>
          <t>R1 MCC-C2</t>
        </is>
      </c>
      <c r="G2796" s="12" t="inlineStr"/>
      <c r="H2796" s="12" t="inlineStr">
        <is>
          <t>Wastewater treatment</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1859</v>
      </c>
      <c r="U2796" s="16" t="n">
        <v>212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E-C-0021</t>
        </is>
      </c>
      <c r="B2797" s="12" t="inlineStr">
        <is>
          <t>E</t>
        </is>
      </c>
      <c r="C2797" s="12" t="inlineStr">
        <is>
          <t>Water / utilities</t>
        </is>
      </c>
      <c r="D2797" s="12" t="inlineStr">
        <is>
          <t>Motor 6 of 8: control / local station</t>
        </is>
      </c>
      <c r="E2797" s="12" t="inlineStr">
        <is>
          <t>MCC-C2</t>
        </is>
      </c>
      <c r="F2797" s="12" t="inlineStr">
        <is>
          <t>R1 MCC-C2</t>
        </is>
      </c>
      <c r="G2797" s="12" t="inlineStr"/>
      <c r="H2797" s="12" t="inlineStr">
        <is>
          <t>Wastewater treatment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1859</v>
      </c>
      <c r="U2797" s="16" t="n">
        <v>212</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E-C-0022</t>
        </is>
      </c>
      <c r="B2798" s="12" t="inlineStr">
        <is>
          <t>E</t>
        </is>
      </c>
      <c r="C2798" s="12" t="inlineStr">
        <is>
          <t>Water / utilities</t>
        </is>
      </c>
      <c r="D2798" s="12" t="inlineStr">
        <is>
          <t>Motor 7 of 8: control / local station</t>
        </is>
      </c>
      <c r="E2798" s="12" t="inlineStr">
        <is>
          <t>MCC-C2</t>
        </is>
      </c>
      <c r="F2798" s="12" t="inlineStr">
        <is>
          <t>R1 MCC-C2</t>
        </is>
      </c>
      <c r="G2798" s="12" t="inlineStr"/>
      <c r="H2798" s="12" t="inlineStr">
        <is>
          <t>Wastewater treatment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1859</v>
      </c>
      <c r="U2798" s="16" t="n">
        <v>212</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E-C-0023</t>
        </is>
      </c>
      <c r="B2799" s="12" t="inlineStr">
        <is>
          <t>E</t>
        </is>
      </c>
      <c r="C2799" s="12" t="inlineStr">
        <is>
          <t>Water / utilities</t>
        </is>
      </c>
      <c r="D2799" s="12" t="inlineStr">
        <is>
          <t>Motor 8 of 8: control / local station</t>
        </is>
      </c>
      <c r="E2799" s="12" t="inlineStr">
        <is>
          <t>MCC-C2</t>
        </is>
      </c>
      <c r="F2799" s="12" t="inlineStr">
        <is>
          <t>R1 MCC-C2</t>
        </is>
      </c>
      <c r="G2799" s="12" t="inlineStr"/>
      <c r="H2799" s="12" t="inlineStr">
        <is>
          <t>Wastewater treatment</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1859</v>
      </c>
      <c r="U2799" s="16" t="n">
        <v>212</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E-C-0024</t>
        </is>
      </c>
      <c r="B2800" s="12" t="inlineStr">
        <is>
          <t>E</t>
        </is>
      </c>
      <c r="C2800" s="12" t="inlineStr">
        <is>
          <t>Water / utilities</t>
        </is>
      </c>
      <c r="D2800" s="12" t="inlineStr">
        <is>
          <t>Motor 1 of 20: control / local station</t>
        </is>
      </c>
      <c r="E2800" s="12" t="inlineStr">
        <is>
          <t>MCC-C2</t>
        </is>
      </c>
      <c r="F2800" s="12" t="inlineStr">
        <is>
          <t>R1 MCC-C2</t>
        </is>
      </c>
      <c r="G2800" s="12" t="inlineStr">
        <is>
          <t>R-WT</t>
        </is>
      </c>
      <c r="H2800" s="12" t="inlineStr">
        <is>
          <t>Water treatment building (incl. R-WT electrical room)</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1629</v>
      </c>
      <c r="U2800" s="16" t="n">
        <v>145</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E-C-0025</t>
        </is>
      </c>
      <c r="B2801" s="12" t="inlineStr">
        <is>
          <t>E</t>
        </is>
      </c>
      <c r="C2801" s="12" t="inlineStr">
        <is>
          <t>Water / utilities</t>
        </is>
      </c>
      <c r="D2801" s="12" t="inlineStr">
        <is>
          <t>Motor 2 of 20: control / local station</t>
        </is>
      </c>
      <c r="E2801" s="12" t="inlineStr">
        <is>
          <t>MCC-C2</t>
        </is>
      </c>
      <c r="F2801" s="12" t="inlineStr">
        <is>
          <t>R1 MCC-C2</t>
        </is>
      </c>
      <c r="G2801" s="12" t="inlineStr">
        <is>
          <t>R-WT</t>
        </is>
      </c>
      <c r="H2801" s="12" t="inlineStr">
        <is>
          <t>Water treatment building (incl. R-WT electrical room)</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1629</v>
      </c>
      <c r="U2801" s="16" t="n">
        <v>145</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E-C-0026</t>
        </is>
      </c>
      <c r="B2802" s="12" t="inlineStr">
        <is>
          <t>E</t>
        </is>
      </c>
      <c r="C2802" s="12" t="inlineStr">
        <is>
          <t>Water / utilities</t>
        </is>
      </c>
      <c r="D2802" s="12" t="inlineStr">
        <is>
          <t>Motor 3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E-C-0027</t>
        </is>
      </c>
      <c r="B2803" s="12" t="inlineStr">
        <is>
          <t>E</t>
        </is>
      </c>
      <c r="C2803" s="12" t="inlineStr">
        <is>
          <t>Water / utilities</t>
        </is>
      </c>
      <c r="D2803" s="12" t="inlineStr">
        <is>
          <t>Motor 4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E-C-0028</t>
        </is>
      </c>
      <c r="B2804" s="12" t="inlineStr">
        <is>
          <t>E</t>
        </is>
      </c>
      <c r="C2804" s="12" t="inlineStr">
        <is>
          <t>Water / utilities</t>
        </is>
      </c>
      <c r="D2804" s="12" t="inlineStr">
        <is>
          <t>Motor 5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E-C-0029</t>
        </is>
      </c>
      <c r="B2805" s="12" t="inlineStr">
        <is>
          <t>E</t>
        </is>
      </c>
      <c r="C2805" s="12" t="inlineStr">
        <is>
          <t>Water / utilities</t>
        </is>
      </c>
      <c r="D2805" s="12" t="inlineStr">
        <is>
          <t>Motor 6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E-C-0030</t>
        </is>
      </c>
      <c r="B2806" s="12" t="inlineStr">
        <is>
          <t>E</t>
        </is>
      </c>
      <c r="C2806" s="12" t="inlineStr">
        <is>
          <t>Water / utilities</t>
        </is>
      </c>
      <c r="D2806" s="12" t="inlineStr">
        <is>
          <t>Motor 7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E-C-0031</t>
        </is>
      </c>
      <c r="B2807" s="12" t="inlineStr">
        <is>
          <t>E</t>
        </is>
      </c>
      <c r="C2807" s="12" t="inlineStr">
        <is>
          <t>Water / utilities</t>
        </is>
      </c>
      <c r="D2807" s="12" t="inlineStr">
        <is>
          <t>Motor 8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E-C-0032</t>
        </is>
      </c>
      <c r="B2808" s="12" t="inlineStr">
        <is>
          <t>E</t>
        </is>
      </c>
      <c r="C2808" s="12" t="inlineStr">
        <is>
          <t>Water / utilities</t>
        </is>
      </c>
      <c r="D2808" s="12" t="inlineStr">
        <is>
          <t>Motor 9 of 20: control / local station</t>
        </is>
      </c>
      <c r="E2808" s="12" t="inlineStr">
        <is>
          <t>MCC-C2</t>
        </is>
      </c>
      <c r="F2808" s="12" t="inlineStr">
        <is>
          <t>R1 MCC-C2</t>
        </is>
      </c>
      <c r="G2808" s="12" t="inlineStr">
        <is>
          <t>R-WT</t>
        </is>
      </c>
      <c r="H2808" s="12" t="inlineStr">
        <is>
          <t>Water treatment building (incl. R-WT electrical room)</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1629</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E-C-0033</t>
        </is>
      </c>
      <c r="B2809" s="12" t="inlineStr">
        <is>
          <t>E</t>
        </is>
      </c>
      <c r="C2809" s="12" t="inlineStr">
        <is>
          <t>Water / utilities</t>
        </is>
      </c>
      <c r="D2809" s="12" t="inlineStr">
        <is>
          <t>Motor 10 of 20: control / local station</t>
        </is>
      </c>
      <c r="E2809" s="12" t="inlineStr">
        <is>
          <t>MCC-C2</t>
        </is>
      </c>
      <c r="F2809" s="12" t="inlineStr">
        <is>
          <t>R1 MCC-C2</t>
        </is>
      </c>
      <c r="G2809" s="12" t="inlineStr">
        <is>
          <t>R-WT</t>
        </is>
      </c>
      <c r="H2809" s="12" t="inlineStr">
        <is>
          <t>Water treatment building (incl. R-WT electrical room)</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1629</v>
      </c>
      <c r="U2809" s="16" t="n">
        <v>145</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E-C-0034</t>
        </is>
      </c>
      <c r="B2810" s="12" t="inlineStr">
        <is>
          <t>E</t>
        </is>
      </c>
      <c r="C2810" s="12" t="inlineStr">
        <is>
          <t>Water / utilities</t>
        </is>
      </c>
      <c r="D2810" s="12" t="inlineStr">
        <is>
          <t>Motor 11 of 20: control / local station</t>
        </is>
      </c>
      <c r="E2810" s="12" t="inlineStr">
        <is>
          <t>MCC-C2</t>
        </is>
      </c>
      <c r="F2810" s="12" t="inlineStr">
        <is>
          <t>R1 MCC-C2</t>
        </is>
      </c>
      <c r="G2810" s="12" t="inlineStr">
        <is>
          <t>R-WT</t>
        </is>
      </c>
      <c r="H2810" s="12" t="inlineStr">
        <is>
          <t>Water treatment building (incl. R-WT electrical room)</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1629</v>
      </c>
      <c r="U2810" s="16" t="n">
        <v>145</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E-C-0035</t>
        </is>
      </c>
      <c r="B2811" s="12" t="inlineStr">
        <is>
          <t>E</t>
        </is>
      </c>
      <c r="C2811" s="12" t="inlineStr">
        <is>
          <t>Water / utilities</t>
        </is>
      </c>
      <c r="D2811" s="12" t="inlineStr">
        <is>
          <t>Motor 12 of 20: control / local station</t>
        </is>
      </c>
      <c r="E2811" s="12" t="inlineStr">
        <is>
          <t>MCC-C2</t>
        </is>
      </c>
      <c r="F2811" s="12" t="inlineStr">
        <is>
          <t>R1 MCC-C2</t>
        </is>
      </c>
      <c r="G2811" s="12" t="inlineStr">
        <is>
          <t>R-WT</t>
        </is>
      </c>
      <c r="H2811" s="12" t="inlineStr">
        <is>
          <t>Water treatment building (incl. R-WT electrical room)</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1629</v>
      </c>
      <c r="U2811" s="16" t="n">
        <v>145</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E-C-0036</t>
        </is>
      </c>
      <c r="B2812" s="12" t="inlineStr">
        <is>
          <t>E</t>
        </is>
      </c>
      <c r="C2812" s="12" t="inlineStr">
        <is>
          <t>Water / utilities</t>
        </is>
      </c>
      <c r="D2812" s="12" t="inlineStr">
        <is>
          <t>Motor 13 of 20: control / local station</t>
        </is>
      </c>
      <c r="E2812" s="12" t="inlineStr">
        <is>
          <t>MCC-C2</t>
        </is>
      </c>
      <c r="F2812" s="12" t="inlineStr">
        <is>
          <t>R1 MCC-C2</t>
        </is>
      </c>
      <c r="G2812" s="12" t="inlineStr">
        <is>
          <t>R-WT</t>
        </is>
      </c>
      <c r="H2812" s="12" t="inlineStr">
        <is>
          <t>Water treatment building (incl. R-WT electrical room)</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1629</v>
      </c>
      <c r="U2812" s="16" t="n">
        <v>145</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E-C-0037</t>
        </is>
      </c>
      <c r="B2813" s="12" t="inlineStr">
        <is>
          <t>E</t>
        </is>
      </c>
      <c r="C2813" s="12" t="inlineStr">
        <is>
          <t>Water / utilities</t>
        </is>
      </c>
      <c r="D2813" s="12" t="inlineStr">
        <is>
          <t>Motor 14 of 20: control / local station</t>
        </is>
      </c>
      <c r="E2813" s="12" t="inlineStr">
        <is>
          <t>MCC-C2</t>
        </is>
      </c>
      <c r="F2813" s="12" t="inlineStr">
        <is>
          <t>R1 MCC-C2</t>
        </is>
      </c>
      <c r="G2813" s="12" t="inlineStr">
        <is>
          <t>R-WT</t>
        </is>
      </c>
      <c r="H2813" s="12" t="inlineStr">
        <is>
          <t>Water treatment building (incl. R-WT electrical room)</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1629</v>
      </c>
      <c r="U2813" s="16" t="n">
        <v>145</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E-C-0038</t>
        </is>
      </c>
      <c r="B2814" s="12" t="inlineStr">
        <is>
          <t>E</t>
        </is>
      </c>
      <c r="C2814" s="12" t="inlineStr">
        <is>
          <t>Water / utilities</t>
        </is>
      </c>
      <c r="D2814" s="12" t="inlineStr">
        <is>
          <t>Motor 15 of 20: control / local station</t>
        </is>
      </c>
      <c r="E2814" s="12" t="inlineStr">
        <is>
          <t>MCC-C2</t>
        </is>
      </c>
      <c r="F2814" s="12" t="inlineStr">
        <is>
          <t>R1 MCC-C2</t>
        </is>
      </c>
      <c r="G2814" s="12" t="inlineStr">
        <is>
          <t>R-WT</t>
        </is>
      </c>
      <c r="H2814" s="12" t="inlineStr">
        <is>
          <t>Water treatment building (incl. R-WT electrical room)</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1629</v>
      </c>
      <c r="U2814" s="16" t="n">
        <v>145</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E-C-0039</t>
        </is>
      </c>
      <c r="B2815" s="12" t="inlineStr">
        <is>
          <t>E</t>
        </is>
      </c>
      <c r="C2815" s="12" t="inlineStr">
        <is>
          <t>Water / utilities</t>
        </is>
      </c>
      <c r="D2815" s="12" t="inlineStr">
        <is>
          <t>Motor 16 of 20: control / local station</t>
        </is>
      </c>
      <c r="E2815" s="12" t="inlineStr">
        <is>
          <t>MCC-C2</t>
        </is>
      </c>
      <c r="F2815" s="12" t="inlineStr">
        <is>
          <t>R1 MCC-C2</t>
        </is>
      </c>
      <c r="G2815" s="12" t="inlineStr">
        <is>
          <t>R-WT</t>
        </is>
      </c>
      <c r="H2815" s="12" t="inlineStr">
        <is>
          <t>Water treatment building (incl. R-WT electrical room)</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1629</v>
      </c>
      <c r="U2815" s="16" t="n">
        <v>145</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E-C-0040</t>
        </is>
      </c>
      <c r="B2816" s="12" t="inlineStr">
        <is>
          <t>E</t>
        </is>
      </c>
      <c r="C2816" s="12" t="inlineStr">
        <is>
          <t>Water / utilities</t>
        </is>
      </c>
      <c r="D2816" s="12" t="inlineStr">
        <is>
          <t>Motor 17 of 20: control / local station</t>
        </is>
      </c>
      <c r="E2816" s="12" t="inlineStr">
        <is>
          <t>MCC-C2</t>
        </is>
      </c>
      <c r="F2816" s="12" t="inlineStr">
        <is>
          <t>R1 MCC-C2</t>
        </is>
      </c>
      <c r="G2816" s="12" t="inlineStr">
        <is>
          <t>R-WT</t>
        </is>
      </c>
      <c r="H2816" s="12" t="inlineStr">
        <is>
          <t>Water treatment building (incl. R-WT electrical room)</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1629</v>
      </c>
      <c r="U2816" s="16" t="n">
        <v>145</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E-C-0041</t>
        </is>
      </c>
      <c r="B2817" s="12" t="inlineStr">
        <is>
          <t>E</t>
        </is>
      </c>
      <c r="C2817" s="12" t="inlineStr">
        <is>
          <t>Water / utilities</t>
        </is>
      </c>
      <c r="D2817" s="12" t="inlineStr">
        <is>
          <t>Motor 18 of 20: control / local station</t>
        </is>
      </c>
      <c r="E2817" s="12" t="inlineStr">
        <is>
          <t>MCC-C2</t>
        </is>
      </c>
      <c r="F2817" s="12" t="inlineStr">
        <is>
          <t>R1 MCC-C2</t>
        </is>
      </c>
      <c r="G2817" s="12" t="inlineStr">
        <is>
          <t>R-WT</t>
        </is>
      </c>
      <c r="H2817" s="12" t="inlineStr">
        <is>
          <t>Water treatment building (incl. R-WT electrical room)</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1629</v>
      </c>
      <c r="U2817" s="16" t="n">
        <v>145</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E-C-0042</t>
        </is>
      </c>
      <c r="B2818" s="12" t="inlineStr">
        <is>
          <t>E</t>
        </is>
      </c>
      <c r="C2818" s="12" t="inlineStr">
        <is>
          <t>Water / utilities</t>
        </is>
      </c>
      <c r="D2818" s="12" t="inlineStr">
        <is>
          <t>Motor 19 of 20: control / local station</t>
        </is>
      </c>
      <c r="E2818" s="12" t="inlineStr">
        <is>
          <t>MCC-C2</t>
        </is>
      </c>
      <c r="F2818" s="12" t="inlineStr">
        <is>
          <t>R1 MCC-C2</t>
        </is>
      </c>
      <c r="G2818" s="12" t="inlineStr">
        <is>
          <t>R-WT</t>
        </is>
      </c>
      <c r="H2818" s="12" t="inlineStr">
        <is>
          <t>Water treatment building (incl. R-WT electrical room)</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1629</v>
      </c>
      <c r="U2818" s="16" t="n">
        <v>145</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E-C-0043</t>
        </is>
      </c>
      <c r="B2819" s="12" t="inlineStr">
        <is>
          <t>E</t>
        </is>
      </c>
      <c r="C2819" s="12" t="inlineStr">
        <is>
          <t>Water / utilities</t>
        </is>
      </c>
      <c r="D2819" s="12" t="inlineStr">
        <is>
          <t>Motor 20 of 20: control / local station</t>
        </is>
      </c>
      <c r="E2819" s="12" t="inlineStr">
        <is>
          <t>MCC-C2</t>
        </is>
      </c>
      <c r="F2819" s="12" t="inlineStr">
        <is>
          <t>R1 MCC-C2</t>
        </is>
      </c>
      <c r="G2819" s="12" t="inlineStr">
        <is>
          <t>R-WT</t>
        </is>
      </c>
      <c r="H2819" s="12" t="inlineStr">
        <is>
          <t>Water treatment building (incl. R-WT electrical room)</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1629</v>
      </c>
      <c r="U2819" s="16" t="n">
        <v>145</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E-F-0001</t>
        </is>
      </c>
      <c r="B2820" s="12" t="inlineStr">
        <is>
          <t>E</t>
        </is>
      </c>
      <c r="C2820" s="12" t="inlineStr">
        <is>
          <t>Water / utilities</t>
        </is>
      </c>
      <c r="D2820" s="12" t="inlineStr">
        <is>
          <t>Plant network / DCS fibre</t>
        </is>
      </c>
      <c r="E2820" s="12" t="inlineStr">
        <is>
          <t>CR</t>
        </is>
      </c>
      <c r="F2820" s="12" t="inlineStr">
        <is>
          <t>Control / admin building (main control room)</t>
        </is>
      </c>
      <c r="G2820" s="12" t="inlineStr">
        <is>
          <t>R-WT</t>
        </is>
      </c>
      <c r="H2820" s="12" t="inlineStr">
        <is>
          <t>Water treatment building (incl. R-WT electrical room)</t>
        </is>
      </c>
      <c r="I2820" s="12" t="inlineStr">
        <is>
          <t>Fibre / data</t>
        </is>
      </c>
      <c r="J2820" s="12" t="inlineStr">
        <is>
          <t>Fibre optic, single-mode, 12-fibre, armored, orange jacket</t>
        </is>
      </c>
      <c r="K2820" s="12" t="inlineStr">
        <is>
          <t>FO|12 SM|-</t>
        </is>
      </c>
      <c r="L2820" s="12" t="inlineStr">
        <is>
          <t>12 SM</t>
        </is>
      </c>
      <c r="M2820" s="12" t="inlineStr">
        <is>
          <t>-</t>
        </is>
      </c>
      <c r="N2820" s="12" t="n">
        <v>1</v>
      </c>
      <c r="O2820" s="12" t="n">
        <v>1</v>
      </c>
      <c r="P2820" s="12" t="n"/>
      <c r="Q2820" s="12" t="n"/>
      <c r="R2820" s="12" t="n"/>
      <c r="S2820" s="12" t="inlineStr">
        <is>
          <t>Duct bank</t>
        </is>
      </c>
      <c r="T2820" s="16" t="n">
        <v>1251</v>
      </c>
      <c r="U2820" s="16" t="n">
        <v>32</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E-FA-0001</t>
        </is>
      </c>
      <c r="B2821" s="12" t="inlineStr">
        <is>
          <t>E</t>
        </is>
      </c>
      <c r="C2821" s="12" t="inlineStr">
        <is>
          <t>Water / utilities</t>
        </is>
      </c>
      <c r="D2821" s="12" t="inlineStr">
        <is>
          <t>Fire alarm / F&amp;G loop (to the local FACP / F&amp;G node)</t>
        </is>
      </c>
      <c r="E2821" s="12" t="inlineStr">
        <is>
          <t>R-WT</t>
        </is>
      </c>
      <c r="F2821" s="12" t="inlineStr">
        <is>
          <t>Water treatment building (incl. R-WT electrical room)</t>
        </is>
      </c>
      <c r="G2821" s="12" t="inlineStr"/>
      <c r="H2821" s="12" t="inlineStr">
        <is>
          <t>Auxiliary boiler</t>
        </is>
      </c>
      <c r="I2821" s="12" t="inlineStr">
        <is>
          <t>Fire alarm</t>
        </is>
      </c>
      <c r="J2821" s="12" t="inlineStr">
        <is>
          <t>Fire alarm FPLR 2/C #14 shielded, red jacket (NEC 760)</t>
        </is>
      </c>
      <c r="K2821" s="12" t="inlineStr">
        <is>
          <t>FA|2/C|14</t>
        </is>
      </c>
      <c r="L2821" s="12" t="inlineStr">
        <is>
          <t>2/C</t>
        </is>
      </c>
      <c r="M2821" s="12" t="inlineStr">
        <is>
          <t>14</t>
        </is>
      </c>
      <c r="N2821" s="12" t="n">
        <v>1</v>
      </c>
      <c r="O2821" s="12" t="n">
        <v>1</v>
      </c>
      <c r="P2821" s="12" t="n"/>
      <c r="Q2821" s="12" t="n"/>
      <c r="R2821" s="12" t="n"/>
      <c r="S2821" s="12" t="inlineStr">
        <is>
          <t>Duct bank</t>
        </is>
      </c>
      <c r="T2821" s="16" t="n">
        <v>200</v>
      </c>
      <c r="U2821" s="16" t="n">
        <v>140</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E-FA-0002</t>
        </is>
      </c>
      <c r="B2822" s="12" t="inlineStr">
        <is>
          <t>E</t>
        </is>
      </c>
      <c r="C2822" s="12" t="inlineStr">
        <is>
          <t>Water / utilities</t>
        </is>
      </c>
      <c r="D2822" s="12" t="inlineStr">
        <is>
          <t>Fire alarm / F&amp;G loop (to the local FACP / F&amp;G node)</t>
        </is>
      </c>
      <c r="E2822" s="12" t="inlineStr">
        <is>
          <t>R-WT</t>
        </is>
      </c>
      <c r="F2822" s="12" t="inlineStr">
        <is>
          <t>Water treatment building (incl. R-WT electrical room)</t>
        </is>
      </c>
      <c r="G2822" s="12" t="inlineStr"/>
      <c r="H2822" s="12" t="inlineStr">
        <is>
          <t>Fire pump house</t>
        </is>
      </c>
      <c r="I2822" s="12" t="inlineStr">
        <is>
          <t>Fire alarm</t>
        </is>
      </c>
      <c r="J2822" s="12" t="inlineStr">
        <is>
          <t>Fire alarm FPLR 2/C #14 shielded, red jacket (NEC 760)</t>
        </is>
      </c>
      <c r="K2822" s="12" t="inlineStr">
        <is>
          <t>FA|2/C|14</t>
        </is>
      </c>
      <c r="L2822" s="12" t="inlineStr">
        <is>
          <t>2/C</t>
        </is>
      </c>
      <c r="M2822" s="12" t="inlineStr">
        <is>
          <t>14</t>
        </is>
      </c>
      <c r="N2822" s="12" t="n">
        <v>1</v>
      </c>
      <c r="O2822" s="12" t="n">
        <v>1</v>
      </c>
      <c r="P2822" s="12" t="n"/>
      <c r="Q2822" s="12" t="n"/>
      <c r="R2822" s="12" t="n"/>
      <c r="S2822" s="12" t="inlineStr">
        <is>
          <t>Duct bank</t>
        </is>
      </c>
      <c r="T2822" s="16" t="n">
        <v>200</v>
      </c>
      <c r="U2822" s="16" t="n">
        <v>96</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E-FA-0003</t>
        </is>
      </c>
      <c r="B2823" s="12" t="inlineStr">
        <is>
          <t>E</t>
        </is>
      </c>
      <c r="C2823" s="12" t="inlineStr">
        <is>
          <t>Water / utilities</t>
        </is>
      </c>
      <c r="D2823" s="12" t="inlineStr">
        <is>
          <t>Fire alarm / F&amp;G loop (to the local FACP / F&amp;G node)</t>
        </is>
      </c>
      <c r="E2823" s="12" t="inlineStr">
        <is>
          <t>R-WT</t>
        </is>
      </c>
      <c r="F2823" s="12" t="inlineStr">
        <is>
          <t>Water treatment building (incl. R-WT electrical room)</t>
        </is>
      </c>
      <c r="G2823" s="12" t="inlineStr">
        <is>
          <t>R-WT</t>
        </is>
      </c>
      <c r="H2823" s="12" t="inlineStr">
        <is>
          <t>Water treatment building (incl. R-WT electrical room)</t>
        </is>
      </c>
      <c r="I2823" s="12" t="inlineStr">
        <is>
          <t>Fire alarm</t>
        </is>
      </c>
      <c r="J2823" s="12" t="inlineStr">
        <is>
          <t>Fire alarm FPLR 2/C #14 shielded, red jacket (NEC 760)</t>
        </is>
      </c>
      <c r="K2823" s="12" t="inlineStr">
        <is>
          <t>FA|2/C|14</t>
        </is>
      </c>
      <c r="L2823" s="12" t="inlineStr">
        <is>
          <t>2/C</t>
        </is>
      </c>
      <c r="M2823" s="12" t="inlineStr">
        <is>
          <t>14</t>
        </is>
      </c>
      <c r="N2823" s="12" t="n">
        <v>1</v>
      </c>
      <c r="O2823" s="12" t="n">
        <v>1</v>
      </c>
      <c r="P2823" s="12" t="n"/>
      <c r="Q2823" s="12" t="n"/>
      <c r="R2823" s="12" t="n"/>
      <c r="S2823" s="12" t="inlineStr">
        <is>
          <t>Tray</t>
        </is>
      </c>
      <c r="T2823" s="16" t="n">
        <v>0</v>
      </c>
      <c r="U2823" s="16" t="n">
        <v>32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E-I-0001</t>
        </is>
      </c>
      <c r="B2824" s="12" t="inlineStr">
        <is>
          <t>E</t>
        </is>
      </c>
      <c r="C2824" s="12" t="inlineStr">
        <is>
          <t>Water / utilities</t>
        </is>
      </c>
      <c r="D2824" s="12" t="inlineStr">
        <is>
          <t>Analog instrument to JB JB-Ammonia storage (a-AI01: 8 x 1 pr (field cables)</t>
        </is>
      </c>
      <c r="E2824" s="12" t="inlineStr"/>
      <c r="F2824" s="12" t="inlineStr">
        <is>
          <t>Ammonia storage (aqueous, SCR reagent)</t>
        </is>
      </c>
      <c r="G2824" s="12" t="inlineStr">
        <is>
          <t>JB-Ammonia storage (a-AI01</t>
        </is>
      </c>
      <c r="H2824" s="12" t="inlineStr">
        <is>
          <t>Ammonia storage (aqueous, SCR reagent)</t>
        </is>
      </c>
      <c r="I2824" s="12" t="inlineStr">
        <is>
          <t>Instrumentation</t>
        </is>
      </c>
      <c r="J2824" s="12" t="inlineStr">
        <is>
          <t>Instrumentation PLTC / TC-ER 300 V, #18 twisted shielded pairs, overall shield</t>
        </is>
      </c>
      <c r="K2824" s="12" t="inlineStr">
        <is>
          <t>PLTC|1 pr|16</t>
        </is>
      </c>
      <c r="L2824" s="12" t="inlineStr">
        <is>
          <t>1 pr</t>
        </is>
      </c>
      <c r="M2824" s="12" t="inlineStr">
        <is>
          <t>16</t>
        </is>
      </c>
      <c r="N2824" s="12" t="n">
        <v>8</v>
      </c>
      <c r="O2824" s="12" t="n">
        <v>1</v>
      </c>
      <c r="P2824" s="12" t="n"/>
      <c r="Q2824" s="12" t="n"/>
      <c r="R2824" s="12" t="n"/>
      <c r="S2824" s="12" t="inlineStr">
        <is>
          <t>Tray / conduit</t>
        </is>
      </c>
      <c r="T2824" s="16" t="n">
        <v>90</v>
      </c>
      <c r="U2824" s="16" t="n">
        <v>10</v>
      </c>
      <c r="V2824" s="16">
        <f>ROUNDUP((T2824+U2824+2*'Read Me'!$B$13)*(1+'Read Me'!$B$12),-1)</f>
        <v/>
      </c>
      <c r="W2824" s="16">
        <f>V2824*N2824*O2824</f>
        <v/>
      </c>
      <c r="X2824" s="12">
        <f>IF(LEFT(I2824,2)="MV",2*N2824*IF(L2824="1/C",O2824,1),0)</f>
        <v/>
      </c>
      <c r="Y2824" s="12">
        <f>IF(OR(LEFT(K2824,4)="LVAX",LEFT(K2824,6)="MV15AX",LEFT(K2824,4)="CTAX",LEFT(K2824,2)="W|"),2*N2824*O2824,0)</f>
        <v/>
      </c>
      <c r="Z2824" s="12" t="inlineStr">
        <is>
          <t>device-to-JB field wiring, one cable per device</t>
        </is>
      </c>
      <c r="AA2824" s="12">
        <f>N2824*O2824</f>
        <v/>
      </c>
    </row>
    <row r="2825">
      <c r="A2825" s="12" t="inlineStr">
        <is>
          <t>E-I-0002</t>
        </is>
      </c>
      <c r="B2825" s="12" t="inlineStr">
        <is>
          <t>E</t>
        </is>
      </c>
      <c r="C2825" s="12" t="inlineStr">
        <is>
          <t>Water / utilities</t>
        </is>
      </c>
      <c r="D2825" s="12" t="inlineStr">
        <is>
          <t>Home run JB-Ammonia storage (a-AI01 to the control / marshalling room</t>
        </is>
      </c>
      <c r="E2825" s="12" t="inlineStr">
        <is>
          <t>R-WT</t>
        </is>
      </c>
      <c r="F2825" s="12" t="inlineStr">
        <is>
          <t>Water treatment building (incl. R-WT electrical room)</t>
        </is>
      </c>
      <c r="G2825" s="12" t="inlineStr">
        <is>
          <t>JB-Ammonia storage (a-AI01</t>
        </is>
      </c>
      <c r="H2825" s="12" t="inlineStr">
        <is>
          <t>Ammonia storage (aqueous, SCR reagent)</t>
        </is>
      </c>
      <c r="I2825" s="12" t="inlineStr">
        <is>
          <t>Instrumentation</t>
        </is>
      </c>
      <c r="J2825" s="12" t="inlineStr">
        <is>
          <t>Instrumentation PLTC / TC-ER 300 V, #18 twisted shielded pairs, overall shield</t>
        </is>
      </c>
      <c r="K2825" s="12" t="inlineStr">
        <is>
          <t>PLTC|24 pr|18</t>
        </is>
      </c>
      <c r="L2825" s="12" t="inlineStr">
        <is>
          <t>24 pr</t>
        </is>
      </c>
      <c r="M2825" s="12" t="inlineStr">
        <is>
          <t>18</t>
        </is>
      </c>
      <c r="N2825" s="12" t="n">
        <v>1</v>
      </c>
      <c r="O2825" s="12" t="n">
        <v>1</v>
      </c>
      <c r="P2825" s="12" t="n"/>
      <c r="Q2825" s="12" t="n"/>
      <c r="R2825" s="12" t="n"/>
      <c r="S2825" s="12" t="inlineStr">
        <is>
          <t>Duct bank</t>
        </is>
      </c>
      <c r="T2825" s="16" t="n">
        <v>373</v>
      </c>
      <c r="U2825" s="16" t="n">
        <v>71</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E-I-0003</t>
        </is>
      </c>
      <c r="B2826" s="12" t="inlineStr">
        <is>
          <t>E</t>
        </is>
      </c>
      <c r="C2826" s="12" t="inlineStr">
        <is>
          <t>Water / utilities</t>
        </is>
      </c>
      <c r="D2826" s="12" t="inlineStr">
        <is>
          <t>Discrete device to JB JB-Ammonia storage (a-DI01: 10 x 1 pr (field cables)</t>
        </is>
      </c>
      <c r="E2826" s="12" t="inlineStr"/>
      <c r="F2826" s="12" t="inlineStr">
        <is>
          <t>Ammonia storage (aqueous, SCR reagent)</t>
        </is>
      </c>
      <c r="G2826" s="12" t="inlineStr">
        <is>
          <t>JB-Ammonia storage (a-DI01</t>
        </is>
      </c>
      <c r="H2826" s="12" t="inlineStr">
        <is>
          <t>Ammonia storage (aqueous, SCR reagent)</t>
        </is>
      </c>
      <c r="I2826" s="12" t="inlineStr">
        <is>
          <t>Instrumentation</t>
        </is>
      </c>
      <c r="J2826" s="12" t="inlineStr">
        <is>
          <t>Instrumentation PLTC / TC-ER 300 V, #18 twisted shielded pairs, overall shield</t>
        </is>
      </c>
      <c r="K2826" s="12" t="inlineStr">
        <is>
          <t>PLTC|1 pr|16</t>
        </is>
      </c>
      <c r="L2826" s="12" t="inlineStr">
        <is>
          <t>1 pr</t>
        </is>
      </c>
      <c r="M2826" s="12" t="inlineStr">
        <is>
          <t>16</t>
        </is>
      </c>
      <c r="N2826" s="12" t="n">
        <v>10</v>
      </c>
      <c r="O2826" s="12" t="n">
        <v>1</v>
      </c>
      <c r="P2826" s="12" t="n"/>
      <c r="Q2826" s="12" t="n"/>
      <c r="R2826" s="12" t="n"/>
      <c r="S2826" s="12" t="inlineStr">
        <is>
          <t>Tray / conduit</t>
        </is>
      </c>
      <c r="T2826" s="16" t="n">
        <v>90</v>
      </c>
      <c r="U2826" s="16" t="n">
        <v>10</v>
      </c>
      <c r="V2826" s="16">
        <f>ROUNDUP((T2826+U2826+2*'Read Me'!$B$13)*(1+'Read Me'!$B$12),-1)</f>
        <v/>
      </c>
      <c r="W2826" s="16">
        <f>V2826*N2826*O2826</f>
        <v/>
      </c>
      <c r="X2826" s="12">
        <f>IF(LEFT(I2826,2)="MV",2*N2826*IF(L2826="1/C",O2826,1),0)</f>
        <v/>
      </c>
      <c r="Y2826" s="12">
        <f>IF(OR(LEFT(K2826,4)="LVAX",LEFT(K2826,6)="MV15AX",LEFT(K2826,4)="CTAX",LEFT(K2826,2)="W|"),2*N2826*O2826,0)</f>
        <v/>
      </c>
      <c r="Z2826" s="12" t="inlineStr">
        <is>
          <t>device-to-JB field wiring, one cable per device</t>
        </is>
      </c>
      <c r="AA2826" s="12">
        <f>N2826*O2826</f>
        <v/>
      </c>
    </row>
    <row r="2827">
      <c r="A2827" s="12" t="inlineStr">
        <is>
          <t>E-I-0004</t>
        </is>
      </c>
      <c r="B2827" s="12" t="inlineStr">
        <is>
          <t>E</t>
        </is>
      </c>
      <c r="C2827" s="12" t="inlineStr">
        <is>
          <t>Water / utilities</t>
        </is>
      </c>
      <c r="D2827" s="12" t="inlineStr">
        <is>
          <t>Home run JB-Ammonia storage (a-DI01 to the control / marshalling room</t>
        </is>
      </c>
      <c r="E2827" s="12" t="inlineStr">
        <is>
          <t>R-WT</t>
        </is>
      </c>
      <c r="F2827" s="12" t="inlineStr">
        <is>
          <t>Water treatment building (incl. R-WT electrical room)</t>
        </is>
      </c>
      <c r="G2827" s="12" t="inlineStr">
        <is>
          <t>JB-Ammonia storage (a-DI01</t>
        </is>
      </c>
      <c r="H2827" s="12" t="inlineStr">
        <is>
          <t>Ammonia storage (aqueous, SCR reagent)</t>
        </is>
      </c>
      <c r="I2827" s="12" t="inlineStr">
        <is>
          <t>Instrumentation</t>
        </is>
      </c>
      <c r="J2827" s="12" t="inlineStr">
        <is>
          <t>Instrumentation PLTC / TC-ER 300 V, #18 twisted shielded pairs, overall shield</t>
        </is>
      </c>
      <c r="K2827" s="12" t="inlineStr">
        <is>
          <t>PLTC|24 pr|18</t>
        </is>
      </c>
      <c r="L2827" s="12" t="inlineStr">
        <is>
          <t>24 pr</t>
        </is>
      </c>
      <c r="M2827" s="12" t="inlineStr">
        <is>
          <t>18</t>
        </is>
      </c>
      <c r="N2827" s="12" t="n">
        <v>1</v>
      </c>
      <c r="O2827" s="12" t="n">
        <v>1</v>
      </c>
      <c r="P2827" s="12" t="n"/>
      <c r="Q2827" s="12" t="n"/>
      <c r="R2827" s="12" t="n"/>
      <c r="S2827" s="12" t="inlineStr">
        <is>
          <t>Duct bank</t>
        </is>
      </c>
      <c r="T2827" s="16" t="n">
        <v>373</v>
      </c>
      <c r="U2827" s="16" t="n">
        <v>71</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E-I-0005</t>
        </is>
      </c>
      <c r="B2828" s="12" t="inlineStr">
        <is>
          <t>E</t>
        </is>
      </c>
      <c r="C2828" s="12" t="inlineStr">
        <is>
          <t>Water / utilities</t>
        </is>
      </c>
      <c r="D2828" s="12" t="inlineStr">
        <is>
          <t>Analog instrument to JB JB-Auxiliary boiler-AI01: 20 x 1 pr (field cables)</t>
        </is>
      </c>
      <c r="E2828" s="12" t="inlineStr"/>
      <c r="F2828" s="12" t="inlineStr">
        <is>
          <t>Auxiliary boiler</t>
        </is>
      </c>
      <c r="G2828" s="12" t="inlineStr">
        <is>
          <t>JB-Auxiliary boiler-AI01</t>
        </is>
      </c>
      <c r="H2828" s="12" t="inlineStr">
        <is>
          <t>Auxiliary boiler</t>
        </is>
      </c>
      <c r="I2828" s="12" t="inlineStr">
        <is>
          <t>Instrumentation</t>
        </is>
      </c>
      <c r="J2828" s="12" t="inlineStr">
        <is>
          <t>Instrumentation PLTC / TC-ER 300 V, #18 twisted shielded pairs, overall shield</t>
        </is>
      </c>
      <c r="K2828" s="12" t="inlineStr">
        <is>
          <t>PLTC|1 pr|16</t>
        </is>
      </c>
      <c r="L2828" s="12" t="inlineStr">
        <is>
          <t>1 pr</t>
        </is>
      </c>
      <c r="M2828" s="12" t="inlineStr">
        <is>
          <t>16</t>
        </is>
      </c>
      <c r="N2828" s="12" t="n">
        <v>20</v>
      </c>
      <c r="O2828" s="12" t="n">
        <v>1</v>
      </c>
      <c r="P2828" s="12" t="n"/>
      <c r="Q2828" s="12" t="n"/>
      <c r="R2828" s="12" t="n"/>
      <c r="S2828" s="12" t="inlineStr">
        <is>
          <t>Tray / conduit</t>
        </is>
      </c>
      <c r="T2828" s="16" t="n">
        <v>128</v>
      </c>
      <c r="U2828" s="16" t="n">
        <v>10</v>
      </c>
      <c r="V2828" s="16">
        <f>ROUNDUP((T2828+U2828+2*'Read Me'!$B$13)*(1+'Read Me'!$B$12),-1)</f>
        <v/>
      </c>
      <c r="W2828" s="16">
        <f>V2828*N2828*O2828</f>
        <v/>
      </c>
      <c r="X2828" s="12">
        <f>IF(LEFT(I2828,2)="MV",2*N2828*IF(L2828="1/C",O2828,1),0)</f>
        <v/>
      </c>
      <c r="Y2828" s="12">
        <f>IF(OR(LEFT(K2828,4)="LVAX",LEFT(K2828,6)="MV15AX",LEFT(K2828,4)="CTAX",LEFT(K2828,2)="W|"),2*N2828*O2828,0)</f>
        <v/>
      </c>
      <c r="Z2828" s="12" t="inlineStr">
        <is>
          <t>device-to-JB field wiring, one cable per device</t>
        </is>
      </c>
      <c r="AA2828" s="12">
        <f>N2828*O2828</f>
        <v/>
      </c>
    </row>
    <row r="2829">
      <c r="A2829" s="12" t="inlineStr">
        <is>
          <t>E-I-0006</t>
        </is>
      </c>
      <c r="B2829" s="12" t="inlineStr">
        <is>
          <t>E</t>
        </is>
      </c>
      <c r="C2829" s="12" t="inlineStr">
        <is>
          <t>Water / utilities</t>
        </is>
      </c>
      <c r="D2829" s="12" t="inlineStr">
        <is>
          <t>Home run JB-Auxiliary boiler-AI01 to the control / marshalling room</t>
        </is>
      </c>
      <c r="E2829" s="12" t="inlineStr">
        <is>
          <t>R-WT</t>
        </is>
      </c>
      <c r="F2829" s="12" t="inlineStr">
        <is>
          <t>Water treatment building (incl. R-WT electrical room)</t>
        </is>
      </c>
      <c r="G2829" s="12" t="inlineStr">
        <is>
          <t>JB-Auxiliary boiler-AI01</t>
        </is>
      </c>
      <c r="H2829" s="12" t="inlineStr">
        <is>
          <t>Auxiliary boiler</t>
        </is>
      </c>
      <c r="I2829" s="12" t="inlineStr">
        <is>
          <t>Instrumentation</t>
        </is>
      </c>
      <c r="J2829" s="12" t="inlineStr">
        <is>
          <t>Instrumentation PLTC / TC-ER 300 V, #18 twisted shielded pairs, overall shield</t>
        </is>
      </c>
      <c r="K2829" s="12" t="inlineStr">
        <is>
          <t>PLTC|24 pr|18</t>
        </is>
      </c>
      <c r="L2829" s="12" t="inlineStr">
        <is>
          <t>24 pr</t>
        </is>
      </c>
      <c r="M2829" s="12" t="inlineStr">
        <is>
          <t>18</t>
        </is>
      </c>
      <c r="N2829" s="12" t="n">
        <v>1</v>
      </c>
      <c r="O2829" s="12" t="n">
        <v>1</v>
      </c>
      <c r="P2829" s="12" t="n"/>
      <c r="Q2829" s="12" t="n"/>
      <c r="R2829" s="12" t="n"/>
      <c r="S2829" s="12" t="inlineStr">
        <is>
          <t>Duct bank</t>
        </is>
      </c>
      <c r="T2829" s="16" t="n">
        <v>200</v>
      </c>
      <c r="U2829" s="16" t="n">
        <v>140</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E-I-0007</t>
        </is>
      </c>
      <c r="B2830" s="12" t="inlineStr">
        <is>
          <t>E</t>
        </is>
      </c>
      <c r="C2830" s="12" t="inlineStr">
        <is>
          <t>Water / utilities</t>
        </is>
      </c>
      <c r="D2830" s="12" t="inlineStr">
        <is>
          <t>Analog instrument to JB JB-Auxiliary boiler-AI02: 10 x 1 pr (field cables)</t>
        </is>
      </c>
      <c r="E2830" s="12" t="inlineStr"/>
      <c r="F2830" s="12" t="inlineStr">
        <is>
          <t>Auxiliary boiler</t>
        </is>
      </c>
      <c r="G2830" s="12" t="inlineStr">
        <is>
          <t>JB-Auxiliary boiler-AI02</t>
        </is>
      </c>
      <c r="H2830" s="12" t="inlineStr">
        <is>
          <t>Auxiliary boiler</t>
        </is>
      </c>
      <c r="I2830" s="12" t="inlineStr">
        <is>
          <t>Instrumentation</t>
        </is>
      </c>
      <c r="J2830" s="12" t="inlineStr">
        <is>
          <t>Instrumentation PLTC / TC-ER 300 V, #18 twisted shielded pairs, overall shield</t>
        </is>
      </c>
      <c r="K2830" s="12" t="inlineStr">
        <is>
          <t>PLTC|1 pr|16</t>
        </is>
      </c>
      <c r="L2830" s="12" t="inlineStr">
        <is>
          <t>1 pr</t>
        </is>
      </c>
      <c r="M2830" s="12" t="inlineStr">
        <is>
          <t>16</t>
        </is>
      </c>
      <c r="N2830" s="12" t="n">
        <v>10</v>
      </c>
      <c r="O2830" s="12" t="n">
        <v>1</v>
      </c>
      <c r="P2830" s="12" t="n"/>
      <c r="Q2830" s="12" t="n"/>
      <c r="R2830" s="12" t="n"/>
      <c r="S2830" s="12" t="inlineStr">
        <is>
          <t>Tray / conduit</t>
        </is>
      </c>
      <c r="T2830" s="16" t="n">
        <v>128</v>
      </c>
      <c r="U2830" s="16" t="n">
        <v>10</v>
      </c>
      <c r="V2830" s="16">
        <f>ROUNDUP((T2830+U2830+2*'Read Me'!$B$13)*(1+'Read Me'!$B$12),-1)</f>
        <v/>
      </c>
      <c r="W2830" s="16">
        <f>V2830*N2830*O2830</f>
        <v/>
      </c>
      <c r="X2830" s="12">
        <f>IF(LEFT(I2830,2)="MV",2*N2830*IF(L2830="1/C",O2830,1),0)</f>
        <v/>
      </c>
      <c r="Y2830" s="12">
        <f>IF(OR(LEFT(K2830,4)="LVAX",LEFT(K2830,6)="MV15AX",LEFT(K2830,4)="CTAX",LEFT(K2830,2)="W|"),2*N2830*O2830,0)</f>
        <v/>
      </c>
      <c r="Z2830" s="12" t="inlineStr">
        <is>
          <t>device-to-JB field wiring, one cable per device</t>
        </is>
      </c>
      <c r="AA2830" s="12">
        <f>N2830*O2830</f>
        <v/>
      </c>
    </row>
    <row r="2831">
      <c r="A2831" s="12" t="inlineStr">
        <is>
          <t>E-I-0008</t>
        </is>
      </c>
      <c r="B2831" s="12" t="inlineStr">
        <is>
          <t>E</t>
        </is>
      </c>
      <c r="C2831" s="12" t="inlineStr">
        <is>
          <t>Water / utilities</t>
        </is>
      </c>
      <c r="D2831" s="12" t="inlineStr">
        <is>
          <t>Home run JB-Auxiliary boiler-AI02 to the control / marshalling room</t>
        </is>
      </c>
      <c r="E2831" s="12" t="inlineStr">
        <is>
          <t>R-WT</t>
        </is>
      </c>
      <c r="F2831" s="12" t="inlineStr">
        <is>
          <t>Water treatment building (incl. R-WT electrical room)</t>
        </is>
      </c>
      <c r="G2831" s="12" t="inlineStr">
        <is>
          <t>JB-Auxiliary boiler-AI02</t>
        </is>
      </c>
      <c r="H2831" s="12" t="inlineStr">
        <is>
          <t>Auxiliary boiler</t>
        </is>
      </c>
      <c r="I2831" s="12" t="inlineStr">
        <is>
          <t>Instrumentation</t>
        </is>
      </c>
      <c r="J2831" s="12" t="inlineStr">
        <is>
          <t>Instrumentation PLTC / TC-ER 300 V, #18 twisted shielded pairs, overall shield</t>
        </is>
      </c>
      <c r="K2831" s="12" t="inlineStr">
        <is>
          <t>PLTC|24 pr|18</t>
        </is>
      </c>
      <c r="L2831" s="12" t="inlineStr">
        <is>
          <t>24 pr</t>
        </is>
      </c>
      <c r="M2831" s="12" t="inlineStr">
        <is>
          <t>18</t>
        </is>
      </c>
      <c r="N2831" s="12" t="n">
        <v>1</v>
      </c>
      <c r="O2831" s="12" t="n">
        <v>1</v>
      </c>
      <c r="P2831" s="12" t="n"/>
      <c r="Q2831" s="12" t="n"/>
      <c r="R2831" s="12" t="n"/>
      <c r="S2831" s="12" t="inlineStr">
        <is>
          <t>Duct bank</t>
        </is>
      </c>
      <c r="T2831" s="16" t="n">
        <v>200</v>
      </c>
      <c r="U2831" s="16" t="n">
        <v>140</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E-I-0009</t>
        </is>
      </c>
      <c r="B2832" s="12" t="inlineStr">
        <is>
          <t>E</t>
        </is>
      </c>
      <c r="C2832" s="12" t="inlineStr">
        <is>
          <t>Water / utilities</t>
        </is>
      </c>
      <c r="D2832" s="12" t="inlineStr">
        <is>
          <t>Discrete device to JB JB-Auxiliary boiler-DI01: 20 x 1 pr (field cables)</t>
        </is>
      </c>
      <c r="E2832" s="12" t="inlineStr"/>
      <c r="F2832" s="12" t="inlineStr">
        <is>
          <t>Auxiliary boiler</t>
        </is>
      </c>
      <c r="G2832" s="12" t="inlineStr">
        <is>
          <t>JB-Auxiliary boiler-DI01</t>
        </is>
      </c>
      <c r="H2832" s="12" t="inlineStr">
        <is>
          <t>Auxiliary boiler</t>
        </is>
      </c>
      <c r="I2832" s="12" t="inlineStr">
        <is>
          <t>Instrumentation</t>
        </is>
      </c>
      <c r="J2832" s="12" t="inlineStr">
        <is>
          <t>Instrumentation PLTC / TC-ER 300 V, #18 twisted shielded pairs, overall shield</t>
        </is>
      </c>
      <c r="K2832" s="12" t="inlineStr">
        <is>
          <t>PLTC|1 pr|16</t>
        </is>
      </c>
      <c r="L2832" s="12" t="inlineStr">
        <is>
          <t>1 pr</t>
        </is>
      </c>
      <c r="M2832" s="12" t="inlineStr">
        <is>
          <t>16</t>
        </is>
      </c>
      <c r="N2832" s="12" t="n">
        <v>20</v>
      </c>
      <c r="O2832" s="12" t="n">
        <v>1</v>
      </c>
      <c r="P2832" s="12" t="n"/>
      <c r="Q2832" s="12" t="n"/>
      <c r="R2832" s="12" t="n"/>
      <c r="S2832" s="12" t="inlineStr">
        <is>
          <t>Tray / conduit</t>
        </is>
      </c>
      <c r="T2832" s="16" t="n">
        <v>128</v>
      </c>
      <c r="U2832" s="16" t="n">
        <v>10</v>
      </c>
      <c r="V2832" s="16">
        <f>ROUNDUP((T2832+U2832+2*'Read Me'!$B$13)*(1+'Read Me'!$B$12),-1)</f>
        <v/>
      </c>
      <c r="W2832" s="16">
        <f>V2832*N2832*O2832</f>
        <v/>
      </c>
      <c r="X2832" s="12">
        <f>IF(LEFT(I2832,2)="MV",2*N2832*IF(L2832="1/C",O2832,1),0)</f>
        <v/>
      </c>
      <c r="Y2832" s="12">
        <f>IF(OR(LEFT(K2832,4)="LVAX",LEFT(K2832,6)="MV15AX",LEFT(K2832,4)="CTAX",LEFT(K2832,2)="W|"),2*N2832*O2832,0)</f>
        <v/>
      </c>
      <c r="Z2832" s="12" t="inlineStr">
        <is>
          <t>device-to-JB field wiring, one cable per device</t>
        </is>
      </c>
      <c r="AA2832" s="12">
        <f>N2832*O2832</f>
        <v/>
      </c>
    </row>
    <row r="2833">
      <c r="A2833" s="12" t="inlineStr">
        <is>
          <t>E-I-0010</t>
        </is>
      </c>
      <c r="B2833" s="12" t="inlineStr">
        <is>
          <t>E</t>
        </is>
      </c>
      <c r="C2833" s="12" t="inlineStr">
        <is>
          <t>Water / utilities</t>
        </is>
      </c>
      <c r="D2833" s="12" t="inlineStr">
        <is>
          <t>Home run JB-Auxiliary boiler-DI01 to the control / marshalling room</t>
        </is>
      </c>
      <c r="E2833" s="12" t="inlineStr">
        <is>
          <t>R-WT</t>
        </is>
      </c>
      <c r="F2833" s="12" t="inlineStr">
        <is>
          <t>Water treatment building (incl. R-WT electrical room)</t>
        </is>
      </c>
      <c r="G2833" s="12" t="inlineStr">
        <is>
          <t>JB-Auxiliary boiler-DI01</t>
        </is>
      </c>
      <c r="H2833" s="12" t="inlineStr">
        <is>
          <t>Auxiliary boiler</t>
        </is>
      </c>
      <c r="I2833" s="12" t="inlineStr">
        <is>
          <t>Instrumentation</t>
        </is>
      </c>
      <c r="J2833" s="12" t="inlineStr">
        <is>
          <t>Instrumentation PLTC / TC-ER 300 V, #18 twisted shielded pairs, overall shield</t>
        </is>
      </c>
      <c r="K2833" s="12" t="inlineStr">
        <is>
          <t>PLTC|24 pr|18</t>
        </is>
      </c>
      <c r="L2833" s="12" t="inlineStr">
        <is>
          <t>24 pr</t>
        </is>
      </c>
      <c r="M2833" s="12" t="inlineStr">
        <is>
          <t>18</t>
        </is>
      </c>
      <c r="N2833" s="12" t="n">
        <v>1</v>
      </c>
      <c r="O2833" s="12" t="n">
        <v>1</v>
      </c>
      <c r="P2833" s="12" t="n"/>
      <c r="Q2833" s="12" t="n"/>
      <c r="R2833" s="12" t="n"/>
      <c r="S2833" s="12" t="inlineStr">
        <is>
          <t>Duct bank</t>
        </is>
      </c>
      <c r="T2833" s="16" t="n">
        <v>200</v>
      </c>
      <c r="U2833" s="16" t="n">
        <v>140</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E-I-0011</t>
        </is>
      </c>
      <c r="B2834" s="12" t="inlineStr">
        <is>
          <t>E</t>
        </is>
      </c>
      <c r="C2834" s="12" t="inlineStr">
        <is>
          <t>Water / utilities</t>
        </is>
      </c>
      <c r="D2834" s="12" t="inlineStr">
        <is>
          <t>Discrete device to JB JB-Auxiliary boiler-DI02: 10 x 1 pr (field cables)</t>
        </is>
      </c>
      <c r="E2834" s="12" t="inlineStr"/>
      <c r="F2834" s="12" t="inlineStr">
        <is>
          <t>Auxiliary boiler</t>
        </is>
      </c>
      <c r="G2834" s="12" t="inlineStr">
        <is>
          <t>JB-Auxiliary boiler-DI02</t>
        </is>
      </c>
      <c r="H2834" s="12" t="inlineStr">
        <is>
          <t>Auxiliary boiler</t>
        </is>
      </c>
      <c r="I2834" s="12" t="inlineStr">
        <is>
          <t>Instrumentation</t>
        </is>
      </c>
      <c r="J2834" s="12" t="inlineStr">
        <is>
          <t>Instrumentation PLTC / TC-ER 300 V, #18 twisted shielded pairs, overall shield</t>
        </is>
      </c>
      <c r="K2834" s="12" t="inlineStr">
        <is>
          <t>PLTC|1 pr|16</t>
        </is>
      </c>
      <c r="L2834" s="12" t="inlineStr">
        <is>
          <t>1 pr</t>
        </is>
      </c>
      <c r="M2834" s="12" t="inlineStr">
        <is>
          <t>16</t>
        </is>
      </c>
      <c r="N2834" s="12" t="n">
        <v>10</v>
      </c>
      <c r="O2834" s="12" t="n">
        <v>1</v>
      </c>
      <c r="P2834" s="12" t="n"/>
      <c r="Q2834" s="12" t="n"/>
      <c r="R2834" s="12" t="n"/>
      <c r="S2834" s="12" t="inlineStr">
        <is>
          <t>Tray / conduit</t>
        </is>
      </c>
      <c r="T2834" s="16" t="n">
        <v>128</v>
      </c>
      <c r="U2834" s="16" t="n">
        <v>10</v>
      </c>
      <c r="V2834" s="16">
        <f>ROUNDUP((T2834+U2834+2*'Read Me'!$B$13)*(1+'Read Me'!$B$12),-1)</f>
        <v/>
      </c>
      <c r="W2834" s="16">
        <f>V2834*N2834*O2834</f>
        <v/>
      </c>
      <c r="X2834" s="12">
        <f>IF(LEFT(I2834,2)="MV",2*N2834*IF(L2834="1/C",O2834,1),0)</f>
        <v/>
      </c>
      <c r="Y2834" s="12">
        <f>IF(OR(LEFT(K2834,4)="LVAX",LEFT(K2834,6)="MV15AX",LEFT(K2834,4)="CTAX",LEFT(K2834,2)="W|"),2*N2834*O2834,0)</f>
        <v/>
      </c>
      <c r="Z2834" s="12" t="inlineStr">
        <is>
          <t>device-to-JB field wiring, one cable per device</t>
        </is>
      </c>
      <c r="AA2834" s="12">
        <f>N2834*O2834</f>
        <v/>
      </c>
    </row>
    <row r="2835">
      <c r="A2835" s="12" t="inlineStr">
        <is>
          <t>E-I-0012</t>
        </is>
      </c>
      <c r="B2835" s="12" t="inlineStr">
        <is>
          <t>E</t>
        </is>
      </c>
      <c r="C2835" s="12" t="inlineStr">
        <is>
          <t>Water / utilities</t>
        </is>
      </c>
      <c r="D2835" s="12" t="inlineStr">
        <is>
          <t>Home run JB-Auxiliary boiler-DI02 to the control / marshalling room</t>
        </is>
      </c>
      <c r="E2835" s="12" t="inlineStr">
        <is>
          <t>R-WT</t>
        </is>
      </c>
      <c r="F2835" s="12" t="inlineStr">
        <is>
          <t>Water treatment building (incl. R-WT electrical room)</t>
        </is>
      </c>
      <c r="G2835" s="12" t="inlineStr">
        <is>
          <t>JB-Auxiliary boiler-DI02</t>
        </is>
      </c>
      <c r="H2835" s="12" t="inlineStr">
        <is>
          <t>Auxiliary boiler</t>
        </is>
      </c>
      <c r="I2835" s="12" t="inlineStr">
        <is>
          <t>Instrumentation</t>
        </is>
      </c>
      <c r="J2835" s="12" t="inlineStr">
        <is>
          <t>Instrumentation PLTC / TC-ER 300 V, #18 twisted shielded pairs, overall shield</t>
        </is>
      </c>
      <c r="K2835" s="12" t="inlineStr">
        <is>
          <t>PLTC|24 pr|18</t>
        </is>
      </c>
      <c r="L2835" s="12" t="inlineStr">
        <is>
          <t>24 pr</t>
        </is>
      </c>
      <c r="M2835" s="12" t="inlineStr">
        <is>
          <t>18</t>
        </is>
      </c>
      <c r="N2835" s="12" t="n">
        <v>1</v>
      </c>
      <c r="O2835" s="12" t="n">
        <v>1</v>
      </c>
      <c r="P2835" s="12" t="n"/>
      <c r="Q2835" s="12" t="n"/>
      <c r="R2835" s="12" t="n"/>
      <c r="S2835" s="12" t="inlineStr">
        <is>
          <t>Duct bank</t>
        </is>
      </c>
      <c r="T2835" s="16" t="n">
        <v>200</v>
      </c>
      <c r="U2835" s="16" t="n">
        <v>140</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E-I-0013</t>
        </is>
      </c>
      <c r="B2836" s="12" t="inlineStr">
        <is>
          <t>E</t>
        </is>
      </c>
      <c r="C2836" s="12" t="inlineStr">
        <is>
          <t>Water / utilities</t>
        </is>
      </c>
      <c r="D2836" s="12" t="inlineStr">
        <is>
          <t>Instrumentation</t>
        </is>
      </c>
      <c r="E2836" s="12" t="inlineStr">
        <is>
          <t>R-WT</t>
        </is>
      </c>
      <c r="F2836" s="12" t="inlineStr">
        <is>
          <t>Water treatment building (incl. R-WT electrical room)</t>
        </is>
      </c>
      <c r="G2836" s="12" t="inlineStr">
        <is>
          <t>CPR-2</t>
        </is>
      </c>
      <c r="H2836" s="12" t="inlineStr">
        <is>
          <t>CPR-2: cathodic-protection rectifier</t>
        </is>
      </c>
      <c r="I2836" s="12" t="inlineStr">
        <is>
          <t>Instrumentation</t>
        </is>
      </c>
      <c r="J2836" s="12" t="inlineStr">
        <is>
          <t>Instrumentation PLTC / TC-ER 300 V, #18 twisted shielded pairs, overall shield</t>
        </is>
      </c>
      <c r="K2836" s="12" t="inlineStr">
        <is>
          <t>PLTC|4 pr|18</t>
        </is>
      </c>
      <c r="L2836" s="12" t="inlineStr">
        <is>
          <t>4 pr</t>
        </is>
      </c>
      <c r="M2836" s="12" t="inlineStr">
        <is>
          <t>18</t>
        </is>
      </c>
      <c r="N2836" s="12" t="n">
        <v>1</v>
      </c>
      <c r="O2836" s="12" t="n">
        <v>1</v>
      </c>
      <c r="P2836" s="12" t="n"/>
      <c r="Q2836" s="12" t="n"/>
      <c r="R2836" s="12" t="n"/>
      <c r="S2836" s="12" t="inlineStr">
        <is>
          <t>Duct bank</t>
        </is>
      </c>
      <c r="T2836" s="16" t="n">
        <v>43</v>
      </c>
      <c r="U2836" s="16" t="n">
        <v>166</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E-I-0014</t>
        </is>
      </c>
      <c r="B2837" s="12" t="inlineStr">
        <is>
          <t>E</t>
        </is>
      </c>
      <c r="C2837" s="12" t="inlineStr">
        <is>
          <t>Water / utilities</t>
        </is>
      </c>
      <c r="D2837" s="12" t="inlineStr">
        <is>
          <t>Analog instrument to JB JB-Demineralised wate-AI01: 4 x 1 pr (field cables)</t>
        </is>
      </c>
      <c r="E2837" s="12" t="inlineStr"/>
      <c r="F2837" s="12" t="inlineStr">
        <is>
          <t>Demineralised water tank</t>
        </is>
      </c>
      <c r="G2837" s="12" t="inlineStr">
        <is>
          <t>JB-Demineralised wate-AI01</t>
        </is>
      </c>
      <c r="H2837" s="12" t="inlineStr">
        <is>
          <t>Demineralised water tank</t>
        </is>
      </c>
      <c r="I2837" s="12" t="inlineStr">
        <is>
          <t>Instrumentation</t>
        </is>
      </c>
      <c r="J2837" s="12" t="inlineStr">
        <is>
          <t>Instrumentation PLTC / TC-ER 300 V, #18 twisted shielded pairs, overall shield</t>
        </is>
      </c>
      <c r="K2837" s="12" t="inlineStr">
        <is>
          <t>PLTC|1 pr|16</t>
        </is>
      </c>
      <c r="L2837" s="12" t="inlineStr">
        <is>
          <t>1 pr</t>
        </is>
      </c>
      <c r="M2837" s="12" t="inlineStr">
        <is>
          <t>16</t>
        </is>
      </c>
      <c r="N2837" s="12" t="n">
        <v>4</v>
      </c>
      <c r="O2837" s="12" t="n">
        <v>1</v>
      </c>
      <c r="P2837" s="12" t="n"/>
      <c r="Q2837" s="12" t="n"/>
      <c r="R2837" s="12" t="n"/>
      <c r="S2837" s="12" t="inlineStr">
        <is>
          <t>Tray / conduit</t>
        </is>
      </c>
      <c r="T2837" s="16" t="n">
        <v>86</v>
      </c>
      <c r="U2837" s="16" t="n">
        <v>10</v>
      </c>
      <c r="V2837" s="16">
        <f>ROUNDUP((T2837+U2837+2*'Read Me'!$B$13)*(1+'Read Me'!$B$12),-1)</f>
        <v/>
      </c>
      <c r="W2837" s="16">
        <f>V2837*N2837*O2837</f>
        <v/>
      </c>
      <c r="X2837" s="12">
        <f>IF(LEFT(I2837,2)="MV",2*N2837*IF(L2837="1/C",O2837,1),0)</f>
        <v/>
      </c>
      <c r="Y2837" s="12">
        <f>IF(OR(LEFT(K2837,4)="LVAX",LEFT(K2837,6)="MV15AX",LEFT(K2837,4)="CTAX",LEFT(K2837,2)="W|"),2*N2837*O2837,0)</f>
        <v/>
      </c>
      <c r="Z2837" s="12" t="inlineStr">
        <is>
          <t>device-to-JB field wiring, one cable per device</t>
        </is>
      </c>
      <c r="AA2837" s="12">
        <f>N2837*O2837</f>
        <v/>
      </c>
    </row>
    <row r="2838">
      <c r="A2838" s="12" t="inlineStr">
        <is>
          <t>E-I-0015</t>
        </is>
      </c>
      <c r="B2838" s="12" t="inlineStr">
        <is>
          <t>E</t>
        </is>
      </c>
      <c r="C2838" s="12" t="inlineStr">
        <is>
          <t>Water / utilities</t>
        </is>
      </c>
      <c r="D2838" s="12" t="inlineStr">
        <is>
          <t>Home run JB-Demineralised wate-AI01 to the control / marshalling room</t>
        </is>
      </c>
      <c r="E2838" s="12" t="inlineStr">
        <is>
          <t>R-WT</t>
        </is>
      </c>
      <c r="F2838" s="12" t="inlineStr">
        <is>
          <t>Water treatment building (incl. R-WT electrical room)</t>
        </is>
      </c>
      <c r="G2838" s="12" t="inlineStr">
        <is>
          <t>JB-Demineralised wate-AI01</t>
        </is>
      </c>
      <c r="H2838" s="12" t="inlineStr">
        <is>
          <t>Demineralised water tank</t>
        </is>
      </c>
      <c r="I2838" s="12" t="inlineStr">
        <is>
          <t>Instrumentation</t>
        </is>
      </c>
      <c r="J2838" s="12" t="inlineStr">
        <is>
          <t>Instrumentation PLTC / TC-ER 300 V, #18 twisted shielded pairs, overall shield</t>
        </is>
      </c>
      <c r="K2838" s="12" t="inlineStr">
        <is>
          <t>PLTC|24 pr|18</t>
        </is>
      </c>
      <c r="L2838" s="12" t="inlineStr">
        <is>
          <t>24 pr</t>
        </is>
      </c>
      <c r="M2838" s="12" t="inlineStr">
        <is>
          <t>18</t>
        </is>
      </c>
      <c r="N2838" s="12" t="n">
        <v>1</v>
      </c>
      <c r="O2838" s="12" t="n">
        <v>1</v>
      </c>
      <c r="P2838" s="12" t="n"/>
      <c r="Q2838" s="12" t="n"/>
      <c r="R2838" s="12" t="n"/>
      <c r="S2838" s="12" t="inlineStr">
        <is>
          <t>Duct bank</t>
        </is>
      </c>
      <c r="T2838" s="16" t="n">
        <v>28</v>
      </c>
      <c r="U2838" s="16" t="n">
        <v>123</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E-I-0016</t>
        </is>
      </c>
      <c r="B2839" s="12" t="inlineStr">
        <is>
          <t>E</t>
        </is>
      </c>
      <c r="C2839" s="12" t="inlineStr">
        <is>
          <t>Water / utilities</t>
        </is>
      </c>
      <c r="D2839" s="12" t="inlineStr">
        <is>
          <t>Discrete device to JB JB-Demineralised wate-DI01: 4 x 1 pr (field cables)</t>
        </is>
      </c>
      <c r="E2839" s="12" t="inlineStr"/>
      <c r="F2839" s="12" t="inlineStr">
        <is>
          <t>Demineralised water tank</t>
        </is>
      </c>
      <c r="G2839" s="12" t="inlineStr">
        <is>
          <t>JB-Demineralised wate-DI01</t>
        </is>
      </c>
      <c r="H2839" s="12" t="inlineStr">
        <is>
          <t>Demineralised water tank</t>
        </is>
      </c>
      <c r="I2839" s="12" t="inlineStr">
        <is>
          <t>Instrumentation</t>
        </is>
      </c>
      <c r="J2839" s="12" t="inlineStr">
        <is>
          <t>Instrumentation PLTC / TC-ER 300 V, #18 twisted shielded pairs, overall shield</t>
        </is>
      </c>
      <c r="K2839" s="12" t="inlineStr">
        <is>
          <t>PLTC|1 pr|16</t>
        </is>
      </c>
      <c r="L2839" s="12" t="inlineStr">
        <is>
          <t>1 pr</t>
        </is>
      </c>
      <c r="M2839" s="12" t="inlineStr">
        <is>
          <t>16</t>
        </is>
      </c>
      <c r="N2839" s="12" t="n">
        <v>4</v>
      </c>
      <c r="O2839" s="12" t="n">
        <v>1</v>
      </c>
      <c r="P2839" s="12" t="n"/>
      <c r="Q2839" s="12" t="n"/>
      <c r="R2839" s="12" t="n"/>
      <c r="S2839" s="12" t="inlineStr">
        <is>
          <t>Tray / conduit</t>
        </is>
      </c>
      <c r="T2839" s="16" t="n">
        <v>86</v>
      </c>
      <c r="U2839" s="16" t="n">
        <v>10</v>
      </c>
      <c r="V2839" s="16">
        <f>ROUNDUP((T2839+U2839+2*'Read Me'!$B$13)*(1+'Read Me'!$B$12),-1)</f>
        <v/>
      </c>
      <c r="W2839" s="16">
        <f>V2839*N2839*O2839</f>
        <v/>
      </c>
      <c r="X2839" s="12">
        <f>IF(LEFT(I2839,2)="MV",2*N2839*IF(L2839="1/C",O2839,1),0)</f>
        <v/>
      </c>
      <c r="Y2839" s="12">
        <f>IF(OR(LEFT(K2839,4)="LVAX",LEFT(K2839,6)="MV15AX",LEFT(K2839,4)="CTAX",LEFT(K2839,2)="W|"),2*N2839*O2839,0)</f>
        <v/>
      </c>
      <c r="Z2839" s="12" t="inlineStr">
        <is>
          <t>device-to-JB field wiring, one cable per device</t>
        </is>
      </c>
      <c r="AA2839" s="12">
        <f>N2839*O2839</f>
        <v/>
      </c>
    </row>
    <row r="2840">
      <c r="A2840" s="12" t="inlineStr">
        <is>
          <t>E-I-0017</t>
        </is>
      </c>
      <c r="B2840" s="12" t="inlineStr">
        <is>
          <t>E</t>
        </is>
      </c>
      <c r="C2840" s="12" t="inlineStr">
        <is>
          <t>Water / utilities</t>
        </is>
      </c>
      <c r="D2840" s="12" t="inlineStr">
        <is>
          <t>Home run JB-Demineralised wate-DI01 to the control / marshalling room</t>
        </is>
      </c>
      <c r="E2840" s="12" t="inlineStr">
        <is>
          <t>R-WT</t>
        </is>
      </c>
      <c r="F2840" s="12" t="inlineStr">
        <is>
          <t>Water treatment building (incl. R-WT electrical room)</t>
        </is>
      </c>
      <c r="G2840" s="12" t="inlineStr">
        <is>
          <t>JB-Demineralised wate-DI01</t>
        </is>
      </c>
      <c r="H2840" s="12" t="inlineStr">
        <is>
          <t>Demineralised water tank</t>
        </is>
      </c>
      <c r="I2840" s="12" t="inlineStr">
        <is>
          <t>Instrumentation</t>
        </is>
      </c>
      <c r="J2840" s="12" t="inlineStr">
        <is>
          <t>Instrumentation PLTC / TC-ER 300 V, #18 twisted shielded pairs, overall shield</t>
        </is>
      </c>
      <c r="K2840" s="12" t="inlineStr">
        <is>
          <t>PLTC|24 pr|18</t>
        </is>
      </c>
      <c r="L2840" s="12" t="inlineStr">
        <is>
          <t>24 pr</t>
        </is>
      </c>
      <c r="M2840" s="12" t="inlineStr">
        <is>
          <t>18</t>
        </is>
      </c>
      <c r="N2840" s="12" t="n">
        <v>1</v>
      </c>
      <c r="O2840" s="12" t="n">
        <v>1</v>
      </c>
      <c r="P2840" s="12" t="n"/>
      <c r="Q2840" s="12" t="n"/>
      <c r="R2840" s="12" t="n"/>
      <c r="S2840" s="12" t="inlineStr">
        <is>
          <t>Duct bank</t>
        </is>
      </c>
      <c r="T2840" s="16" t="n">
        <v>28</v>
      </c>
      <c r="U2840" s="16" t="n">
        <v>123</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E-I-0018</t>
        </is>
      </c>
      <c r="B2841" s="12" t="inlineStr">
        <is>
          <t>E</t>
        </is>
      </c>
      <c r="C2841" s="12" t="inlineStr">
        <is>
          <t>Water / utilities</t>
        </is>
      </c>
      <c r="D2841" s="12" t="inlineStr">
        <is>
          <t>Analog instrument to JB JB-Fire / service wat-AI01: 4 x 1 pr (field cables)</t>
        </is>
      </c>
      <c r="E2841" s="12" t="inlineStr"/>
      <c r="F2841" s="12" t="inlineStr">
        <is>
          <t>Fire / service water tank</t>
        </is>
      </c>
      <c r="G2841" s="12" t="inlineStr">
        <is>
          <t>JB-Fire / service wat-AI01</t>
        </is>
      </c>
      <c r="H2841" s="12" t="inlineStr">
        <is>
          <t>Fire / service water tank</t>
        </is>
      </c>
      <c r="I2841" s="12" t="inlineStr">
        <is>
          <t>Instrumentation</t>
        </is>
      </c>
      <c r="J2841" s="12" t="inlineStr">
        <is>
          <t>Instrumentation PLTC / TC-ER 300 V, #18 twisted shielded pairs, overall shield</t>
        </is>
      </c>
      <c r="K2841" s="12" t="inlineStr">
        <is>
          <t>PLTC|1 pr|16</t>
        </is>
      </c>
      <c r="L2841" s="12" t="inlineStr">
        <is>
          <t>1 pr</t>
        </is>
      </c>
      <c r="M2841" s="12" t="inlineStr">
        <is>
          <t>16</t>
        </is>
      </c>
      <c r="N2841" s="12" t="n">
        <v>4</v>
      </c>
      <c r="O2841" s="12" t="n">
        <v>1</v>
      </c>
      <c r="P2841" s="12" t="n"/>
      <c r="Q2841" s="12" t="n"/>
      <c r="R2841" s="12" t="n"/>
      <c r="S2841" s="12" t="inlineStr">
        <is>
          <t>Tray / conduit</t>
        </is>
      </c>
      <c r="T2841" s="16" t="n">
        <v>95</v>
      </c>
      <c r="U2841" s="16" t="n">
        <v>10</v>
      </c>
      <c r="V2841" s="16">
        <f>ROUNDUP((T2841+U2841+2*'Read Me'!$B$13)*(1+'Read Me'!$B$12),-1)</f>
        <v/>
      </c>
      <c r="W2841" s="16">
        <f>V2841*N2841*O2841</f>
        <v/>
      </c>
      <c r="X2841" s="12">
        <f>IF(LEFT(I2841,2)="MV",2*N2841*IF(L2841="1/C",O2841,1),0)</f>
        <v/>
      </c>
      <c r="Y2841" s="12">
        <f>IF(OR(LEFT(K2841,4)="LVAX",LEFT(K2841,6)="MV15AX",LEFT(K2841,4)="CTAX",LEFT(K2841,2)="W|"),2*N2841*O2841,0)</f>
        <v/>
      </c>
      <c r="Z2841" s="12" t="inlineStr">
        <is>
          <t>device-to-JB field wiring, one cable per device</t>
        </is>
      </c>
      <c r="AA2841" s="12">
        <f>N2841*O2841</f>
        <v/>
      </c>
    </row>
    <row r="2842">
      <c r="A2842" s="12" t="inlineStr">
        <is>
          <t>E-I-0019</t>
        </is>
      </c>
      <c r="B2842" s="12" t="inlineStr">
        <is>
          <t>E</t>
        </is>
      </c>
      <c r="C2842" s="12" t="inlineStr">
        <is>
          <t>Water / utilities</t>
        </is>
      </c>
      <c r="D2842" s="12" t="inlineStr">
        <is>
          <t>Home run JB-Fire / service wat-AI01 to the control / marshalling room</t>
        </is>
      </c>
      <c r="E2842" s="12" t="inlineStr">
        <is>
          <t>R-WT</t>
        </is>
      </c>
      <c r="F2842" s="12" t="inlineStr">
        <is>
          <t>Water treatment building (incl. R-WT electrical room)</t>
        </is>
      </c>
      <c r="G2842" s="12" t="inlineStr">
        <is>
          <t>JB-Fire / service wat-AI01</t>
        </is>
      </c>
      <c r="H2842" s="12" t="inlineStr">
        <is>
          <t>Fire / service water tank</t>
        </is>
      </c>
      <c r="I2842" s="12" t="inlineStr">
        <is>
          <t>Instrumentation</t>
        </is>
      </c>
      <c r="J2842" s="12" t="inlineStr">
        <is>
          <t>Instrumentation PLTC / TC-ER 300 V, #18 twisted shielded pairs, overall shield</t>
        </is>
      </c>
      <c r="K2842" s="12" t="inlineStr">
        <is>
          <t>PLTC|24 pr|18</t>
        </is>
      </c>
      <c r="L2842" s="12" t="inlineStr">
        <is>
          <t>24 pr</t>
        </is>
      </c>
      <c r="M2842" s="12" t="inlineStr">
        <is>
          <t>18</t>
        </is>
      </c>
      <c r="N2842" s="12" t="n">
        <v>1</v>
      </c>
      <c r="O2842" s="12" t="n">
        <v>1</v>
      </c>
      <c r="P2842" s="12" t="n"/>
      <c r="Q2842" s="12" t="n"/>
      <c r="R2842" s="12" t="n"/>
      <c r="S2842" s="12" t="inlineStr">
        <is>
          <t>Duct bank</t>
        </is>
      </c>
      <c r="T2842" s="16" t="n">
        <v>0</v>
      </c>
      <c r="U2842" s="16" t="n">
        <v>100</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E-I-0020</t>
        </is>
      </c>
      <c r="B2843" s="12" t="inlineStr">
        <is>
          <t>E</t>
        </is>
      </c>
      <c r="C2843" s="12" t="inlineStr">
        <is>
          <t>Water / utilities</t>
        </is>
      </c>
      <c r="D2843" s="12" t="inlineStr">
        <is>
          <t>Discrete device to JB JB-Fire / service wat-DI01: 4 x 1 pr (field cables)</t>
        </is>
      </c>
      <c r="E2843" s="12" t="inlineStr"/>
      <c r="F2843" s="12" t="inlineStr">
        <is>
          <t>Fire / service water tank</t>
        </is>
      </c>
      <c r="G2843" s="12" t="inlineStr">
        <is>
          <t>JB-Fire / service wat-DI01</t>
        </is>
      </c>
      <c r="H2843" s="12" t="inlineStr">
        <is>
          <t>Fire / service water tank</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4</v>
      </c>
      <c r="O2843" s="12" t="n">
        <v>1</v>
      </c>
      <c r="P2843" s="12" t="n"/>
      <c r="Q2843" s="12" t="n"/>
      <c r="R2843" s="12" t="n"/>
      <c r="S2843" s="12" t="inlineStr">
        <is>
          <t>Tray / conduit</t>
        </is>
      </c>
      <c r="T2843" s="16" t="n">
        <v>95</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E-I-0021</t>
        </is>
      </c>
      <c r="B2844" s="12" t="inlineStr">
        <is>
          <t>E</t>
        </is>
      </c>
      <c r="C2844" s="12" t="inlineStr">
        <is>
          <t>Water / utilities</t>
        </is>
      </c>
      <c r="D2844" s="12" t="inlineStr">
        <is>
          <t>Home run JB-Fire / service wat-DI01 to the control / marshalling room</t>
        </is>
      </c>
      <c r="E2844" s="12" t="inlineStr">
        <is>
          <t>R-WT</t>
        </is>
      </c>
      <c r="F2844" s="12" t="inlineStr">
        <is>
          <t>Water treatment building (incl. R-WT electrical room)</t>
        </is>
      </c>
      <c r="G2844" s="12" t="inlineStr">
        <is>
          <t>JB-Fire / service wat-DI01</t>
        </is>
      </c>
      <c r="H2844" s="12" t="inlineStr">
        <is>
          <t>Fire / service water tank</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0</v>
      </c>
      <c r="U2844" s="16" t="n">
        <v>100</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E-I-0022</t>
        </is>
      </c>
      <c r="B2845" s="12" t="inlineStr">
        <is>
          <t>E</t>
        </is>
      </c>
      <c r="C2845" s="12" t="inlineStr">
        <is>
          <t>Water / utilities</t>
        </is>
      </c>
      <c r="D2845" s="12" t="inlineStr">
        <is>
          <t>Analog instrument to JB JB-Fire pump house-AI01: 10 x 1 pr (field cables)</t>
        </is>
      </c>
      <c r="E2845" s="12" t="inlineStr"/>
      <c r="F2845" s="12" t="inlineStr">
        <is>
          <t>Fire pump house</t>
        </is>
      </c>
      <c r="G2845" s="12" t="inlineStr">
        <is>
          <t>JB-Fire pump house-AI01</t>
        </is>
      </c>
      <c r="H2845" s="12" t="inlineStr">
        <is>
          <t>Fire pump house</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10</v>
      </c>
      <c r="O2845" s="12" t="n">
        <v>1</v>
      </c>
      <c r="P2845" s="12" t="n"/>
      <c r="Q2845" s="12" t="n"/>
      <c r="R2845" s="12" t="n"/>
      <c r="S2845" s="12" t="inlineStr">
        <is>
          <t>Tray / conduit</t>
        </is>
      </c>
      <c r="T2845" s="16" t="n">
        <v>66</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E-I-0023</t>
        </is>
      </c>
      <c r="B2846" s="12" t="inlineStr">
        <is>
          <t>E</t>
        </is>
      </c>
      <c r="C2846" s="12" t="inlineStr">
        <is>
          <t>Water / utilities</t>
        </is>
      </c>
      <c r="D2846" s="12" t="inlineStr">
        <is>
          <t>Home run JB-Fire pump house-AI01 to the control / marshalling room</t>
        </is>
      </c>
      <c r="E2846" s="12" t="inlineStr">
        <is>
          <t>R-WT</t>
        </is>
      </c>
      <c r="F2846" s="12" t="inlineStr">
        <is>
          <t>Water treatment building (incl. R-WT electrical room)</t>
        </is>
      </c>
      <c r="G2846" s="12" t="inlineStr">
        <is>
          <t>JB-Fire pump house-AI01</t>
        </is>
      </c>
      <c r="H2846" s="12" t="inlineStr">
        <is>
          <t>Fire pump house</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Duct bank</t>
        </is>
      </c>
      <c r="T2846" s="16" t="n">
        <v>200</v>
      </c>
      <c r="U2846" s="16" t="n">
        <v>96</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E-I-0024</t>
        </is>
      </c>
      <c r="B2847" s="12" t="inlineStr">
        <is>
          <t>E</t>
        </is>
      </c>
      <c r="C2847" s="12" t="inlineStr">
        <is>
          <t>Water / utilities</t>
        </is>
      </c>
      <c r="D2847" s="12" t="inlineStr">
        <is>
          <t>Discrete device to JB JB-Fire pump house-DI01: 20 x 1 pr (field cables)</t>
        </is>
      </c>
      <c r="E2847" s="12" t="inlineStr"/>
      <c r="F2847" s="12" t="inlineStr">
        <is>
          <t>Fire pump house</t>
        </is>
      </c>
      <c r="G2847" s="12" t="inlineStr">
        <is>
          <t>JB-Fire pump house-DI01</t>
        </is>
      </c>
      <c r="H2847" s="12" t="inlineStr">
        <is>
          <t>Fire pump house</t>
        </is>
      </c>
      <c r="I2847" s="12" t="inlineStr">
        <is>
          <t>Instrumentation</t>
        </is>
      </c>
      <c r="J2847" s="12" t="inlineStr">
        <is>
          <t>Instrumentation PLTC / TC-ER 300 V, #18 twisted shielded pairs, overall shield</t>
        </is>
      </c>
      <c r="K2847" s="12" t="inlineStr">
        <is>
          <t>PLTC|1 pr|16</t>
        </is>
      </c>
      <c r="L2847" s="12" t="inlineStr">
        <is>
          <t>1 pr</t>
        </is>
      </c>
      <c r="M2847" s="12" t="inlineStr">
        <is>
          <t>16</t>
        </is>
      </c>
      <c r="N2847" s="12" t="n">
        <v>20</v>
      </c>
      <c r="O2847" s="12" t="n">
        <v>1</v>
      </c>
      <c r="P2847" s="12" t="n"/>
      <c r="Q2847" s="12" t="n"/>
      <c r="R2847" s="12" t="n"/>
      <c r="S2847" s="12" t="inlineStr">
        <is>
          <t>Tray / conduit</t>
        </is>
      </c>
      <c r="T2847" s="16" t="n">
        <v>66</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E-I-0025</t>
        </is>
      </c>
      <c r="B2848" s="12" t="inlineStr">
        <is>
          <t>E</t>
        </is>
      </c>
      <c r="C2848" s="12" t="inlineStr">
        <is>
          <t>Water / utilities</t>
        </is>
      </c>
      <c r="D2848" s="12" t="inlineStr">
        <is>
          <t>Home run JB-Fire pump house-DI01 to the control / marshalling room</t>
        </is>
      </c>
      <c r="E2848" s="12" t="inlineStr">
        <is>
          <t>R-WT</t>
        </is>
      </c>
      <c r="F2848" s="12" t="inlineStr">
        <is>
          <t>Water treatment building (incl. R-WT electrical room)</t>
        </is>
      </c>
      <c r="G2848" s="12" t="inlineStr">
        <is>
          <t>JB-Fire pump house-DI01</t>
        </is>
      </c>
      <c r="H2848" s="12" t="inlineStr">
        <is>
          <t>Fire pump house</t>
        </is>
      </c>
      <c r="I2848" s="12" t="inlineStr">
        <is>
          <t>Instrumentation</t>
        </is>
      </c>
      <c r="J2848" s="12" t="inlineStr">
        <is>
          <t>Instrumentation PLTC / TC-ER 300 V, #18 twisted shielded pairs, overall shield</t>
        </is>
      </c>
      <c r="K2848" s="12" t="inlineStr">
        <is>
          <t>PLTC|24 pr|18</t>
        </is>
      </c>
      <c r="L2848" s="12" t="inlineStr">
        <is>
          <t>24 pr</t>
        </is>
      </c>
      <c r="M2848" s="12" t="inlineStr">
        <is>
          <t>18</t>
        </is>
      </c>
      <c r="N2848" s="12" t="n">
        <v>1</v>
      </c>
      <c r="O2848" s="12" t="n">
        <v>1</v>
      </c>
      <c r="P2848" s="12" t="n"/>
      <c r="Q2848" s="12" t="n"/>
      <c r="R2848" s="12" t="n"/>
      <c r="S2848" s="12" t="inlineStr">
        <is>
          <t>Duct bank</t>
        </is>
      </c>
      <c r="T2848" s="16" t="n">
        <v>200</v>
      </c>
      <c r="U2848" s="16" t="n">
        <v>96</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E-I-0026</t>
        </is>
      </c>
      <c r="B2849" s="12" t="inlineStr">
        <is>
          <t>E</t>
        </is>
      </c>
      <c r="C2849" s="12" t="inlineStr">
        <is>
          <t>Water / utilities</t>
        </is>
      </c>
      <c r="D2849" s="12" t="inlineStr">
        <is>
          <t>Discrete device to JB JB-Fire pump house-DI02: 10 x 1 pr (field cables)</t>
        </is>
      </c>
      <c r="E2849" s="12" t="inlineStr"/>
      <c r="F2849" s="12" t="inlineStr">
        <is>
          <t>Fire pump house</t>
        </is>
      </c>
      <c r="G2849" s="12" t="inlineStr">
        <is>
          <t>JB-Fire pump house-DI02</t>
        </is>
      </c>
      <c r="H2849" s="12" t="inlineStr">
        <is>
          <t>Fire pump house</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10</v>
      </c>
      <c r="O2849" s="12" t="n">
        <v>1</v>
      </c>
      <c r="P2849" s="12" t="n"/>
      <c r="Q2849" s="12" t="n"/>
      <c r="R2849" s="12" t="n"/>
      <c r="S2849" s="12" t="inlineStr">
        <is>
          <t>Tray / conduit</t>
        </is>
      </c>
      <c r="T2849" s="16" t="n">
        <v>66</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E-I-0027</t>
        </is>
      </c>
      <c r="B2850" s="12" t="inlineStr">
        <is>
          <t>E</t>
        </is>
      </c>
      <c r="C2850" s="12" t="inlineStr">
        <is>
          <t>Water / utilities</t>
        </is>
      </c>
      <c r="D2850" s="12" t="inlineStr">
        <is>
          <t>Home run JB-Fire pump house-DI02 to the control / marshalling room</t>
        </is>
      </c>
      <c r="E2850" s="12" t="inlineStr">
        <is>
          <t>R-WT</t>
        </is>
      </c>
      <c r="F2850" s="12" t="inlineStr">
        <is>
          <t>Water treatment building (incl. R-WT electrical room)</t>
        </is>
      </c>
      <c r="G2850" s="12" t="inlineStr">
        <is>
          <t>JB-Fire pump house-DI02</t>
        </is>
      </c>
      <c r="H2850" s="12" t="inlineStr">
        <is>
          <t>Fire pump house</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200</v>
      </c>
      <c r="U2850" s="16" t="n">
        <v>96</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E-I-0028</t>
        </is>
      </c>
      <c r="B2851" s="12" t="inlineStr">
        <is>
          <t>E</t>
        </is>
      </c>
      <c r="C2851" s="12" t="inlineStr">
        <is>
          <t>Water / utilities</t>
        </is>
      </c>
      <c r="D2851" s="12" t="inlineStr">
        <is>
          <t>Analog instrument to JB JB-H2 / CO2 storage (-AI01: 8 x 1 pr (field cables)</t>
        </is>
      </c>
      <c r="E2851" s="12" t="inlineStr"/>
      <c r="F2851" s="12" t="inlineStr">
        <is>
          <t>H2 / CO2 storage (generator gas)</t>
        </is>
      </c>
      <c r="G2851" s="12" t="inlineStr">
        <is>
          <t>JB-H2 / CO2 storage (-AI01</t>
        </is>
      </c>
      <c r="H2851" s="12" t="inlineStr">
        <is>
          <t>H2 / CO2 storage (generator gas)</t>
        </is>
      </c>
      <c r="I2851" s="12" t="inlineStr">
        <is>
          <t>Instrumentation</t>
        </is>
      </c>
      <c r="J2851" s="12" t="inlineStr">
        <is>
          <t>Instrumentation ITC / PLTC, IS, #18 shielded pairs, blue jacket</t>
        </is>
      </c>
      <c r="K2851" s="12" t="inlineStr">
        <is>
          <t>ITC|1 pr|16</t>
        </is>
      </c>
      <c r="L2851" s="12" t="inlineStr">
        <is>
          <t>1 pr</t>
        </is>
      </c>
      <c r="M2851" s="12" t="inlineStr">
        <is>
          <t>16</t>
        </is>
      </c>
      <c r="N2851" s="12" t="n">
        <v>8</v>
      </c>
      <c r="O2851" s="12" t="n">
        <v>1</v>
      </c>
      <c r="P2851" s="12" t="n"/>
      <c r="Q2851" s="12" t="n"/>
      <c r="R2851" s="12" t="n"/>
      <c r="S2851" s="12" t="inlineStr">
        <is>
          <t>Tray / conduit</t>
        </is>
      </c>
      <c r="T2851" s="16" t="n">
        <v>82</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E-I-0029</t>
        </is>
      </c>
      <c r="B2852" s="12" t="inlineStr">
        <is>
          <t>E</t>
        </is>
      </c>
      <c r="C2852" s="12" t="inlineStr">
        <is>
          <t>Water / utilities</t>
        </is>
      </c>
      <c r="D2852" s="12" t="inlineStr">
        <is>
          <t>Home run JB-H2 / CO2 storage (-AI01 to the control / marshalling room</t>
        </is>
      </c>
      <c r="E2852" s="12" t="inlineStr">
        <is>
          <t>R-WT</t>
        </is>
      </c>
      <c r="F2852" s="12" t="inlineStr">
        <is>
          <t>Water treatment building (incl. R-WT electrical room)</t>
        </is>
      </c>
      <c r="G2852" s="12" t="inlineStr">
        <is>
          <t>JB-H2 / CO2 storage (-AI01</t>
        </is>
      </c>
      <c r="H2852" s="12" t="inlineStr">
        <is>
          <t>H2 / CO2 storage (generator gas)</t>
        </is>
      </c>
      <c r="I2852" s="12" t="inlineStr">
        <is>
          <t>Instrumentation</t>
        </is>
      </c>
      <c r="J2852" s="12" t="inlineStr">
        <is>
          <t>Instrumentation ITC / PLTC, IS, #18 shielded pairs, blue jacket</t>
        </is>
      </c>
      <c r="K2852" s="12" t="inlineStr">
        <is>
          <t>ITC|24 pr|18</t>
        </is>
      </c>
      <c r="L2852" s="12" t="inlineStr">
        <is>
          <t>24 pr</t>
        </is>
      </c>
      <c r="M2852" s="12" t="inlineStr">
        <is>
          <t>18</t>
        </is>
      </c>
      <c r="N2852" s="12" t="n">
        <v>1</v>
      </c>
      <c r="O2852" s="12" t="n">
        <v>1</v>
      </c>
      <c r="P2852" s="12" t="n"/>
      <c r="Q2852" s="12" t="n"/>
      <c r="R2852" s="12" t="n"/>
      <c r="S2852" s="12" t="inlineStr">
        <is>
          <t>Duct bank</t>
        </is>
      </c>
      <c r="T2852" s="16" t="n">
        <v>535</v>
      </c>
      <c r="U2852" s="16" t="n">
        <v>32</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E-I-0030</t>
        </is>
      </c>
      <c r="B2853" s="12" t="inlineStr">
        <is>
          <t>E</t>
        </is>
      </c>
      <c r="C2853" s="12" t="inlineStr">
        <is>
          <t>Water / utilities</t>
        </is>
      </c>
      <c r="D2853" s="12" t="inlineStr">
        <is>
          <t>Discrete device to JB JB-H2 / CO2 storage (-DI01: 8 x 1 pr (field cables)</t>
        </is>
      </c>
      <c r="E2853" s="12" t="inlineStr"/>
      <c r="F2853" s="12" t="inlineStr">
        <is>
          <t>H2 / CO2 storage (generator gas)</t>
        </is>
      </c>
      <c r="G2853" s="12" t="inlineStr">
        <is>
          <t>JB-H2 / CO2 storage (-DI01</t>
        </is>
      </c>
      <c r="H2853" s="12" t="inlineStr">
        <is>
          <t>H2 / CO2 storage (generator gas)</t>
        </is>
      </c>
      <c r="I2853" s="12" t="inlineStr">
        <is>
          <t>Instrumentation</t>
        </is>
      </c>
      <c r="J2853" s="12" t="inlineStr">
        <is>
          <t>Instrumentation ITC / PLTC, IS, #18 shielded pairs, blue jacket</t>
        </is>
      </c>
      <c r="K2853" s="12" t="inlineStr">
        <is>
          <t>ITC|1 pr|16</t>
        </is>
      </c>
      <c r="L2853" s="12" t="inlineStr">
        <is>
          <t>1 pr</t>
        </is>
      </c>
      <c r="M2853" s="12" t="inlineStr">
        <is>
          <t>16</t>
        </is>
      </c>
      <c r="N2853" s="12" t="n">
        <v>8</v>
      </c>
      <c r="O2853" s="12" t="n">
        <v>1</v>
      </c>
      <c r="P2853" s="12" t="n"/>
      <c r="Q2853" s="12" t="n"/>
      <c r="R2853" s="12" t="n"/>
      <c r="S2853" s="12" t="inlineStr">
        <is>
          <t>Tray / conduit</t>
        </is>
      </c>
      <c r="T2853" s="16" t="n">
        <v>82</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E-I-0031</t>
        </is>
      </c>
      <c r="B2854" s="12" t="inlineStr">
        <is>
          <t>E</t>
        </is>
      </c>
      <c r="C2854" s="12" t="inlineStr">
        <is>
          <t>Water / utilities</t>
        </is>
      </c>
      <c r="D2854" s="12" t="inlineStr">
        <is>
          <t>Home run JB-H2 / CO2 storage (-DI01 to the control / marshalling room</t>
        </is>
      </c>
      <c r="E2854" s="12" t="inlineStr">
        <is>
          <t>R-WT</t>
        </is>
      </c>
      <c r="F2854" s="12" t="inlineStr">
        <is>
          <t>Water treatment building (incl. R-WT electrical room)</t>
        </is>
      </c>
      <c r="G2854" s="12" t="inlineStr">
        <is>
          <t>JB-H2 / CO2 storage (-DI01</t>
        </is>
      </c>
      <c r="H2854" s="12" t="inlineStr">
        <is>
          <t>H2 / CO2 storage (generator gas)</t>
        </is>
      </c>
      <c r="I2854" s="12" t="inlineStr">
        <is>
          <t>Instrumentation</t>
        </is>
      </c>
      <c r="J2854" s="12" t="inlineStr">
        <is>
          <t>Instrumentation ITC / PLTC, IS, #18 shielded pairs, blue jacket</t>
        </is>
      </c>
      <c r="K2854" s="12" t="inlineStr">
        <is>
          <t>ITC|24 pr|18</t>
        </is>
      </c>
      <c r="L2854" s="12" t="inlineStr">
        <is>
          <t>24 pr</t>
        </is>
      </c>
      <c r="M2854" s="12" t="inlineStr">
        <is>
          <t>18</t>
        </is>
      </c>
      <c r="N2854" s="12" t="n">
        <v>1</v>
      </c>
      <c r="O2854" s="12" t="n">
        <v>1</v>
      </c>
      <c r="P2854" s="12" t="n"/>
      <c r="Q2854" s="12" t="n"/>
      <c r="R2854" s="12" t="n"/>
      <c r="S2854" s="12" t="inlineStr">
        <is>
          <t>Duct bank</t>
        </is>
      </c>
      <c r="T2854" s="16" t="n">
        <v>535</v>
      </c>
      <c r="U2854" s="16" t="n">
        <v>32</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E-I-0032</t>
        </is>
      </c>
      <c r="B2855" s="12" t="inlineStr">
        <is>
          <t>E</t>
        </is>
      </c>
      <c r="C2855" s="12" t="inlineStr">
        <is>
          <t>Water / utilities</t>
        </is>
      </c>
      <c r="D2855" s="12" t="inlineStr">
        <is>
          <t>Analog instrument to JB JB-HTP-3-AI01: 4 x 1 pr (field cables)</t>
        </is>
      </c>
      <c r="E2855" s="12" t="inlineStr">
        <is>
          <t>HTP-3</t>
        </is>
      </c>
      <c r="F2855" s="12" t="inlineStr">
        <is>
          <t>HTP-3: heat-trace panel (tanks)</t>
        </is>
      </c>
      <c r="G2855" s="12" t="inlineStr">
        <is>
          <t>JB-HTP-3-AI01</t>
        </is>
      </c>
      <c r="H2855" s="12" t="inlineStr">
        <is>
          <t>HTP-3: heat-trace panel (tanks)</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4</v>
      </c>
      <c r="O2855" s="12" t="n">
        <v>1</v>
      </c>
      <c r="P2855" s="12" t="n"/>
      <c r="Q2855" s="12" t="n"/>
      <c r="R2855" s="12" t="n"/>
      <c r="S2855" s="12" t="inlineStr">
        <is>
          <t>Tray / conduit</t>
        </is>
      </c>
      <c r="T2855" s="16" t="n">
        <v>40</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E-I-0033</t>
        </is>
      </c>
      <c r="B2856" s="12" t="inlineStr">
        <is>
          <t>E</t>
        </is>
      </c>
      <c r="C2856" s="12" t="inlineStr">
        <is>
          <t>Water / utilities</t>
        </is>
      </c>
      <c r="D2856" s="12" t="inlineStr">
        <is>
          <t>Home run JB-HTP-3-AI01 to the control / marshalling room</t>
        </is>
      </c>
      <c r="E2856" s="12" t="inlineStr">
        <is>
          <t>R-WT</t>
        </is>
      </c>
      <c r="F2856" s="12" t="inlineStr">
        <is>
          <t>Water treatment building (incl. R-WT electrical room)</t>
        </is>
      </c>
      <c r="G2856" s="12" t="inlineStr">
        <is>
          <t>JB-HTP-3-AI01</t>
        </is>
      </c>
      <c r="H2856" s="12" t="inlineStr">
        <is>
          <t>HTP-3: heat-trace panel (tanks)</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0</v>
      </c>
      <c r="U2856" s="16" t="n">
        <v>58</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E-I-0034</t>
        </is>
      </c>
      <c r="B2857" s="12" t="inlineStr">
        <is>
          <t>E</t>
        </is>
      </c>
      <c r="C2857" s="12" t="inlineStr">
        <is>
          <t>Water / utilities</t>
        </is>
      </c>
      <c r="D2857" s="12" t="inlineStr">
        <is>
          <t>Discrete device to JB JB-HTP-3-DI01: 4 x 1 pr (field cables)</t>
        </is>
      </c>
      <c r="E2857" s="12" t="inlineStr">
        <is>
          <t>HTP-3</t>
        </is>
      </c>
      <c r="F2857" s="12" t="inlineStr">
        <is>
          <t>HTP-3: heat-trace panel (tanks)</t>
        </is>
      </c>
      <c r="G2857" s="12" t="inlineStr">
        <is>
          <t>JB-HTP-3-DI01</t>
        </is>
      </c>
      <c r="H2857" s="12" t="inlineStr">
        <is>
          <t>HTP-3: heat-trace panel (tanks)</t>
        </is>
      </c>
      <c r="I2857" s="12" t="inlineStr">
        <is>
          <t>Instrumentation</t>
        </is>
      </c>
      <c r="J2857" s="12" t="inlineStr">
        <is>
          <t>Instrumentation PLTC / TC-ER 300 V, #18 twisted shielded pairs, overall shield</t>
        </is>
      </c>
      <c r="K2857" s="12" t="inlineStr">
        <is>
          <t>PLTC|1 pr|16</t>
        </is>
      </c>
      <c r="L2857" s="12" t="inlineStr">
        <is>
          <t>1 pr</t>
        </is>
      </c>
      <c r="M2857" s="12" t="inlineStr">
        <is>
          <t>16</t>
        </is>
      </c>
      <c r="N2857" s="12" t="n">
        <v>4</v>
      </c>
      <c r="O2857" s="12" t="n">
        <v>1</v>
      </c>
      <c r="P2857" s="12" t="n"/>
      <c r="Q2857" s="12" t="n"/>
      <c r="R2857" s="12" t="n"/>
      <c r="S2857" s="12" t="inlineStr">
        <is>
          <t>Tray / conduit</t>
        </is>
      </c>
      <c r="T2857" s="16" t="n">
        <v>40</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E-I-0035</t>
        </is>
      </c>
      <c r="B2858" s="12" t="inlineStr">
        <is>
          <t>E</t>
        </is>
      </c>
      <c r="C2858" s="12" t="inlineStr">
        <is>
          <t>Water / utilities</t>
        </is>
      </c>
      <c r="D2858" s="12" t="inlineStr">
        <is>
          <t>Home run JB-HTP-3-DI01 to the control / marshalling room</t>
        </is>
      </c>
      <c r="E2858" s="12" t="inlineStr">
        <is>
          <t>R-WT</t>
        </is>
      </c>
      <c r="F2858" s="12" t="inlineStr">
        <is>
          <t>Water treatment building (incl. R-WT electrical room)</t>
        </is>
      </c>
      <c r="G2858" s="12" t="inlineStr">
        <is>
          <t>JB-HTP-3-DI01</t>
        </is>
      </c>
      <c r="H2858" s="12" t="inlineStr">
        <is>
          <t>HTP-3: heat-trace panel (tanks)</t>
        </is>
      </c>
      <c r="I2858" s="12" t="inlineStr">
        <is>
          <t>Instrumentation</t>
        </is>
      </c>
      <c r="J2858" s="12" t="inlineStr">
        <is>
          <t>Instrumentation PLTC / TC-ER 300 V, #18 twisted shielded pairs, overall shield</t>
        </is>
      </c>
      <c r="K2858" s="12" t="inlineStr">
        <is>
          <t>PLTC|24 pr|18</t>
        </is>
      </c>
      <c r="L2858" s="12" t="inlineStr">
        <is>
          <t>24 pr</t>
        </is>
      </c>
      <c r="M2858" s="12" t="inlineStr">
        <is>
          <t>18</t>
        </is>
      </c>
      <c r="N2858" s="12" t="n">
        <v>1</v>
      </c>
      <c r="O2858" s="12" t="n">
        <v>1</v>
      </c>
      <c r="P2858" s="12" t="n"/>
      <c r="Q2858" s="12" t="n"/>
      <c r="R2858" s="12" t="n"/>
      <c r="S2858" s="12" t="inlineStr">
        <is>
          <t>Duct bank</t>
        </is>
      </c>
      <c r="T2858" s="16" t="n">
        <v>0</v>
      </c>
      <c r="U2858" s="16" t="n">
        <v>58</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E-I-0036</t>
        </is>
      </c>
      <c r="B2859" s="12" t="inlineStr">
        <is>
          <t>E</t>
        </is>
      </c>
      <c r="C2859" s="12" t="inlineStr">
        <is>
          <t>Water / utilities</t>
        </is>
      </c>
      <c r="D2859" s="12" t="inlineStr">
        <is>
          <t>Analog instrument to JB JB-Oil-water separato-AI01: 4 x 1 pr (field cables)</t>
        </is>
      </c>
      <c r="E2859" s="12" t="inlineStr"/>
      <c r="F2859" s="12" t="inlineStr">
        <is>
          <t>Oil-water separator</t>
        </is>
      </c>
      <c r="G2859" s="12" t="inlineStr">
        <is>
          <t>JB-Oil-water separato-AI01</t>
        </is>
      </c>
      <c r="H2859" s="12" t="inlineStr">
        <is>
          <t>Oil-water separator</t>
        </is>
      </c>
      <c r="I2859" s="12" t="inlineStr">
        <is>
          <t>Instrumentation</t>
        </is>
      </c>
      <c r="J2859" s="12" t="inlineStr">
        <is>
          <t>Instrumentation PLTC / TC-ER 300 V, #18 twisted shielded pairs, overall shield</t>
        </is>
      </c>
      <c r="K2859" s="12" t="inlineStr">
        <is>
          <t>PLTC|1 pr|16</t>
        </is>
      </c>
      <c r="L2859" s="12" t="inlineStr">
        <is>
          <t>1 pr</t>
        </is>
      </c>
      <c r="M2859" s="12" t="inlineStr">
        <is>
          <t>16</t>
        </is>
      </c>
      <c r="N2859" s="12" t="n">
        <v>4</v>
      </c>
      <c r="O2859" s="12" t="n">
        <v>1</v>
      </c>
      <c r="P2859" s="12" t="n"/>
      <c r="Q2859" s="12" t="n"/>
      <c r="R2859" s="12" t="n"/>
      <c r="S2859" s="12" t="inlineStr">
        <is>
          <t>Tray / conduit</t>
        </is>
      </c>
      <c r="T2859" s="16" t="n">
        <v>45</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E-I-0037</t>
        </is>
      </c>
      <c r="B2860" s="12" t="inlineStr">
        <is>
          <t>E</t>
        </is>
      </c>
      <c r="C2860" s="12" t="inlineStr">
        <is>
          <t>Water / utilities</t>
        </is>
      </c>
      <c r="D2860" s="12" t="inlineStr">
        <is>
          <t>Home run JB-Oil-water separato-AI01 to the control / marshalling room</t>
        </is>
      </c>
      <c r="E2860" s="12" t="inlineStr">
        <is>
          <t>R-WT</t>
        </is>
      </c>
      <c r="F2860" s="12" t="inlineStr">
        <is>
          <t>Water treatment building (incl. R-WT electrical room)</t>
        </is>
      </c>
      <c r="G2860" s="12" t="inlineStr">
        <is>
          <t>JB-Oil-water separato-AI01</t>
        </is>
      </c>
      <c r="H2860" s="12" t="inlineStr">
        <is>
          <t>Oil-water separator</t>
        </is>
      </c>
      <c r="I2860" s="12" t="inlineStr">
        <is>
          <t>Instrumentation</t>
        </is>
      </c>
      <c r="J2860" s="12" t="inlineStr">
        <is>
          <t>Instrumentation PLTC / TC-ER 300 V, #18 twisted shielded pairs, overall shield</t>
        </is>
      </c>
      <c r="K2860" s="12" t="inlineStr">
        <is>
          <t>PLTC|24 pr|18</t>
        </is>
      </c>
      <c r="L2860" s="12" t="inlineStr">
        <is>
          <t>24 pr</t>
        </is>
      </c>
      <c r="M2860" s="12" t="inlineStr">
        <is>
          <t>18</t>
        </is>
      </c>
      <c r="N2860" s="12" t="n">
        <v>1</v>
      </c>
      <c r="O2860" s="12" t="n">
        <v>1</v>
      </c>
      <c r="P2860" s="12" t="n"/>
      <c r="Q2860" s="12" t="n"/>
      <c r="R2860" s="12" t="n"/>
      <c r="S2860" s="12" t="inlineStr">
        <is>
          <t>Duct bank</t>
        </is>
      </c>
      <c r="T2860" s="16" t="n">
        <v>655</v>
      </c>
      <c r="U2860" s="16" t="n">
        <v>32</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E-I-0038</t>
        </is>
      </c>
      <c r="B2861" s="12" t="inlineStr">
        <is>
          <t>E</t>
        </is>
      </c>
      <c r="C2861" s="12" t="inlineStr">
        <is>
          <t>Water / utilities</t>
        </is>
      </c>
      <c r="D2861" s="12" t="inlineStr">
        <is>
          <t>Discrete device to JB JB-Oil-water separato-DI01: 4 x 1 pr (field cables)</t>
        </is>
      </c>
      <c r="E2861" s="12" t="inlineStr"/>
      <c r="F2861" s="12" t="inlineStr">
        <is>
          <t>Oil-water separator</t>
        </is>
      </c>
      <c r="G2861" s="12" t="inlineStr">
        <is>
          <t>JB-Oil-water separato-DI01</t>
        </is>
      </c>
      <c r="H2861" s="12" t="inlineStr">
        <is>
          <t>Oil-water separator</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4</v>
      </c>
      <c r="O2861" s="12" t="n">
        <v>1</v>
      </c>
      <c r="P2861" s="12" t="n"/>
      <c r="Q2861" s="12" t="n"/>
      <c r="R2861" s="12" t="n"/>
      <c r="S2861" s="12" t="inlineStr">
        <is>
          <t>Tray / conduit</t>
        </is>
      </c>
      <c r="T2861" s="16" t="n">
        <v>45</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E-I-0039</t>
        </is>
      </c>
      <c r="B2862" s="12" t="inlineStr">
        <is>
          <t>E</t>
        </is>
      </c>
      <c r="C2862" s="12" t="inlineStr">
        <is>
          <t>Water / utilities</t>
        </is>
      </c>
      <c r="D2862" s="12" t="inlineStr">
        <is>
          <t>Home run JB-Oil-water separato-DI01 to the control / marshalling room</t>
        </is>
      </c>
      <c r="E2862" s="12" t="inlineStr">
        <is>
          <t>R-WT</t>
        </is>
      </c>
      <c r="F2862" s="12" t="inlineStr">
        <is>
          <t>Water treatment building (incl. R-WT electrical room)</t>
        </is>
      </c>
      <c r="G2862" s="12" t="inlineStr">
        <is>
          <t>JB-Oil-water separato-DI01</t>
        </is>
      </c>
      <c r="H2862" s="12" t="inlineStr">
        <is>
          <t>Oil-water separator</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Duct bank</t>
        </is>
      </c>
      <c r="T2862" s="16" t="n">
        <v>655</v>
      </c>
      <c r="U2862" s="16" t="n">
        <v>32</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E-I-0040</t>
        </is>
      </c>
      <c r="B2863" s="12" t="inlineStr">
        <is>
          <t>E</t>
        </is>
      </c>
      <c r="C2863" s="12" t="inlineStr">
        <is>
          <t>Water / utilities</t>
        </is>
      </c>
      <c r="D2863" s="12" t="inlineStr">
        <is>
          <t>Analog instrument to JB JB-Raw water tank-AI01: 4 x 1 pr (field cables)</t>
        </is>
      </c>
      <c r="E2863" s="12" t="inlineStr"/>
      <c r="F2863" s="12" t="inlineStr">
        <is>
          <t>Raw water tank</t>
        </is>
      </c>
      <c r="G2863" s="12" t="inlineStr">
        <is>
          <t>JB-Raw water tank-AI01</t>
        </is>
      </c>
      <c r="H2863" s="12" t="inlineStr">
        <is>
          <t>Raw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86</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E-I-0041</t>
        </is>
      </c>
      <c r="B2864" s="12" t="inlineStr">
        <is>
          <t>E</t>
        </is>
      </c>
      <c r="C2864" s="12" t="inlineStr">
        <is>
          <t>Water / utilities</t>
        </is>
      </c>
      <c r="D2864" s="12" t="inlineStr">
        <is>
          <t>Home run JB-Raw water tank-AI01 to the control / marshalling room</t>
        </is>
      </c>
      <c r="E2864" s="12" t="inlineStr">
        <is>
          <t>R-WT</t>
        </is>
      </c>
      <c r="F2864" s="12" t="inlineStr">
        <is>
          <t>Water treatment building (incl. R-WT electrical room)</t>
        </is>
      </c>
      <c r="G2864" s="12" t="inlineStr">
        <is>
          <t>JB-Raw water tank-AI01</t>
        </is>
      </c>
      <c r="H2864" s="12" t="inlineStr">
        <is>
          <t>Raw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125</v>
      </c>
      <c r="U2864" s="16" t="n">
        <v>32</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E-I-0042</t>
        </is>
      </c>
      <c r="B2865" s="12" t="inlineStr">
        <is>
          <t>E</t>
        </is>
      </c>
      <c r="C2865" s="12" t="inlineStr">
        <is>
          <t>Water / utilities</t>
        </is>
      </c>
      <c r="D2865" s="12" t="inlineStr">
        <is>
          <t>Discrete device to JB JB-Raw water tank-DI01: 4 x 1 pr (field cables)</t>
        </is>
      </c>
      <c r="E2865" s="12" t="inlineStr"/>
      <c r="F2865" s="12" t="inlineStr">
        <is>
          <t>Raw water tank</t>
        </is>
      </c>
      <c r="G2865" s="12" t="inlineStr">
        <is>
          <t>JB-Raw water tank-DI01</t>
        </is>
      </c>
      <c r="H2865" s="12" t="inlineStr">
        <is>
          <t>Raw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86</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E-I-0043</t>
        </is>
      </c>
      <c r="B2866" s="12" t="inlineStr">
        <is>
          <t>E</t>
        </is>
      </c>
      <c r="C2866" s="12" t="inlineStr">
        <is>
          <t>Water / utilities</t>
        </is>
      </c>
      <c r="D2866" s="12" t="inlineStr">
        <is>
          <t>Home run JB-Raw water tank-DI01 to the control / marshalling room</t>
        </is>
      </c>
      <c r="E2866" s="12" t="inlineStr">
        <is>
          <t>R-WT</t>
        </is>
      </c>
      <c r="F2866" s="12" t="inlineStr">
        <is>
          <t>Water treatment building (incl. R-WT electrical room)</t>
        </is>
      </c>
      <c r="G2866" s="12" t="inlineStr">
        <is>
          <t>JB-Raw water tank-DI01</t>
        </is>
      </c>
      <c r="H2866" s="12" t="inlineStr">
        <is>
          <t>Raw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125</v>
      </c>
      <c r="U2866" s="16" t="n">
        <v>32</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E-I-0044</t>
        </is>
      </c>
      <c r="B2867" s="12" t="inlineStr">
        <is>
          <t>E</t>
        </is>
      </c>
      <c r="C2867" s="12" t="inlineStr">
        <is>
          <t>Water / utilities</t>
        </is>
      </c>
      <c r="D2867" s="12" t="inlineStr">
        <is>
          <t>Analog instrument to JB JB-Wastewater treatme-AI01: 20 x 1 pr (field cables)</t>
        </is>
      </c>
      <c r="E2867" s="12" t="inlineStr"/>
      <c r="F2867" s="12" t="inlineStr">
        <is>
          <t>Wastewater treatment</t>
        </is>
      </c>
      <c r="G2867" s="12" t="inlineStr">
        <is>
          <t>JB-Wastewater treatme-AI01</t>
        </is>
      </c>
      <c r="H2867" s="12" t="inlineStr">
        <is>
          <t>Wastewater treatment</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20</v>
      </c>
      <c r="O2867" s="12" t="n">
        <v>1</v>
      </c>
      <c r="P2867" s="12" t="n"/>
      <c r="Q2867" s="12" t="n"/>
      <c r="R2867" s="12" t="n"/>
      <c r="S2867" s="12" t="inlineStr">
        <is>
          <t>Tray / conduit</t>
        </is>
      </c>
      <c r="T2867" s="16" t="n">
        <v>140</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E-I-0045</t>
        </is>
      </c>
      <c r="B2868" s="12" t="inlineStr">
        <is>
          <t>E</t>
        </is>
      </c>
      <c r="C2868" s="12" t="inlineStr">
        <is>
          <t>Water / utilities</t>
        </is>
      </c>
      <c r="D2868" s="12" t="inlineStr">
        <is>
          <t>Home run JB-Wastewater treatme-AI01 to the control / marshalling room</t>
        </is>
      </c>
      <c r="E2868" s="12" t="inlineStr">
        <is>
          <t>R-WT</t>
        </is>
      </c>
      <c r="F2868" s="12" t="inlineStr">
        <is>
          <t>Water treatment building (incl. R-WT electrical room)</t>
        </is>
      </c>
      <c r="G2868" s="12" t="inlineStr">
        <is>
          <t>JB-Wastewater treatme-AI01</t>
        </is>
      </c>
      <c r="H2868" s="12" t="inlineStr">
        <is>
          <t>Wastewater treatment</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15</v>
      </c>
      <c r="U2868" s="16" t="n">
        <v>99</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E-I-0046</t>
        </is>
      </c>
      <c r="B2869" s="12" t="inlineStr">
        <is>
          <t>E</t>
        </is>
      </c>
      <c r="C2869" s="12" t="inlineStr">
        <is>
          <t>Water / utilities</t>
        </is>
      </c>
      <c r="D2869" s="12" t="inlineStr">
        <is>
          <t>Discrete device to JB JB-Wastewater treatme-DI01: 20 x 1 pr (field cables)</t>
        </is>
      </c>
      <c r="E2869" s="12" t="inlineStr"/>
      <c r="F2869" s="12" t="inlineStr">
        <is>
          <t>Wastewater treatment</t>
        </is>
      </c>
      <c r="G2869" s="12" t="inlineStr">
        <is>
          <t>JB-Wastewater treatme-DI01</t>
        </is>
      </c>
      <c r="H2869" s="12" t="inlineStr">
        <is>
          <t>Wastewater treatment</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20</v>
      </c>
      <c r="O2869" s="12" t="n">
        <v>1</v>
      </c>
      <c r="P2869" s="12" t="n"/>
      <c r="Q2869" s="12" t="n"/>
      <c r="R2869" s="12" t="n"/>
      <c r="S2869" s="12" t="inlineStr">
        <is>
          <t>Tray / conduit</t>
        </is>
      </c>
      <c r="T2869" s="16" t="n">
        <v>140</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E-I-0047</t>
        </is>
      </c>
      <c r="B2870" s="12" t="inlineStr">
        <is>
          <t>E</t>
        </is>
      </c>
      <c r="C2870" s="12" t="inlineStr">
        <is>
          <t>Water / utilities</t>
        </is>
      </c>
      <c r="D2870" s="12" t="inlineStr">
        <is>
          <t>Home run JB-Wastewater treatme-DI01 to the control / marshalling room</t>
        </is>
      </c>
      <c r="E2870" s="12" t="inlineStr">
        <is>
          <t>R-WT</t>
        </is>
      </c>
      <c r="F2870" s="12" t="inlineStr">
        <is>
          <t>Water treatment building (incl. R-WT electrical room)</t>
        </is>
      </c>
      <c r="G2870" s="12" t="inlineStr">
        <is>
          <t>JB-Wastewater treatme-DI01</t>
        </is>
      </c>
      <c r="H2870" s="12" t="inlineStr">
        <is>
          <t>Wastewater treatment</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15</v>
      </c>
      <c r="U2870" s="16" t="n">
        <v>99</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E-I-0048</t>
        </is>
      </c>
      <c r="B2871" s="12" t="inlineStr">
        <is>
          <t>E</t>
        </is>
      </c>
      <c r="C2871" s="12" t="inlineStr">
        <is>
          <t>Water / utilities</t>
        </is>
      </c>
      <c r="D2871" s="12" t="inlineStr">
        <is>
          <t>Discrete device to JB JB-Wastewater treatme-DI02: 10 x 1 pr (field cables)</t>
        </is>
      </c>
      <c r="E2871" s="12" t="inlineStr"/>
      <c r="F2871" s="12" t="inlineStr">
        <is>
          <t>Wastewater treatment</t>
        </is>
      </c>
      <c r="G2871" s="12" t="inlineStr">
        <is>
          <t>JB-Wastewater treatme-DI02</t>
        </is>
      </c>
      <c r="H2871" s="12" t="inlineStr">
        <is>
          <t>Wastewater treatment</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6" t="n">
        <v>140</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E-I-0049</t>
        </is>
      </c>
      <c r="B2872" s="12" t="inlineStr">
        <is>
          <t>E</t>
        </is>
      </c>
      <c r="C2872" s="12" t="inlineStr">
        <is>
          <t>Water / utilities</t>
        </is>
      </c>
      <c r="D2872" s="12" t="inlineStr">
        <is>
          <t>Home run JB-Wastewater treatme-DI02 to the control / marshalling room</t>
        </is>
      </c>
      <c r="E2872" s="12" t="inlineStr">
        <is>
          <t>R-WT</t>
        </is>
      </c>
      <c r="F2872" s="12" t="inlineStr">
        <is>
          <t>Water treatment building (incl. R-WT electrical room)</t>
        </is>
      </c>
      <c r="G2872" s="12" t="inlineStr">
        <is>
          <t>JB-Wastewater treatme-DI02</t>
        </is>
      </c>
      <c r="H2872" s="12" t="inlineStr">
        <is>
          <t>Wastewater treatment</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15</v>
      </c>
      <c r="U2872" s="16" t="n">
        <v>99</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E-I-0050</t>
        </is>
      </c>
      <c r="B2873" s="12" t="inlineStr">
        <is>
          <t>E</t>
        </is>
      </c>
      <c r="C2873" s="12" t="inlineStr">
        <is>
          <t>Water / utilities</t>
        </is>
      </c>
      <c r="D2873" s="12" t="inlineStr">
        <is>
          <t>Analog instrument to JB JB-R-WT-AI01: 20 x 1 pr (field cables)</t>
        </is>
      </c>
      <c r="E2873" s="12" t="inlineStr">
        <is>
          <t>R-WT</t>
        </is>
      </c>
      <c r="F2873" s="12" t="inlineStr">
        <is>
          <t>Water treatment building (incl. R-WT electrical room)</t>
        </is>
      </c>
      <c r="G2873" s="12" t="inlineStr">
        <is>
          <t>JB-R-WT-AI01</t>
        </is>
      </c>
      <c r="H2873" s="12" t="inlineStr">
        <is>
          <t>Water treatment building (incl. R-WT electrical room)</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160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E-I-0051</t>
        </is>
      </c>
      <c r="B2874" s="12" t="inlineStr">
        <is>
          <t>E</t>
        </is>
      </c>
      <c r="C2874" s="12" t="inlineStr">
        <is>
          <t>Water / utilities</t>
        </is>
      </c>
      <c r="D2874" s="12" t="inlineStr">
        <is>
          <t>Home run JB-R-WT-AI01 to the control / marshalling room</t>
        </is>
      </c>
      <c r="E2874" s="12" t="inlineStr">
        <is>
          <t>R-WT</t>
        </is>
      </c>
      <c r="F2874" s="12" t="inlineStr">
        <is>
          <t>Water treatment building (incl. R-WT electrical room)</t>
        </is>
      </c>
      <c r="G2874" s="12" t="inlineStr">
        <is>
          <t>JB-R-WT-AI01</t>
        </is>
      </c>
      <c r="H2874" s="12" t="inlineStr">
        <is>
          <t>Water treatment building (incl. R-WT electrical room)</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Tray</t>
        </is>
      </c>
      <c r="T2874" s="16" t="n">
        <v>0</v>
      </c>
      <c r="U2874" s="16" t="n">
        <v>32</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E-I-0052</t>
        </is>
      </c>
      <c r="B2875" s="12" t="inlineStr">
        <is>
          <t>E</t>
        </is>
      </c>
      <c r="C2875" s="12" t="inlineStr">
        <is>
          <t>Water / utilities</t>
        </is>
      </c>
      <c r="D2875" s="12" t="inlineStr">
        <is>
          <t>Analog instrument to JB JB-R-WT-AI02: 20 x 1 pr (field cables)</t>
        </is>
      </c>
      <c r="E2875" s="12" t="inlineStr">
        <is>
          <t>R-WT</t>
        </is>
      </c>
      <c r="F2875" s="12" t="inlineStr">
        <is>
          <t>Water treatment building (incl. R-WT electrical room)</t>
        </is>
      </c>
      <c r="G2875" s="12" t="inlineStr">
        <is>
          <t>JB-R-WT-AI02</t>
        </is>
      </c>
      <c r="H2875" s="12" t="inlineStr">
        <is>
          <t>Water treatment building (incl. R-WT electrical room)</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20</v>
      </c>
      <c r="O2875" s="12" t="n">
        <v>1</v>
      </c>
      <c r="P2875" s="12" t="n"/>
      <c r="Q2875" s="12" t="n"/>
      <c r="R2875" s="12" t="n"/>
      <c r="S2875" s="12" t="inlineStr">
        <is>
          <t>Tray / conduit</t>
        </is>
      </c>
      <c r="T2875" s="16" t="n">
        <v>160</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E-I-0053</t>
        </is>
      </c>
      <c r="B2876" s="12" t="inlineStr">
        <is>
          <t>E</t>
        </is>
      </c>
      <c r="C2876" s="12" t="inlineStr">
        <is>
          <t>Water / utilities</t>
        </is>
      </c>
      <c r="D2876" s="12" t="inlineStr">
        <is>
          <t>Home run JB-R-WT-AI02 to the control / marshalling room</t>
        </is>
      </c>
      <c r="E2876" s="12" t="inlineStr">
        <is>
          <t>R-WT</t>
        </is>
      </c>
      <c r="F2876" s="12" t="inlineStr">
        <is>
          <t>Water treatment building (incl. R-WT electrical room)</t>
        </is>
      </c>
      <c r="G2876" s="12" t="inlineStr">
        <is>
          <t>JB-R-WT-AI02</t>
        </is>
      </c>
      <c r="H2876" s="12" t="inlineStr">
        <is>
          <t>Water treatment building (incl. R-WT electrical room)</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Tray</t>
        </is>
      </c>
      <c r="T2876" s="16" t="n">
        <v>0</v>
      </c>
      <c r="U2876" s="16" t="n">
        <v>32</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E-I-0054</t>
        </is>
      </c>
      <c r="B2877" s="12" t="inlineStr">
        <is>
          <t>E</t>
        </is>
      </c>
      <c r="C2877" s="12" t="inlineStr">
        <is>
          <t>Water / utilities</t>
        </is>
      </c>
      <c r="D2877" s="12" t="inlineStr">
        <is>
          <t>Analog instrument to JB JB-R-WT-AI03: 20 x 1 pr (field cables)</t>
        </is>
      </c>
      <c r="E2877" s="12" t="inlineStr">
        <is>
          <t>R-WT</t>
        </is>
      </c>
      <c r="F2877" s="12" t="inlineStr">
        <is>
          <t>Water treatment building (incl. R-WT electrical room)</t>
        </is>
      </c>
      <c r="G2877" s="12" t="inlineStr">
        <is>
          <t>JB-R-WT-AI03</t>
        </is>
      </c>
      <c r="H2877" s="12" t="inlineStr">
        <is>
          <t>Water treatment building (incl. R-WT electrical room)</t>
        </is>
      </c>
      <c r="I2877" s="12" t="inlineStr">
        <is>
          <t>Instrumentation</t>
        </is>
      </c>
      <c r="J2877" s="12" t="inlineStr">
        <is>
          <t>Instrumentation PLTC / TC-ER 300 V, #18 twisted shielded pairs, overall shield</t>
        </is>
      </c>
      <c r="K2877" s="12" t="inlineStr">
        <is>
          <t>PLTC|1 pr|16</t>
        </is>
      </c>
      <c r="L2877" s="12" t="inlineStr">
        <is>
          <t>1 pr</t>
        </is>
      </c>
      <c r="M2877" s="12" t="inlineStr">
        <is>
          <t>16</t>
        </is>
      </c>
      <c r="N2877" s="12" t="n">
        <v>20</v>
      </c>
      <c r="O2877" s="12" t="n">
        <v>1</v>
      </c>
      <c r="P2877" s="12" t="n"/>
      <c r="Q2877" s="12" t="n"/>
      <c r="R2877" s="12" t="n"/>
      <c r="S2877" s="12" t="inlineStr">
        <is>
          <t>Tray / conduit</t>
        </is>
      </c>
      <c r="T2877" s="16" t="n">
        <v>160</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E-I-0055</t>
        </is>
      </c>
      <c r="B2878" s="12" t="inlineStr">
        <is>
          <t>E</t>
        </is>
      </c>
      <c r="C2878" s="12" t="inlineStr">
        <is>
          <t>Water / utilities</t>
        </is>
      </c>
      <c r="D2878" s="12" t="inlineStr">
        <is>
          <t>Home run JB-R-WT-AI03 to the control / marshalling room</t>
        </is>
      </c>
      <c r="E2878" s="12" t="inlineStr">
        <is>
          <t>R-WT</t>
        </is>
      </c>
      <c r="F2878" s="12" t="inlineStr">
        <is>
          <t>Water treatment building (incl. R-WT electrical room)</t>
        </is>
      </c>
      <c r="G2878" s="12" t="inlineStr">
        <is>
          <t>JB-R-WT-AI03</t>
        </is>
      </c>
      <c r="H2878" s="12" t="inlineStr">
        <is>
          <t>Water treatment building (incl. R-WT electrical room)</t>
        </is>
      </c>
      <c r="I2878" s="12" t="inlineStr">
        <is>
          <t>Instrumentation</t>
        </is>
      </c>
      <c r="J2878" s="12" t="inlineStr">
        <is>
          <t>Instrumentation PLTC / TC-ER 300 V, #18 twisted shielded pairs, overall shield</t>
        </is>
      </c>
      <c r="K2878" s="12" t="inlineStr">
        <is>
          <t>PLTC|24 pr|18</t>
        </is>
      </c>
      <c r="L2878" s="12" t="inlineStr">
        <is>
          <t>24 pr</t>
        </is>
      </c>
      <c r="M2878" s="12" t="inlineStr">
        <is>
          <t>18</t>
        </is>
      </c>
      <c r="N2878" s="12" t="n">
        <v>1</v>
      </c>
      <c r="O2878" s="12" t="n">
        <v>1</v>
      </c>
      <c r="P2878" s="12" t="n"/>
      <c r="Q2878" s="12" t="n"/>
      <c r="R2878" s="12" t="n"/>
      <c r="S2878" s="12" t="inlineStr">
        <is>
          <t>Tray</t>
        </is>
      </c>
      <c r="T2878" s="16" t="n">
        <v>0</v>
      </c>
      <c r="U2878" s="16" t="n">
        <v>32</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E-I-0056</t>
        </is>
      </c>
      <c r="B2879" s="12" t="inlineStr">
        <is>
          <t>E</t>
        </is>
      </c>
      <c r="C2879" s="12" t="inlineStr">
        <is>
          <t>Water / utilities</t>
        </is>
      </c>
      <c r="D2879" s="12" t="inlineStr">
        <is>
          <t>Discrete device to JB JB-R-WT-DI01: 20 x 1 pr (field cables)</t>
        </is>
      </c>
      <c r="E2879" s="12" t="inlineStr">
        <is>
          <t>R-WT</t>
        </is>
      </c>
      <c r="F2879" s="12" t="inlineStr">
        <is>
          <t>Water treatment building (incl. R-WT electrical room)</t>
        </is>
      </c>
      <c r="G2879" s="12" t="inlineStr">
        <is>
          <t>JB-R-WT-DI01</t>
        </is>
      </c>
      <c r="H2879" s="12" t="inlineStr">
        <is>
          <t>Water treatment building (incl. R-WT electrical room)</t>
        </is>
      </c>
      <c r="I2879" s="12" t="inlineStr">
        <is>
          <t>Instrumentation</t>
        </is>
      </c>
      <c r="J2879" s="12" t="inlineStr">
        <is>
          <t>Instrumentation PLTC / TC-ER 300 V, #18 twisted shielded pairs, overall shield</t>
        </is>
      </c>
      <c r="K2879" s="12" t="inlineStr">
        <is>
          <t>PLTC|1 pr|16</t>
        </is>
      </c>
      <c r="L2879" s="12" t="inlineStr">
        <is>
          <t>1 pr</t>
        </is>
      </c>
      <c r="M2879" s="12" t="inlineStr">
        <is>
          <t>16</t>
        </is>
      </c>
      <c r="N2879" s="12" t="n">
        <v>20</v>
      </c>
      <c r="O2879" s="12" t="n">
        <v>1</v>
      </c>
      <c r="P2879" s="12" t="n"/>
      <c r="Q2879" s="12" t="n"/>
      <c r="R2879" s="12" t="n"/>
      <c r="S2879" s="12" t="inlineStr">
        <is>
          <t>Tray / conduit</t>
        </is>
      </c>
      <c r="T2879" s="16" t="n">
        <v>160</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E-I-0057</t>
        </is>
      </c>
      <c r="B2880" s="12" t="inlineStr">
        <is>
          <t>E</t>
        </is>
      </c>
      <c r="C2880" s="12" t="inlineStr">
        <is>
          <t>Water / utilities</t>
        </is>
      </c>
      <c r="D2880" s="12" t="inlineStr">
        <is>
          <t>Home run JB-R-WT-DI01 to the control / marshalling room</t>
        </is>
      </c>
      <c r="E2880" s="12" t="inlineStr">
        <is>
          <t>R-WT</t>
        </is>
      </c>
      <c r="F2880" s="12" t="inlineStr">
        <is>
          <t>Water treatment building (incl. R-WT electrical room)</t>
        </is>
      </c>
      <c r="G2880" s="12" t="inlineStr">
        <is>
          <t>JB-R-WT-DI01</t>
        </is>
      </c>
      <c r="H2880" s="12" t="inlineStr">
        <is>
          <t>Water treatment building (incl. R-WT electrical room)</t>
        </is>
      </c>
      <c r="I2880" s="12" t="inlineStr">
        <is>
          <t>Instrumentation</t>
        </is>
      </c>
      <c r="J2880" s="12" t="inlineStr">
        <is>
          <t>Instrumentation PLTC / TC-ER 300 V, #18 twisted shielded pairs, overall shield</t>
        </is>
      </c>
      <c r="K2880" s="12" t="inlineStr">
        <is>
          <t>PLTC|24 pr|18</t>
        </is>
      </c>
      <c r="L2880" s="12" t="inlineStr">
        <is>
          <t>24 pr</t>
        </is>
      </c>
      <c r="M2880" s="12" t="inlineStr">
        <is>
          <t>18</t>
        </is>
      </c>
      <c r="N2880" s="12" t="n">
        <v>1</v>
      </c>
      <c r="O2880" s="12" t="n">
        <v>1</v>
      </c>
      <c r="P2880" s="12" t="n"/>
      <c r="Q2880" s="12" t="n"/>
      <c r="R2880" s="12" t="n"/>
      <c r="S2880" s="12" t="inlineStr">
        <is>
          <t>Tray</t>
        </is>
      </c>
      <c r="T2880" s="16" t="n">
        <v>0</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E-I-0058</t>
        </is>
      </c>
      <c r="B2881" s="12" t="inlineStr">
        <is>
          <t>E</t>
        </is>
      </c>
      <c r="C2881" s="12" t="inlineStr">
        <is>
          <t>Water / utilities</t>
        </is>
      </c>
      <c r="D2881" s="12" t="inlineStr">
        <is>
          <t>Discrete device to JB JB-R-WT-DI02: 20 x 1 pr (field cables)</t>
        </is>
      </c>
      <c r="E2881" s="12" t="inlineStr">
        <is>
          <t>R-WT</t>
        </is>
      </c>
      <c r="F2881" s="12" t="inlineStr">
        <is>
          <t>Water treatment building (incl. R-WT electrical room)</t>
        </is>
      </c>
      <c r="G2881" s="12" t="inlineStr">
        <is>
          <t>JB-R-WT-DI02</t>
        </is>
      </c>
      <c r="H2881" s="12" t="inlineStr">
        <is>
          <t>Water treatment building (incl. R-WT electrical room)</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20</v>
      </c>
      <c r="O2881" s="12" t="n">
        <v>1</v>
      </c>
      <c r="P2881" s="12" t="n"/>
      <c r="Q2881" s="12" t="n"/>
      <c r="R2881" s="12" t="n"/>
      <c r="S2881" s="12" t="inlineStr">
        <is>
          <t>Tray / conduit</t>
        </is>
      </c>
      <c r="T2881" s="16" t="n">
        <v>160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E-I-0059</t>
        </is>
      </c>
      <c r="B2882" s="12" t="inlineStr">
        <is>
          <t>E</t>
        </is>
      </c>
      <c r="C2882" s="12" t="inlineStr">
        <is>
          <t>Water / utilities</t>
        </is>
      </c>
      <c r="D2882" s="12" t="inlineStr">
        <is>
          <t>Home run JB-R-WT-DI02 to the control / marshalling room</t>
        </is>
      </c>
      <c r="E2882" s="12" t="inlineStr">
        <is>
          <t>R-WT</t>
        </is>
      </c>
      <c r="F2882" s="12" t="inlineStr">
        <is>
          <t>Water treatment building (incl. R-WT electrical room)</t>
        </is>
      </c>
      <c r="G2882" s="12" t="inlineStr">
        <is>
          <t>JB-R-WT-DI02</t>
        </is>
      </c>
      <c r="H2882" s="12" t="inlineStr">
        <is>
          <t>Water treatment building (incl. R-WT electrical room)</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Tray</t>
        </is>
      </c>
      <c r="T2882" s="16" t="n">
        <v>0</v>
      </c>
      <c r="U2882" s="16" t="n">
        <v>32</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E-I-0060</t>
        </is>
      </c>
      <c r="B2883" s="12" t="inlineStr">
        <is>
          <t>E</t>
        </is>
      </c>
      <c r="C2883" s="12" t="inlineStr">
        <is>
          <t>Water / utilities</t>
        </is>
      </c>
      <c r="D2883" s="12" t="inlineStr">
        <is>
          <t>Discrete device to JB JB-R-WT-DI03: 20 x 1 pr (field cables)</t>
        </is>
      </c>
      <c r="E2883" s="12" t="inlineStr">
        <is>
          <t>R-WT</t>
        </is>
      </c>
      <c r="F2883" s="12" t="inlineStr">
        <is>
          <t>Water treatment building (incl. R-WT electrical room)</t>
        </is>
      </c>
      <c r="G2883" s="12" t="inlineStr">
        <is>
          <t>JB-R-WT-DI03</t>
        </is>
      </c>
      <c r="H2883" s="12" t="inlineStr">
        <is>
          <t>Water treatment building (incl. R-WT electrical room)</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20</v>
      </c>
      <c r="O2883" s="12" t="n">
        <v>1</v>
      </c>
      <c r="P2883" s="12" t="n"/>
      <c r="Q2883" s="12" t="n"/>
      <c r="R2883" s="12" t="n"/>
      <c r="S2883" s="12" t="inlineStr">
        <is>
          <t>Tray / conduit</t>
        </is>
      </c>
      <c r="T2883" s="16" t="n">
        <v>160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E-I-0061</t>
        </is>
      </c>
      <c r="B2884" s="12" t="inlineStr">
        <is>
          <t>E</t>
        </is>
      </c>
      <c r="C2884" s="12" t="inlineStr">
        <is>
          <t>Water / utilities</t>
        </is>
      </c>
      <c r="D2884" s="12" t="inlineStr">
        <is>
          <t>Home run JB-R-WT-DI03 to the control / marshalling room</t>
        </is>
      </c>
      <c r="E2884" s="12" t="inlineStr">
        <is>
          <t>R-WT</t>
        </is>
      </c>
      <c r="F2884" s="12" t="inlineStr">
        <is>
          <t>Water treatment building (incl. R-WT electrical room)</t>
        </is>
      </c>
      <c r="G2884" s="12" t="inlineStr">
        <is>
          <t>JB-R-WT-DI03</t>
        </is>
      </c>
      <c r="H2884" s="12" t="inlineStr">
        <is>
          <t>Water treatment building (incl. R-WT electrical room)</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Tray</t>
        </is>
      </c>
      <c r="T2884" s="16" t="n">
        <v>0</v>
      </c>
      <c r="U2884" s="16" t="n">
        <v>32</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E-I-0062</t>
        </is>
      </c>
      <c r="B2885" s="12" t="inlineStr">
        <is>
          <t>E</t>
        </is>
      </c>
      <c r="C2885" s="12" t="inlineStr">
        <is>
          <t>Water / utilities</t>
        </is>
      </c>
      <c r="D2885" s="12" t="inlineStr">
        <is>
          <t>Discrete device to JB JB-R-WT-DI04: 20 x 1 pr (field cables)</t>
        </is>
      </c>
      <c r="E2885" s="12" t="inlineStr">
        <is>
          <t>R-WT</t>
        </is>
      </c>
      <c r="F2885" s="12" t="inlineStr">
        <is>
          <t>Water treatment building (incl. R-WT electrical room)</t>
        </is>
      </c>
      <c r="G2885" s="12" t="inlineStr">
        <is>
          <t>JB-R-WT-DI04</t>
        </is>
      </c>
      <c r="H2885" s="12" t="inlineStr">
        <is>
          <t>Water treatment building (incl. R-WT electrical room)</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20</v>
      </c>
      <c r="O2885" s="12" t="n">
        <v>1</v>
      </c>
      <c r="P2885" s="12" t="n"/>
      <c r="Q2885" s="12" t="n"/>
      <c r="R2885" s="12" t="n"/>
      <c r="S2885" s="12" t="inlineStr">
        <is>
          <t>Tray / conduit</t>
        </is>
      </c>
      <c r="T2885" s="16" t="n">
        <v>160</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E-I-0063</t>
        </is>
      </c>
      <c r="B2886" s="12" t="inlineStr">
        <is>
          <t>E</t>
        </is>
      </c>
      <c r="C2886" s="12" t="inlineStr">
        <is>
          <t>Water / utilities</t>
        </is>
      </c>
      <c r="D2886" s="12" t="inlineStr">
        <is>
          <t>Home run JB-R-WT-DI04 to the control / marshalling room</t>
        </is>
      </c>
      <c r="E2886" s="12" t="inlineStr">
        <is>
          <t>R-WT</t>
        </is>
      </c>
      <c r="F2886" s="12" t="inlineStr">
        <is>
          <t>Water treatment building (incl. R-WT electrical room)</t>
        </is>
      </c>
      <c r="G2886" s="12" t="inlineStr">
        <is>
          <t>JB-R-WT-DI04</t>
        </is>
      </c>
      <c r="H2886" s="12" t="inlineStr">
        <is>
          <t>Water treatment building (incl. R-WT electrical room)</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Tray</t>
        </is>
      </c>
      <c r="T2886" s="16" t="n">
        <v>0</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E-P-0001</t>
        </is>
      </c>
      <c r="B2887" s="12" t="inlineStr">
        <is>
          <t>E</t>
        </is>
      </c>
      <c r="C2887" s="12" t="inlineStr">
        <is>
          <t>Water / utilities</t>
        </is>
      </c>
      <c r="D2887" s="12" t="inlineStr">
        <is>
          <t>Motor 1 of 2, 7 kW</t>
        </is>
      </c>
      <c r="E2887" s="12" t="inlineStr">
        <is>
          <t>MCC-C2</t>
        </is>
      </c>
      <c r="F2887" s="12" t="inlineStr">
        <is>
          <t>R1 MCC-C2</t>
        </is>
      </c>
      <c r="G2887" s="12" t="inlineStr"/>
      <c r="H2887" s="12" t="inlineStr">
        <is>
          <t>Ammonia storage (aqueous, SCR reagent)</t>
        </is>
      </c>
      <c r="I2887" s="12" t="inlineStr">
        <is>
          <t>LV 600 V</t>
        </is>
      </c>
      <c r="J2887" s="12" t="inlineStr">
        <is>
          <t>Type TC-ER 600 V 3/C Cu XHHW-2 + ground, PVC jacket</t>
        </is>
      </c>
      <c r="K2887" s="12" t="inlineStr">
        <is>
          <t>LV|3/C+G|4</t>
        </is>
      </c>
      <c r="L2887" s="12" t="inlineStr">
        <is>
          <t>3/C+G</t>
        </is>
      </c>
      <c r="M2887" s="12" t="inlineStr">
        <is>
          <t>4</t>
        </is>
      </c>
      <c r="N2887" s="12" t="n">
        <v>1</v>
      </c>
      <c r="O2887" s="12" t="n">
        <v>1</v>
      </c>
      <c r="P2887" s="12" t="n">
        <v>480</v>
      </c>
      <c r="Q2887" s="12" t="n">
        <v>7</v>
      </c>
      <c r="R2887" s="12" t="n">
        <v>9.9</v>
      </c>
      <c r="S2887" s="12" t="inlineStr">
        <is>
          <t>Duct bank</t>
        </is>
      </c>
      <c r="T2887" s="16" t="n">
        <v>2092</v>
      </c>
      <c r="U2887" s="16" t="n">
        <v>184</v>
      </c>
      <c r="V2887" s="16">
        <f>ROUNDUP((T2887+U2887+2*'Read Me'!$B$13)*(1+'Read Me'!$B$12),-1)</f>
        <v/>
      </c>
      <c r="W2887" s="16">
        <f>V2887*N2887*O2887</f>
        <v/>
      </c>
      <c r="X2887" s="12">
        <f>IF(LEFT(I2887,2)="MV",2*N2887*IF(L2887="1/C",O2887,1),0)</f>
        <v/>
      </c>
      <c r="Y2887" s="12">
        <f>IF(OR(LEFT(K2887,4)="LVAX",LEFT(K2887,6)="MV15AX",LEFT(K2887,4)="CTAX",LEFT(K2887,2)="W|"),2*N2887*O2887,0)</f>
        <v/>
      </c>
      <c r="Z2887" s="12" t="inlineStr">
        <is>
          <t>VD 2.8 %</t>
        </is>
      </c>
      <c r="AA2887" s="12">
        <f>N2887*O2887</f>
        <v/>
      </c>
    </row>
    <row r="2888">
      <c r="A2888" s="12" t="inlineStr">
        <is>
          <t>E-P-0002</t>
        </is>
      </c>
      <c r="B2888" s="12" t="inlineStr">
        <is>
          <t>E</t>
        </is>
      </c>
      <c r="C2888" s="12" t="inlineStr">
        <is>
          <t>Water / utilities</t>
        </is>
      </c>
      <c r="D2888" s="12" t="inlineStr">
        <is>
          <t>Motor 2 of 2, 7 kW</t>
        </is>
      </c>
      <c r="E2888" s="12" t="inlineStr">
        <is>
          <t>MCC-C2</t>
        </is>
      </c>
      <c r="F2888" s="12" t="inlineStr">
        <is>
          <t>R1 MCC-C2</t>
        </is>
      </c>
      <c r="G2888" s="12" t="inlineStr"/>
      <c r="H2888" s="12" t="inlineStr">
        <is>
          <t>Ammonia storage (aqueous, SCR reagent)</t>
        </is>
      </c>
      <c r="I2888" s="12" t="inlineStr">
        <is>
          <t>LV 600 V</t>
        </is>
      </c>
      <c r="J2888" s="12" t="inlineStr">
        <is>
          <t>Type TC-ER 600 V 3/C Cu XHHW-2 + ground, PVC jacket</t>
        </is>
      </c>
      <c r="K2888" s="12" t="inlineStr">
        <is>
          <t>LV|3/C+G|4</t>
        </is>
      </c>
      <c r="L2888" s="12" t="inlineStr">
        <is>
          <t>3/C+G</t>
        </is>
      </c>
      <c r="M2888" s="12" t="inlineStr">
        <is>
          <t>4</t>
        </is>
      </c>
      <c r="N2888" s="12" t="n">
        <v>1</v>
      </c>
      <c r="O2888" s="12" t="n">
        <v>1</v>
      </c>
      <c r="P2888" s="12" t="n">
        <v>480</v>
      </c>
      <c r="Q2888" s="12" t="n">
        <v>7</v>
      </c>
      <c r="R2888" s="12" t="n">
        <v>9.9</v>
      </c>
      <c r="S2888" s="12" t="inlineStr">
        <is>
          <t>Duct bank</t>
        </is>
      </c>
      <c r="T2888" s="16" t="n">
        <v>2092</v>
      </c>
      <c r="U2888" s="16" t="n">
        <v>184</v>
      </c>
      <c r="V2888" s="16">
        <f>ROUNDUP((T2888+U2888+2*'Read Me'!$B$13)*(1+'Read Me'!$B$12),-1)</f>
        <v/>
      </c>
      <c r="W2888" s="16">
        <f>V2888*N2888*O2888</f>
        <v/>
      </c>
      <c r="X2888" s="12">
        <f>IF(LEFT(I2888,2)="MV",2*N2888*IF(L2888="1/C",O2888,1),0)</f>
        <v/>
      </c>
      <c r="Y2888" s="12">
        <f>IF(OR(LEFT(K2888,4)="LVAX",LEFT(K2888,6)="MV15AX",LEFT(K2888,4)="CTAX",LEFT(K2888,2)="W|"),2*N2888*O2888,0)</f>
        <v/>
      </c>
      <c r="Z2888" s="12" t="inlineStr">
        <is>
          <t>VD 2.8 %</t>
        </is>
      </c>
      <c r="AA2888" s="12">
        <f>N2888*O2888</f>
        <v/>
      </c>
    </row>
    <row r="2889">
      <c r="A2889" s="12" t="inlineStr">
        <is>
          <t>E-P-0003</t>
        </is>
      </c>
      <c r="B2889" s="12" t="inlineStr">
        <is>
          <t>E</t>
        </is>
      </c>
      <c r="C2889" s="12" t="inlineStr">
        <is>
          <t>Water / utilities</t>
        </is>
      </c>
      <c r="D2889" s="12" t="inlineStr">
        <is>
          <t>Motor 1 of 1, 150 kW</t>
        </is>
      </c>
      <c r="E2889" s="12" t="inlineStr">
        <is>
          <t>MCC-C2</t>
        </is>
      </c>
      <c r="F2889" s="12" t="inlineStr">
        <is>
          <t>R1 MCC-C2</t>
        </is>
      </c>
      <c r="G2889" s="12" t="inlineStr"/>
      <c r="H2889" s="12" t="inlineStr">
        <is>
          <t>Auxiliary boiler</t>
        </is>
      </c>
      <c r="I2889" s="12" t="inlineStr">
        <is>
          <t>LV 600 V</t>
        </is>
      </c>
      <c r="J2889" s="12" t="inlineStr">
        <is>
          <t>Type TC-ER 600 V 3/C Cu XHHW-2 + ground, PVC jacket</t>
        </is>
      </c>
      <c r="K2889" s="12" t="inlineStr">
        <is>
          <t>LV|3/C+G|500</t>
        </is>
      </c>
      <c r="L2889" s="12" t="inlineStr">
        <is>
          <t>3/C+G</t>
        </is>
      </c>
      <c r="M2889" s="12" t="inlineStr">
        <is>
          <t>500 kcmil</t>
        </is>
      </c>
      <c r="N2889" s="12" t="n">
        <v>2</v>
      </c>
      <c r="O2889" s="12" t="n">
        <v>1</v>
      </c>
      <c r="P2889" s="12" t="n">
        <v>480</v>
      </c>
      <c r="Q2889" s="12" t="n">
        <v>150</v>
      </c>
      <c r="R2889" s="12" t="n">
        <v>212.3</v>
      </c>
      <c r="S2889" s="12" t="inlineStr">
        <is>
          <t>Duct bank</t>
        </is>
      </c>
      <c r="T2889" s="16" t="n">
        <v>2044</v>
      </c>
      <c r="U2889" s="16" t="n">
        <v>253</v>
      </c>
      <c r="V2889" s="16">
        <f>ROUNDUP((T2889+U2889+2*'Read Me'!$B$13)*(1+'Read Me'!$B$12),-1)</f>
        <v/>
      </c>
      <c r="W2889" s="16">
        <f>V2889*N2889*O2889</f>
        <v/>
      </c>
      <c r="X2889" s="12">
        <f>IF(LEFT(I2889,2)="MV",2*N2889*IF(L2889="1/C",O2889,1),0)</f>
        <v/>
      </c>
      <c r="Y2889" s="12">
        <f>IF(OR(LEFT(K2889,4)="LVAX",LEFT(K2889,6)="MV15AX",LEFT(K2889,4)="CTAX",LEFT(K2889,2)="W|"),2*N2889*O2889,0)</f>
        <v/>
      </c>
      <c r="Z2889" s="12" t="inlineStr">
        <is>
          <t>VD 2.5 %</t>
        </is>
      </c>
      <c r="AA2889" s="12">
        <f>N2889*O2889</f>
        <v/>
      </c>
    </row>
    <row r="2890">
      <c r="A2890" s="12" t="inlineStr">
        <is>
          <t>E-P-0004</t>
        </is>
      </c>
      <c r="B2890" s="12" t="inlineStr">
        <is>
          <t>E</t>
        </is>
      </c>
      <c r="C2890" s="12" t="inlineStr">
        <is>
          <t>Water / utilities</t>
        </is>
      </c>
      <c r="D2890" s="12" t="inlineStr">
        <is>
          <t>Motor 1 of 2, 75 kW</t>
        </is>
      </c>
      <c r="E2890" s="12" t="inlineStr">
        <is>
          <t>MCC-C2</t>
        </is>
      </c>
      <c r="F2890" s="12" t="inlineStr">
        <is>
          <t>R1 MCC-C2</t>
        </is>
      </c>
      <c r="G2890" s="12" t="inlineStr"/>
      <c r="H2890" s="12" t="inlineStr">
        <is>
          <t>Auxiliary boiler</t>
        </is>
      </c>
      <c r="I2890" s="12" t="inlineStr">
        <is>
          <t>LV 600 V</t>
        </is>
      </c>
      <c r="J2890" s="12" t="inlineStr">
        <is>
          <t>Type TC-ER 600 V 3/C Cu XHHW-2 + ground, PVC jacket</t>
        </is>
      </c>
      <c r="K2890" s="12" t="inlineStr">
        <is>
          <t>LV|3/C+G|500</t>
        </is>
      </c>
      <c r="L2890" s="12" t="inlineStr">
        <is>
          <t>3/C+G</t>
        </is>
      </c>
      <c r="M2890" s="12" t="inlineStr">
        <is>
          <t>500 kcmil</t>
        </is>
      </c>
      <c r="N2890" s="12" t="n">
        <v>1</v>
      </c>
      <c r="O2890" s="12" t="n">
        <v>1</v>
      </c>
      <c r="P2890" s="12" t="n">
        <v>480</v>
      </c>
      <c r="Q2890" s="12" t="n">
        <v>75</v>
      </c>
      <c r="R2890" s="12" t="n">
        <v>106.1</v>
      </c>
      <c r="S2890" s="12" t="inlineStr">
        <is>
          <t>Duct bank</t>
        </is>
      </c>
      <c r="T2890" s="16" t="n">
        <v>2044</v>
      </c>
      <c r="U2890" s="16" t="n">
        <v>253</v>
      </c>
      <c r="V2890" s="16">
        <f>ROUNDUP((T2890+U2890+2*'Read Me'!$B$13)*(1+'Read Me'!$B$12),-1)</f>
        <v/>
      </c>
      <c r="W2890" s="16">
        <f>V2890*N2890*O2890</f>
        <v/>
      </c>
      <c r="X2890" s="12">
        <f>IF(LEFT(I2890,2)="MV",2*N2890*IF(L2890="1/C",O2890,1),0)</f>
        <v/>
      </c>
      <c r="Y2890" s="12">
        <f>IF(OR(LEFT(K2890,4)="LVAX",LEFT(K2890,6)="MV15AX",LEFT(K2890,4)="CTAX",LEFT(K2890,2)="W|"),2*N2890*O2890,0)</f>
        <v/>
      </c>
      <c r="Z2890" s="12" t="inlineStr">
        <is>
          <t>VD 2.5 %</t>
        </is>
      </c>
      <c r="AA2890" s="12">
        <f>N2890*O2890</f>
        <v/>
      </c>
    </row>
    <row r="2891">
      <c r="A2891" s="12" t="inlineStr">
        <is>
          <t>E-P-0005</t>
        </is>
      </c>
      <c r="B2891" s="12" t="inlineStr">
        <is>
          <t>E</t>
        </is>
      </c>
      <c r="C2891" s="12" t="inlineStr">
        <is>
          <t>Water / utilities</t>
        </is>
      </c>
      <c r="D2891" s="12" t="inlineStr">
        <is>
          <t>Motor 2 of 2, 75 kW</t>
        </is>
      </c>
      <c r="E2891" s="12" t="inlineStr">
        <is>
          <t>MCC-C2</t>
        </is>
      </c>
      <c r="F2891" s="12" t="inlineStr">
        <is>
          <t>R1 MCC-C2</t>
        </is>
      </c>
      <c r="G2891" s="12" t="inlineStr"/>
      <c r="H2891" s="12" t="inlineStr">
        <is>
          <t>Auxiliary boiler</t>
        </is>
      </c>
      <c r="I2891" s="12" t="inlineStr">
        <is>
          <t>LV 600 V</t>
        </is>
      </c>
      <c r="J2891" s="12" t="inlineStr">
        <is>
          <t>Type TC-ER 600 V 3/C Cu XHHW-2 + ground, PVC jacket</t>
        </is>
      </c>
      <c r="K2891" s="12" t="inlineStr">
        <is>
          <t>LV|3/C+G|500</t>
        </is>
      </c>
      <c r="L2891" s="12" t="inlineStr">
        <is>
          <t>3/C+G</t>
        </is>
      </c>
      <c r="M2891" s="12" t="inlineStr">
        <is>
          <t>500 kcmil</t>
        </is>
      </c>
      <c r="N2891" s="12" t="n">
        <v>1</v>
      </c>
      <c r="O2891" s="12" t="n">
        <v>1</v>
      </c>
      <c r="P2891" s="12" t="n">
        <v>480</v>
      </c>
      <c r="Q2891" s="12" t="n">
        <v>75</v>
      </c>
      <c r="R2891" s="12" t="n">
        <v>106.1</v>
      </c>
      <c r="S2891" s="12" t="inlineStr">
        <is>
          <t>Duct bank</t>
        </is>
      </c>
      <c r="T2891" s="16" t="n">
        <v>2044</v>
      </c>
      <c r="U2891" s="16" t="n">
        <v>253</v>
      </c>
      <c r="V2891" s="16">
        <f>ROUNDUP((T2891+U2891+2*'Read Me'!$B$13)*(1+'Read Me'!$B$12),-1)</f>
        <v/>
      </c>
      <c r="W2891" s="16">
        <f>V2891*N2891*O2891</f>
        <v/>
      </c>
      <c r="X2891" s="12">
        <f>IF(LEFT(I2891,2)="MV",2*N2891*IF(L2891="1/C",O2891,1),0)</f>
        <v/>
      </c>
      <c r="Y2891" s="12">
        <f>IF(OR(LEFT(K2891,4)="LVAX",LEFT(K2891,6)="MV15AX",LEFT(K2891,4)="CTAX",LEFT(K2891,2)="W|"),2*N2891*O2891,0)</f>
        <v/>
      </c>
      <c r="Z2891" s="12" t="inlineStr">
        <is>
          <t>VD 2.5 %</t>
        </is>
      </c>
      <c r="AA2891" s="12">
        <f>N2891*O2891</f>
        <v/>
      </c>
    </row>
    <row r="2892">
      <c r="A2892" s="12" t="inlineStr">
        <is>
          <t>E-P-0006</t>
        </is>
      </c>
      <c r="B2892" s="12" t="inlineStr">
        <is>
          <t>E</t>
        </is>
      </c>
      <c r="C2892" s="12" t="inlineStr">
        <is>
          <t>Water / utilities</t>
        </is>
      </c>
      <c r="D2892" s="12" t="inlineStr">
        <is>
          <t>Motor 1 of 2, 4 kW</t>
        </is>
      </c>
      <c r="E2892" s="12" t="inlineStr">
        <is>
          <t>MCC-C2</t>
        </is>
      </c>
      <c r="F2892" s="12" t="inlineStr">
        <is>
          <t>R1 MCC-C2</t>
        </is>
      </c>
      <c r="G2892" s="12" t="inlineStr"/>
      <c r="H2892" s="12" t="inlineStr">
        <is>
          <t>Auxiliary boiler</t>
        </is>
      </c>
      <c r="I2892" s="12" t="inlineStr">
        <is>
          <t>LV 600 V</t>
        </is>
      </c>
      <c r="J2892" s="12" t="inlineStr">
        <is>
          <t>Type TC-ER 600 V 3/C Cu XHHW-2 + ground, PVC jacket</t>
        </is>
      </c>
      <c r="K2892" s="12" t="inlineStr">
        <is>
          <t>LV|3/C+G|6</t>
        </is>
      </c>
      <c r="L2892" s="12" t="inlineStr">
        <is>
          <t>3/C+G</t>
        </is>
      </c>
      <c r="M2892" s="12" t="inlineStr">
        <is>
          <t>6</t>
        </is>
      </c>
      <c r="N2892" s="12" t="n">
        <v>1</v>
      </c>
      <c r="O2892" s="12" t="n">
        <v>1</v>
      </c>
      <c r="P2892" s="12" t="n">
        <v>480</v>
      </c>
      <c r="Q2892" s="12" t="n">
        <v>4</v>
      </c>
      <c r="R2892" s="12" t="n">
        <v>5.7</v>
      </c>
      <c r="S2892" s="12" t="inlineStr">
        <is>
          <t>Duct bank</t>
        </is>
      </c>
      <c r="T2892" s="16" t="n">
        <v>2044</v>
      </c>
      <c r="U2892" s="16" t="n">
        <v>253</v>
      </c>
      <c r="V2892" s="16">
        <f>ROUNDUP((T2892+U2892+2*'Read Me'!$B$13)*(1+'Read Me'!$B$12),-1)</f>
        <v/>
      </c>
      <c r="W2892" s="16">
        <f>V2892*N2892*O2892</f>
        <v/>
      </c>
      <c r="X2892" s="12">
        <f>IF(LEFT(I2892,2)="MV",2*N2892*IF(L2892="1/C",O2892,1),0)</f>
        <v/>
      </c>
      <c r="Y2892" s="12">
        <f>IF(OR(LEFT(K2892,4)="LVAX",LEFT(K2892,6)="MV15AX",LEFT(K2892,4)="CTAX",LEFT(K2892,2)="W|"),2*N2892*O2892,0)</f>
        <v/>
      </c>
      <c r="Z2892" s="12" t="inlineStr">
        <is>
          <t>VD 2.5 %</t>
        </is>
      </c>
      <c r="AA2892" s="12">
        <f>N2892*O2892</f>
        <v/>
      </c>
    </row>
    <row r="2893">
      <c r="A2893" s="12" t="inlineStr">
        <is>
          <t>E-P-0007</t>
        </is>
      </c>
      <c r="B2893" s="12" t="inlineStr">
        <is>
          <t>E</t>
        </is>
      </c>
      <c r="C2893" s="12" t="inlineStr">
        <is>
          <t>Water / utilities</t>
        </is>
      </c>
      <c r="D2893" s="12" t="inlineStr">
        <is>
          <t>Motor 2 of 2, 4 kW</t>
        </is>
      </c>
      <c r="E2893" s="12" t="inlineStr">
        <is>
          <t>MCC-C2</t>
        </is>
      </c>
      <c r="F2893" s="12" t="inlineStr">
        <is>
          <t>R1 MCC-C2</t>
        </is>
      </c>
      <c r="G2893" s="12" t="inlineStr"/>
      <c r="H2893" s="12" t="inlineStr">
        <is>
          <t>Auxiliary boiler</t>
        </is>
      </c>
      <c r="I2893" s="12" t="inlineStr">
        <is>
          <t>LV 600 V</t>
        </is>
      </c>
      <c r="J2893" s="12" t="inlineStr">
        <is>
          <t>Type TC-ER 600 V 3/C Cu XHHW-2 + ground, PVC jacket</t>
        </is>
      </c>
      <c r="K2893" s="12" t="inlineStr">
        <is>
          <t>LV|3/C+G|6</t>
        </is>
      </c>
      <c r="L2893" s="12" t="inlineStr">
        <is>
          <t>3/C+G</t>
        </is>
      </c>
      <c r="M2893" s="12" t="inlineStr">
        <is>
          <t>6</t>
        </is>
      </c>
      <c r="N2893" s="12" t="n">
        <v>1</v>
      </c>
      <c r="O2893" s="12" t="n">
        <v>1</v>
      </c>
      <c r="P2893" s="12" t="n">
        <v>480</v>
      </c>
      <c r="Q2893" s="12" t="n">
        <v>4</v>
      </c>
      <c r="R2893" s="12" t="n">
        <v>5.7</v>
      </c>
      <c r="S2893" s="12" t="inlineStr">
        <is>
          <t>Duct bank</t>
        </is>
      </c>
      <c r="T2893" s="16" t="n">
        <v>2044</v>
      </c>
      <c r="U2893" s="16" t="n">
        <v>253</v>
      </c>
      <c r="V2893" s="16">
        <f>ROUNDUP((T2893+U2893+2*'Read Me'!$B$13)*(1+'Read Me'!$B$12),-1)</f>
        <v/>
      </c>
      <c r="W2893" s="16">
        <f>V2893*N2893*O2893</f>
        <v/>
      </c>
      <c r="X2893" s="12">
        <f>IF(LEFT(I2893,2)="MV",2*N2893*IF(L2893="1/C",O2893,1),0)</f>
        <v/>
      </c>
      <c r="Y2893" s="12">
        <f>IF(OR(LEFT(K2893,4)="LVAX",LEFT(K2893,6)="MV15AX",LEFT(K2893,4)="CTAX",LEFT(K2893,2)="W|"),2*N2893*O2893,0)</f>
        <v/>
      </c>
      <c r="Z2893" s="12" t="inlineStr">
        <is>
          <t>VD 2.5 %</t>
        </is>
      </c>
      <c r="AA2893" s="12">
        <f>N2893*O2893</f>
        <v/>
      </c>
    </row>
    <row r="2894">
      <c r="A2894" s="12" t="inlineStr">
        <is>
          <t>E-P-0008</t>
        </is>
      </c>
      <c r="B2894" s="12" t="inlineStr">
        <is>
          <t>E</t>
        </is>
      </c>
      <c r="C2894" s="12" t="inlineStr">
        <is>
          <t>Water / utilities</t>
        </is>
      </c>
      <c r="D2894" s="12" t="inlineStr">
        <is>
          <t>Cathodic-protection rectifier supply</t>
        </is>
      </c>
      <c r="E2894" s="12" t="inlineStr">
        <is>
          <t>MCC-C2</t>
        </is>
      </c>
      <c r="F2894" s="12" t="inlineStr">
        <is>
          <t>R1 MCC-C2</t>
        </is>
      </c>
      <c r="G2894" s="12" t="inlineStr">
        <is>
          <t>CPR-2</t>
        </is>
      </c>
      <c r="H2894" s="12" t="inlineStr">
        <is>
          <t>CPR-2: cathodic-protection rectifier</t>
        </is>
      </c>
      <c r="I2894" s="12" t="inlineStr">
        <is>
          <t>LV 600 V</t>
        </is>
      </c>
      <c r="J2894" s="12" t="inlineStr">
        <is>
          <t>Type TC-ER 600 V 3/C Cu XHHW-2 + ground, PVC jacket</t>
        </is>
      </c>
      <c r="K2894" s="12" t="inlineStr">
        <is>
          <t>LV|3/C+G|2</t>
        </is>
      </c>
      <c r="L2894" s="12" t="inlineStr">
        <is>
          <t>3/C+G</t>
        </is>
      </c>
      <c r="M2894" s="12" t="inlineStr">
        <is>
          <t>2</t>
        </is>
      </c>
      <c r="N2894" s="12" t="n">
        <v>1</v>
      </c>
      <c r="O2894" s="12" t="n">
        <v>1</v>
      </c>
      <c r="P2894" s="12" t="n">
        <v>480</v>
      </c>
      <c r="Q2894" s="12" t="n">
        <v>10</v>
      </c>
      <c r="R2894" s="12" t="n">
        <v>12.7</v>
      </c>
      <c r="S2894" s="12" t="inlineStr">
        <is>
          <t>Duct bank</t>
        </is>
      </c>
      <c r="T2894" s="16" t="n">
        <v>1887</v>
      </c>
      <c r="U2894" s="16" t="n">
        <v>279</v>
      </c>
      <c r="V2894" s="16">
        <f>ROUNDUP((T2894+U2894+2*'Read Me'!$B$13)*(1+'Read Me'!$B$12),-1)</f>
        <v/>
      </c>
      <c r="W2894" s="16">
        <f>V2894*N2894*O2894</f>
        <v/>
      </c>
      <c r="X2894" s="12">
        <f>IF(LEFT(I2894,2)="MV",2*N2894*IF(L2894="1/C",O2894,1),0)</f>
        <v/>
      </c>
      <c r="Y2894" s="12">
        <f>IF(OR(LEFT(K2894,4)="LVAX",LEFT(K2894,6)="MV15AX",LEFT(K2894,4)="CTAX",LEFT(K2894,2)="W|"),2*N2894*O2894,0)</f>
        <v/>
      </c>
      <c r="Z2894" s="12" t="inlineStr">
        <is>
          <t>VD 2.1 %</t>
        </is>
      </c>
      <c r="AA2894" s="12">
        <f>N2894*O2894</f>
        <v/>
      </c>
    </row>
    <row r="2895">
      <c r="A2895" s="12" t="inlineStr">
        <is>
          <t>E-P-0009</t>
        </is>
      </c>
      <c r="B2895" s="12" t="inlineStr">
        <is>
          <t>E</t>
        </is>
      </c>
      <c r="C2895" s="12" t="inlineStr">
        <is>
          <t>Water / utilities</t>
        </is>
      </c>
      <c r="D2895" s="12" t="inlineStr">
        <is>
          <t>CP anode / structure leads (allowance)</t>
        </is>
      </c>
      <c r="E2895" s="12" t="inlineStr">
        <is>
          <t>CPR-2</t>
        </is>
      </c>
      <c r="F2895" s="12" t="inlineStr">
        <is>
          <t>CPR-2: cathodic-protection rectifier</t>
        </is>
      </c>
      <c r="G2895" s="12" t="inlineStr">
        <is>
          <t>CPR-2</t>
        </is>
      </c>
      <c r="H2895" s="12" t="inlineStr">
        <is>
          <t>CPR-2: cathodic-protection rectifier</t>
        </is>
      </c>
      <c r="I2895" s="12" t="inlineStr">
        <is>
          <t>LV 600 V</t>
        </is>
      </c>
      <c r="J2895" s="12" t="inlineStr">
        <is>
          <t>Type TC-ER 600 V 3/C Cu XHHW-2 + ground, PVC jacket</t>
        </is>
      </c>
      <c r="K2895" s="12" t="inlineStr">
        <is>
          <t>LV|1/C|8</t>
        </is>
      </c>
      <c r="L2895" s="12" t="inlineStr">
        <is>
          <t>1/C</t>
        </is>
      </c>
      <c r="M2895" s="12" t="inlineStr">
        <is>
          <t>8</t>
        </is>
      </c>
      <c r="N2895" s="12" t="n">
        <v>1</v>
      </c>
      <c r="O2895" s="12" t="n">
        <v>1</v>
      </c>
      <c r="P2895" s="12" t="n"/>
      <c r="Q2895" s="12" t="n"/>
      <c r="R2895" s="12" t="n"/>
      <c r="S2895" s="12" t="inlineStr">
        <is>
          <t>Buried</t>
        </is>
      </c>
      <c r="T2895" s="16" t="n">
        <v>1500</v>
      </c>
      <c r="U2895" s="16" t="n">
        <v>0</v>
      </c>
      <c r="V2895" s="16">
        <f>ROUNDUP((T2895+U2895+2*'Read Me'!$B$13)*(1+'Read Me'!$B$12),-1)</f>
        <v/>
      </c>
      <c r="W2895" s="16">
        <f>V2895*N2895*O2895</f>
        <v/>
      </c>
      <c r="X2895" s="12">
        <f>IF(LEFT(I2895,2)="MV",2*N2895*IF(L2895="1/C",O2895,1),0)</f>
        <v/>
      </c>
      <c r="Y2895" s="12">
        <f>IF(OR(LEFT(K2895,4)="LVAX",LEFT(K2895,6)="MV15AX",LEFT(K2895,4)="CTAX",LEFT(K2895,2)="W|"),2*N2895*O2895,0)</f>
        <v/>
      </c>
      <c r="Z2895" s="12" t="inlineStr">
        <is>
          <t>HMWPE anode lead cable by CP vendor; allowance</t>
        </is>
      </c>
      <c r="AA2895" s="12">
        <f>N2895*O2895</f>
        <v/>
      </c>
    </row>
    <row r="2896">
      <c r="A2896" s="12" t="inlineStr">
        <is>
          <t>E-P-0010</t>
        </is>
      </c>
      <c r="B2896" s="12" t="inlineStr">
        <is>
          <t>E</t>
        </is>
      </c>
      <c r="C2896" s="12" t="inlineStr">
        <is>
          <t>Water / utilities</t>
        </is>
      </c>
      <c r="D2896" s="12" t="inlineStr">
        <is>
          <t>LV power feeder</t>
        </is>
      </c>
      <c r="E2896" s="12" t="inlineStr">
        <is>
          <t>MCC-C2</t>
        </is>
      </c>
      <c r="F2896" s="12" t="inlineStr">
        <is>
          <t>R1 MCC-C2</t>
        </is>
      </c>
      <c r="G2896" s="12" t="inlineStr"/>
      <c r="H2896" s="12" t="inlineStr">
        <is>
          <t>Demineralised water tank</t>
        </is>
      </c>
      <c r="I2896" s="12" t="inlineStr">
        <is>
          <t>LV 600 V</t>
        </is>
      </c>
      <c r="J2896" s="12" t="inlineStr">
        <is>
          <t>Type TC-ER 600 V 3/C Cu XHHW-2 + ground, PVC jacket</t>
        </is>
      </c>
      <c r="K2896" s="12" t="inlineStr">
        <is>
          <t>LV|3/C+G|2</t>
        </is>
      </c>
      <c r="L2896" s="12" t="inlineStr">
        <is>
          <t>3/C+G</t>
        </is>
      </c>
      <c r="M2896" s="12" t="inlineStr">
        <is>
          <t>2</t>
        </is>
      </c>
      <c r="N2896" s="12" t="n">
        <v>1</v>
      </c>
      <c r="O2896" s="12" t="n">
        <v>1</v>
      </c>
      <c r="P2896" s="12" t="n">
        <v>480</v>
      </c>
      <c r="Q2896" s="12" t="n">
        <v>10</v>
      </c>
      <c r="R2896" s="12" t="n">
        <v>14.2</v>
      </c>
      <c r="S2896" s="12" t="inlineStr">
        <is>
          <t>Duct bank</t>
        </is>
      </c>
      <c r="T2896" s="16" t="n">
        <v>1872</v>
      </c>
      <c r="U2896" s="16" t="n">
        <v>236</v>
      </c>
      <c r="V2896" s="16">
        <f>ROUNDUP((T2896+U2896+2*'Read Me'!$B$13)*(1+'Read Me'!$B$12),-1)</f>
        <v/>
      </c>
      <c r="W2896" s="16">
        <f>V2896*N2896*O2896</f>
        <v/>
      </c>
      <c r="X2896" s="12">
        <f>IF(LEFT(I2896,2)="MV",2*N2896*IF(L2896="1/C",O2896,1),0)</f>
        <v/>
      </c>
      <c r="Y2896" s="12">
        <f>IF(OR(LEFT(K2896,4)="LVAX",LEFT(K2896,6)="MV15AX",LEFT(K2896,4)="CTAX",LEFT(K2896,2)="W|"),2*N2896*O2896,0)</f>
        <v/>
      </c>
      <c r="Z2896" s="12" t="inlineStr">
        <is>
          <t>VD 2.3 %</t>
        </is>
      </c>
      <c r="AA2896" s="12">
        <f>N2896*O2896</f>
        <v/>
      </c>
    </row>
    <row r="2897">
      <c r="A2897" s="12" t="inlineStr">
        <is>
          <t>E-P-0011</t>
        </is>
      </c>
      <c r="B2897" s="12" t="inlineStr">
        <is>
          <t>E</t>
        </is>
      </c>
      <c r="C2897" s="12" t="inlineStr">
        <is>
          <t>Water / utilities</t>
        </is>
      </c>
      <c r="D2897" s="12" t="inlineStr">
        <is>
          <t>LV power feeder</t>
        </is>
      </c>
      <c r="E2897" s="12" t="inlineStr">
        <is>
          <t>MCC-C2</t>
        </is>
      </c>
      <c r="F2897" s="12" t="inlineStr">
        <is>
          <t>R1 MCC-C2</t>
        </is>
      </c>
      <c r="G2897" s="12" t="inlineStr"/>
      <c r="H2897" s="12" t="inlineStr">
        <is>
          <t>Fire / service water tank</t>
        </is>
      </c>
      <c r="I2897" s="12" t="inlineStr">
        <is>
          <t>LV 600 V</t>
        </is>
      </c>
      <c r="J2897" s="12" t="inlineStr">
        <is>
          <t>Type TC-ER 600 V 3/C Cu XHHW-2 + ground, PVC jacket</t>
        </is>
      </c>
      <c r="K2897" s="12" t="inlineStr">
        <is>
          <t>LV|3/C+G|2</t>
        </is>
      </c>
      <c r="L2897" s="12" t="inlineStr">
        <is>
          <t>3/C+G</t>
        </is>
      </c>
      <c r="M2897" s="12" t="inlineStr">
        <is>
          <t>2</t>
        </is>
      </c>
      <c r="N2897" s="12" t="n">
        <v>1</v>
      </c>
      <c r="O2897" s="12" t="n">
        <v>1</v>
      </c>
      <c r="P2897" s="12" t="n">
        <v>480</v>
      </c>
      <c r="Q2897" s="12" t="n">
        <v>10</v>
      </c>
      <c r="R2897" s="12" t="n">
        <v>14.2</v>
      </c>
      <c r="S2897" s="12" t="inlineStr">
        <is>
          <t>Duct bank</t>
        </is>
      </c>
      <c r="T2897" s="16" t="n">
        <v>1798</v>
      </c>
      <c r="U2897" s="16" t="n">
        <v>145</v>
      </c>
      <c r="V2897" s="16">
        <f>ROUNDUP((T2897+U2897+2*'Read Me'!$B$13)*(1+'Read Me'!$B$12),-1)</f>
        <v/>
      </c>
      <c r="W2897" s="16">
        <f>V2897*N2897*O2897</f>
        <v/>
      </c>
      <c r="X2897" s="12">
        <f>IF(LEFT(I2897,2)="MV",2*N2897*IF(L2897="1/C",O2897,1),0)</f>
        <v/>
      </c>
      <c r="Y2897" s="12">
        <f>IF(OR(LEFT(K2897,4)="LVAX",LEFT(K2897,6)="MV15AX",LEFT(K2897,4)="CTAX",LEFT(K2897,2)="W|"),2*N2897*O2897,0)</f>
        <v/>
      </c>
      <c r="Z2897" s="12" t="inlineStr">
        <is>
          <t>VD 2.1 %</t>
        </is>
      </c>
      <c r="AA2897" s="12">
        <f>N2897*O2897</f>
        <v/>
      </c>
    </row>
    <row r="2898">
      <c r="A2898" s="12" t="inlineStr">
        <is>
          <t>E-P-0012</t>
        </is>
      </c>
      <c r="B2898" s="12" t="inlineStr">
        <is>
          <t>E</t>
        </is>
      </c>
      <c r="C2898" s="12" t="inlineStr">
        <is>
          <t>Water / utilities</t>
        </is>
      </c>
      <c r="D2898" s="12" t="inlineStr">
        <is>
          <t>Motor 1 of 1, 250 kW</t>
        </is>
      </c>
      <c r="E2898" s="12" t="inlineStr">
        <is>
          <t>MCC-C2</t>
        </is>
      </c>
      <c r="F2898" s="12" t="inlineStr">
        <is>
          <t>R1 MCC-C2</t>
        </is>
      </c>
      <c r="G2898" s="12" t="inlineStr"/>
      <c r="H2898" s="12" t="inlineStr">
        <is>
          <t>Fire pump house</t>
        </is>
      </c>
      <c r="I2898" s="12" t="inlineStr">
        <is>
          <t>LV 600 V</t>
        </is>
      </c>
      <c r="J2898" s="12" t="inlineStr">
        <is>
          <t>Type TC-ER 600 V 3/C Cu XHHW-2 + ground, PVC jacket</t>
        </is>
      </c>
      <c r="K2898" s="12" t="inlineStr">
        <is>
          <t>LV|3/C+G|500</t>
        </is>
      </c>
      <c r="L2898" s="12" t="inlineStr">
        <is>
          <t>3/C+G</t>
        </is>
      </c>
      <c r="M2898" s="12" t="inlineStr">
        <is>
          <t>500 kcmil</t>
        </is>
      </c>
      <c r="N2898" s="12" t="n">
        <v>3</v>
      </c>
      <c r="O2898" s="12" t="n">
        <v>1</v>
      </c>
      <c r="P2898" s="12" t="n">
        <v>480</v>
      </c>
      <c r="Q2898" s="12" t="n">
        <v>250</v>
      </c>
      <c r="R2898" s="12" t="n">
        <v>353.8</v>
      </c>
      <c r="S2898" s="12" t="inlineStr">
        <is>
          <t>Duct bank</t>
        </is>
      </c>
      <c r="T2898" s="16" t="n">
        <v>2044</v>
      </c>
      <c r="U2898" s="16" t="n">
        <v>209</v>
      </c>
      <c r="V2898" s="16">
        <f>ROUNDUP((T2898+U2898+2*'Read Me'!$B$13)*(1+'Read Me'!$B$12),-1)</f>
        <v/>
      </c>
      <c r="W2898" s="16">
        <f>V2898*N2898*O2898</f>
        <v/>
      </c>
      <c r="X2898" s="12">
        <f>IF(LEFT(I2898,2)="MV",2*N2898*IF(L2898="1/C",O2898,1),0)</f>
        <v/>
      </c>
      <c r="Y2898" s="12">
        <f>IF(OR(LEFT(K2898,4)="LVAX",LEFT(K2898,6)="MV15AX",LEFT(K2898,4)="CTAX",LEFT(K2898,2)="W|"),2*N2898*O2898,0)</f>
        <v/>
      </c>
      <c r="Z2898" s="12" t="inlineStr">
        <is>
          <t>VD 2.7 %</t>
        </is>
      </c>
      <c r="AA2898" s="12">
        <f>N2898*O2898</f>
        <v/>
      </c>
    </row>
    <row r="2899">
      <c r="A2899" s="12" t="inlineStr">
        <is>
          <t>E-P-0013</t>
        </is>
      </c>
      <c r="B2899" s="12" t="inlineStr">
        <is>
          <t>E</t>
        </is>
      </c>
      <c r="C2899" s="12" t="inlineStr">
        <is>
          <t>Water / utilities</t>
        </is>
      </c>
      <c r="D2899" s="12" t="inlineStr">
        <is>
          <t>Motor 1 of 1, 15 kW</t>
        </is>
      </c>
      <c r="E2899" s="12" t="inlineStr">
        <is>
          <t>MCC-C2</t>
        </is>
      </c>
      <c r="F2899" s="12" t="inlineStr">
        <is>
          <t>R1 MCC-C2</t>
        </is>
      </c>
      <c r="G2899" s="12" t="inlineStr"/>
      <c r="H2899" s="12" t="inlineStr">
        <is>
          <t>Fire pump house</t>
        </is>
      </c>
      <c r="I2899" s="12" t="inlineStr">
        <is>
          <t>LV 600 V</t>
        </is>
      </c>
      <c r="J2899" s="12" t="inlineStr">
        <is>
          <t>Type TC-ER 600 V 3/C Cu XHHW-2 + ground, PVC jacket</t>
        </is>
      </c>
      <c r="K2899" s="12" t="inlineStr">
        <is>
          <t>LV|3/C+G|1</t>
        </is>
      </c>
      <c r="L2899" s="12" t="inlineStr">
        <is>
          <t>3/C+G</t>
        </is>
      </c>
      <c r="M2899" s="12" t="inlineStr">
        <is>
          <t>1</t>
        </is>
      </c>
      <c r="N2899" s="12" t="n">
        <v>1</v>
      </c>
      <c r="O2899" s="12" t="n">
        <v>1</v>
      </c>
      <c r="P2899" s="12" t="n">
        <v>480</v>
      </c>
      <c r="Q2899" s="12" t="n">
        <v>15</v>
      </c>
      <c r="R2899" s="12" t="n">
        <v>21.2</v>
      </c>
      <c r="S2899" s="12" t="inlineStr">
        <is>
          <t>Duct bank</t>
        </is>
      </c>
      <c r="T2899" s="16" t="n">
        <v>2044</v>
      </c>
      <c r="U2899" s="16" t="n">
        <v>209</v>
      </c>
      <c r="V2899" s="16">
        <f>ROUNDUP((T2899+U2899+2*'Read Me'!$B$13)*(1+'Read Me'!$B$12),-1)</f>
        <v/>
      </c>
      <c r="W2899" s="16">
        <f>V2899*N2899*O2899</f>
        <v/>
      </c>
      <c r="X2899" s="12">
        <f>IF(LEFT(I2899,2)="MV",2*N2899*IF(L2899="1/C",O2899,1),0)</f>
        <v/>
      </c>
      <c r="Y2899" s="12">
        <f>IF(OR(LEFT(K2899,4)="LVAX",LEFT(K2899,6)="MV15AX",LEFT(K2899,4)="CTAX",LEFT(K2899,2)="W|"),2*N2899*O2899,0)</f>
        <v/>
      </c>
      <c r="Z2899" s="12" t="inlineStr">
        <is>
          <t>VD 2.9 %</t>
        </is>
      </c>
      <c r="AA2899" s="12">
        <f>N2899*O2899</f>
        <v/>
      </c>
    </row>
    <row r="2900">
      <c r="A2900" s="12" t="inlineStr">
        <is>
          <t>E-P-0014</t>
        </is>
      </c>
      <c r="B2900" s="12" t="inlineStr">
        <is>
          <t>E</t>
        </is>
      </c>
      <c r="C2900" s="12" t="inlineStr">
        <is>
          <t>Water / utilities</t>
        </is>
      </c>
      <c r="D2900" s="12" t="inlineStr">
        <is>
          <t>LV power feeder</t>
        </is>
      </c>
      <c r="E2900" s="12" t="inlineStr">
        <is>
          <t>MCC-C2</t>
        </is>
      </c>
      <c r="F2900" s="12" t="inlineStr">
        <is>
          <t>R1 MCC-C2</t>
        </is>
      </c>
      <c r="G2900" s="12" t="inlineStr"/>
      <c r="H2900" s="12" t="inlineStr">
        <is>
          <t>H2 / CO2 storage (generator gas)</t>
        </is>
      </c>
      <c r="I2900" s="12" t="inlineStr">
        <is>
          <t>LV 600 V</t>
        </is>
      </c>
      <c r="J2900" s="12" t="inlineStr">
        <is>
          <t>ARMOR-X MC-HL 600 V 3/C Cu XHHW-2 + ground, CWA, black PVC (Class I Div 2)</t>
        </is>
      </c>
      <c r="K2900" s="12" t="inlineStr">
        <is>
          <t>LVAX|3/C+G|1/0</t>
        </is>
      </c>
      <c r="L2900" s="12" t="inlineStr">
        <is>
          <t>3/C+G</t>
        </is>
      </c>
      <c r="M2900" s="12" t="inlineStr">
        <is>
          <t>1/0</t>
        </is>
      </c>
      <c r="N2900" s="12" t="n">
        <v>1</v>
      </c>
      <c r="O2900" s="12" t="n">
        <v>1</v>
      </c>
      <c r="P2900" s="12" t="n">
        <v>480</v>
      </c>
      <c r="Q2900" s="12" t="n">
        <v>15</v>
      </c>
      <c r="R2900" s="12" t="n">
        <v>21.2</v>
      </c>
      <c r="S2900" s="12" t="inlineStr">
        <is>
          <t>Duct bank</t>
        </is>
      </c>
      <c r="T2900" s="16" t="n">
        <v>2254</v>
      </c>
      <c r="U2900" s="16" t="n">
        <v>145</v>
      </c>
      <c r="V2900" s="16">
        <f>ROUNDUP((T2900+U2900+2*'Read Me'!$B$13)*(1+'Read Me'!$B$12),-1)</f>
        <v/>
      </c>
      <c r="W2900" s="16">
        <f>V2900*N2900*O2900</f>
        <v/>
      </c>
      <c r="X2900" s="12">
        <f>IF(LEFT(I2900,2)="MV",2*N2900*IF(L2900="1/C",O2900,1),0)</f>
        <v/>
      </c>
      <c r="Y2900" s="12">
        <f>IF(OR(LEFT(K2900,4)="LVAX",LEFT(K2900,6)="MV15AX",LEFT(K2900,4)="CTAX",LEFT(K2900,2)="W|"),2*N2900*O2900,0)</f>
        <v/>
      </c>
      <c r="Z2900" s="12" t="inlineStr">
        <is>
          <t>VD 2.5 %</t>
        </is>
      </c>
      <c r="AA2900" s="12">
        <f>N2900*O2900</f>
        <v/>
      </c>
    </row>
    <row r="2901">
      <c r="A2901" s="12" t="inlineStr">
        <is>
          <t>E-P-0015</t>
        </is>
      </c>
      <c r="B2901" s="12" t="inlineStr">
        <is>
          <t>E</t>
        </is>
      </c>
      <c r="C2901" s="12" t="inlineStr">
        <is>
          <t>Water / utilities</t>
        </is>
      </c>
      <c r="D2901" s="12" t="inlineStr">
        <is>
          <t>LV power feeder</t>
        </is>
      </c>
      <c r="E2901" s="12" t="inlineStr">
        <is>
          <t>MCC-C2</t>
        </is>
      </c>
      <c r="F2901" s="12" t="inlineStr">
        <is>
          <t>R1 MCC-C2</t>
        </is>
      </c>
      <c r="G2901" s="12" t="inlineStr">
        <is>
          <t>HTP-2</t>
        </is>
      </c>
      <c r="H2901" s="12" t="inlineStr">
        <is>
          <t>HTP-2: heat-trace panel (NH3)</t>
        </is>
      </c>
      <c r="I2901" s="12" t="inlineStr">
        <is>
          <t>LV 600 V</t>
        </is>
      </c>
      <c r="J2901" s="12" t="inlineStr">
        <is>
          <t>Type TC-ER 600 V 3/C Cu XHHW-2 + ground, PVC jacket</t>
        </is>
      </c>
      <c r="K2901" s="12" t="inlineStr">
        <is>
          <t>LV|3/C+G|350</t>
        </is>
      </c>
      <c r="L2901" s="12" t="inlineStr">
        <is>
          <t>3/C+G</t>
        </is>
      </c>
      <c r="M2901" s="12" t="inlineStr">
        <is>
          <t>350 kcmil</t>
        </is>
      </c>
      <c r="N2901" s="12" t="n">
        <v>2</v>
      </c>
      <c r="O2901" s="12" t="n">
        <v>1</v>
      </c>
      <c r="P2901" s="12" t="n">
        <v>480</v>
      </c>
      <c r="Q2901" s="12" t="n">
        <v>120</v>
      </c>
      <c r="R2901" s="12" t="n">
        <v>169.8</v>
      </c>
      <c r="S2901" s="12" t="inlineStr">
        <is>
          <t>Duct bank</t>
        </is>
      </c>
      <c r="T2901" s="16" t="n">
        <v>2089</v>
      </c>
      <c r="U2901" s="16" t="n">
        <v>145</v>
      </c>
      <c r="V2901" s="16">
        <f>ROUNDUP((T2901+U2901+2*'Read Me'!$B$13)*(1+'Read Me'!$B$12),-1)</f>
        <v/>
      </c>
      <c r="W2901" s="16">
        <f>V2901*N2901*O2901</f>
        <v/>
      </c>
      <c r="X2901" s="12">
        <f>IF(LEFT(I2901,2)="MV",2*N2901*IF(L2901="1/C",O2901,1),0)</f>
        <v/>
      </c>
      <c r="Y2901" s="12">
        <f>IF(OR(LEFT(K2901,4)="LVAX",LEFT(K2901,6)="MV15AX",LEFT(K2901,4)="CTAX",LEFT(K2901,2)="W|"),2*N2901*O2901,0)</f>
        <v/>
      </c>
      <c r="Z2901" s="12" t="inlineStr">
        <is>
          <t>VD 2.8 %</t>
        </is>
      </c>
      <c r="AA2901" s="12">
        <f>N2901*O2901</f>
        <v/>
      </c>
    </row>
    <row r="2902">
      <c r="A2902" s="12" t="inlineStr">
        <is>
          <t>E-P-0016</t>
        </is>
      </c>
      <c r="B2902" s="12" t="inlineStr">
        <is>
          <t>E</t>
        </is>
      </c>
      <c r="C2902" s="12" t="inlineStr">
        <is>
          <t>Water / utilities</t>
        </is>
      </c>
      <c r="D2902" s="12" t="inlineStr">
        <is>
          <t>Heat-trace circuit 1 (power to the trace junction box)</t>
        </is>
      </c>
      <c r="E2902" s="12" t="inlineStr">
        <is>
          <t>HTP-2</t>
        </is>
      </c>
      <c r="F2902" s="12" t="inlineStr">
        <is>
          <t>HTP-2: heat-trace panel (NH3)</t>
        </is>
      </c>
      <c r="G2902" s="12" t="inlineStr">
        <is>
          <t>HTP-2</t>
        </is>
      </c>
      <c r="H2902" s="12" t="inlineStr">
        <is>
          <t>HTP-2: heat-trace panel (NH3)</t>
        </is>
      </c>
      <c r="I2902" s="12" t="inlineStr">
        <is>
          <t>LV 600 V</t>
        </is>
      </c>
      <c r="J2902" s="12" t="inlineStr">
        <is>
          <t>Type TC-ER 600 V 3/C Cu XHHW-2 + ground, PVC jacket</t>
        </is>
      </c>
      <c r="K2902" s="12" t="inlineStr">
        <is>
          <t>LV|3/C+G|10</t>
        </is>
      </c>
      <c r="L2902" s="12" t="inlineStr">
        <is>
          <t>3/C+G</t>
        </is>
      </c>
      <c r="M2902" s="12" t="inlineStr">
        <is>
          <t>10</t>
        </is>
      </c>
      <c r="N2902" s="12" t="n">
        <v>1</v>
      </c>
      <c r="O2902" s="12" t="n">
        <v>1</v>
      </c>
      <c r="P2902" s="12" t="n">
        <v>480</v>
      </c>
      <c r="Q2902" s="12" t="n">
        <v>4</v>
      </c>
      <c r="R2902" s="12" t="n">
        <v>6</v>
      </c>
      <c r="S2902" s="12" t="inlineStr">
        <is>
          <t>Tray</t>
        </is>
      </c>
      <c r="T2902" s="16" t="n">
        <v>180</v>
      </c>
      <c r="U2902" s="16" t="n">
        <v>20</v>
      </c>
      <c r="V2902" s="16">
        <f>ROUNDUP((T2902+U2902+2*'Read Me'!$B$13)*(1+'Read Me'!$B$12),-1)</f>
        <v/>
      </c>
      <c r="W2902" s="16">
        <f>V2902*N2902*O2902</f>
        <v/>
      </c>
      <c r="X2902" s="12">
        <f>IF(LEFT(I2902,2)="MV",2*N2902*IF(L2902="1/C",O2902,1),0)</f>
        <v/>
      </c>
      <c r="Y2902" s="12">
        <f>IF(OR(LEFT(K2902,4)="LVAX",LEFT(K2902,6)="MV15AX",LEFT(K2902,4)="CTAX",LEFT(K2902,2)="W|"),2*N2902*O2902,0)</f>
        <v/>
      </c>
      <c r="Z2902" s="12" t="inlineStr">
        <is>
          <t>heat-trace cable itself by others</t>
        </is>
      </c>
      <c r="AA2902" s="12">
        <f>N2902*O2902</f>
        <v/>
      </c>
    </row>
    <row r="2903">
      <c r="A2903" s="12" t="inlineStr">
        <is>
          <t>E-P-0017</t>
        </is>
      </c>
      <c r="B2903" s="12" t="inlineStr">
        <is>
          <t>E</t>
        </is>
      </c>
      <c r="C2903" s="12" t="inlineStr">
        <is>
          <t>Water / utilities</t>
        </is>
      </c>
      <c r="D2903" s="12" t="inlineStr">
        <is>
          <t>Heat-trace circuit 2 (power to the trace junction box)</t>
        </is>
      </c>
      <c r="E2903" s="12" t="inlineStr">
        <is>
          <t>HTP-2</t>
        </is>
      </c>
      <c r="F2903" s="12" t="inlineStr">
        <is>
          <t>HTP-2: heat-trace panel (NH3)</t>
        </is>
      </c>
      <c r="G2903" s="12" t="inlineStr">
        <is>
          <t>HTP-2</t>
        </is>
      </c>
      <c r="H2903" s="12" t="inlineStr">
        <is>
          <t>HTP-2: heat-trace panel (NH3)</t>
        </is>
      </c>
      <c r="I2903" s="12" t="inlineStr">
        <is>
          <t>LV 600 V</t>
        </is>
      </c>
      <c r="J2903" s="12" t="inlineStr">
        <is>
          <t>Type TC-ER 600 V 3/C Cu XHHW-2 + ground, PVC jacket</t>
        </is>
      </c>
      <c r="K2903" s="12" t="inlineStr">
        <is>
          <t>LV|3/C+G|10</t>
        </is>
      </c>
      <c r="L2903" s="12" t="inlineStr">
        <is>
          <t>3/C+G</t>
        </is>
      </c>
      <c r="M2903" s="12" t="inlineStr">
        <is>
          <t>10</t>
        </is>
      </c>
      <c r="N2903" s="12" t="n">
        <v>1</v>
      </c>
      <c r="O2903" s="12" t="n">
        <v>1</v>
      </c>
      <c r="P2903" s="12" t="n">
        <v>480</v>
      </c>
      <c r="Q2903" s="12" t="n">
        <v>4</v>
      </c>
      <c r="R2903" s="12" t="n">
        <v>6</v>
      </c>
      <c r="S2903" s="12" t="inlineStr">
        <is>
          <t>Tray</t>
        </is>
      </c>
      <c r="T2903" s="16" t="n">
        <v>180</v>
      </c>
      <c r="U2903" s="16" t="n">
        <v>20</v>
      </c>
      <c r="V2903" s="16">
        <f>ROUNDUP((T2903+U2903+2*'Read Me'!$B$13)*(1+'Read Me'!$B$12),-1)</f>
        <v/>
      </c>
      <c r="W2903" s="16">
        <f>V2903*N2903*O2903</f>
        <v/>
      </c>
      <c r="X2903" s="12">
        <f>IF(LEFT(I2903,2)="MV",2*N2903*IF(L2903="1/C",O2903,1),0)</f>
        <v/>
      </c>
      <c r="Y2903" s="12">
        <f>IF(OR(LEFT(K2903,4)="LVAX",LEFT(K2903,6)="MV15AX",LEFT(K2903,4)="CTAX",LEFT(K2903,2)="W|"),2*N2903*O2903,0)</f>
        <v/>
      </c>
      <c r="Z2903" s="12" t="inlineStr">
        <is>
          <t>heat-trace cable itself by others</t>
        </is>
      </c>
      <c r="AA2903" s="12">
        <f>N2903*O2903</f>
        <v/>
      </c>
    </row>
    <row r="2904">
      <c r="A2904" s="12" t="inlineStr">
        <is>
          <t>E-P-0018</t>
        </is>
      </c>
      <c r="B2904" s="12" t="inlineStr">
        <is>
          <t>E</t>
        </is>
      </c>
      <c r="C2904" s="12" t="inlineStr">
        <is>
          <t>Water / utilities</t>
        </is>
      </c>
      <c r="D2904" s="12" t="inlineStr">
        <is>
          <t>Heat-trace circuit 3 (power to the trace junction box)</t>
        </is>
      </c>
      <c r="E2904" s="12" t="inlineStr">
        <is>
          <t>HTP-2</t>
        </is>
      </c>
      <c r="F2904" s="12" t="inlineStr">
        <is>
          <t>HTP-2: heat-trace panel (NH3)</t>
        </is>
      </c>
      <c r="G2904" s="12" t="inlineStr">
        <is>
          <t>HTP-2</t>
        </is>
      </c>
      <c r="H2904" s="12" t="inlineStr">
        <is>
          <t>HTP-2: heat-trace panel (NH3)</t>
        </is>
      </c>
      <c r="I2904" s="12" t="inlineStr">
        <is>
          <t>LV 600 V</t>
        </is>
      </c>
      <c r="J2904" s="12" t="inlineStr">
        <is>
          <t>Type TC-ER 600 V 3/C Cu XHHW-2 + ground, PVC jacket</t>
        </is>
      </c>
      <c r="K2904" s="12" t="inlineStr">
        <is>
          <t>LV|3/C+G|10</t>
        </is>
      </c>
      <c r="L2904" s="12" t="inlineStr">
        <is>
          <t>3/C+G</t>
        </is>
      </c>
      <c r="M2904" s="12" t="inlineStr">
        <is>
          <t>10</t>
        </is>
      </c>
      <c r="N2904" s="12" t="n">
        <v>1</v>
      </c>
      <c r="O2904" s="12" t="n">
        <v>1</v>
      </c>
      <c r="P2904" s="12" t="n">
        <v>480</v>
      </c>
      <c r="Q2904" s="12" t="n">
        <v>4</v>
      </c>
      <c r="R2904" s="12" t="n">
        <v>6</v>
      </c>
      <c r="S2904" s="12" t="inlineStr">
        <is>
          <t>Tray</t>
        </is>
      </c>
      <c r="T2904" s="16" t="n">
        <v>180</v>
      </c>
      <c r="U2904" s="16" t="n">
        <v>20</v>
      </c>
      <c r="V2904" s="16">
        <f>ROUNDUP((T2904+U2904+2*'Read Me'!$B$13)*(1+'Read Me'!$B$12),-1)</f>
        <v/>
      </c>
      <c r="W2904" s="16">
        <f>V2904*N2904*O2904</f>
        <v/>
      </c>
      <c r="X2904" s="12">
        <f>IF(LEFT(I2904,2)="MV",2*N2904*IF(L2904="1/C",O2904,1),0)</f>
        <v/>
      </c>
      <c r="Y2904" s="12">
        <f>IF(OR(LEFT(K2904,4)="LVAX",LEFT(K2904,6)="MV15AX",LEFT(K2904,4)="CTAX",LEFT(K2904,2)="W|"),2*N2904*O2904,0)</f>
        <v/>
      </c>
      <c r="Z2904" s="12" t="inlineStr">
        <is>
          <t>heat-trace cable itself by others</t>
        </is>
      </c>
      <c r="AA2904" s="12">
        <f>N2904*O2904</f>
        <v/>
      </c>
    </row>
    <row r="2905">
      <c r="A2905" s="12" t="inlineStr">
        <is>
          <t>E-P-0019</t>
        </is>
      </c>
      <c r="B2905" s="12" t="inlineStr">
        <is>
          <t>E</t>
        </is>
      </c>
      <c r="C2905" s="12" t="inlineStr">
        <is>
          <t>Water / utilities</t>
        </is>
      </c>
      <c r="D2905" s="12" t="inlineStr">
        <is>
          <t>Heat-trace circuit 4 (power to the trace junction box)</t>
        </is>
      </c>
      <c r="E2905" s="12" t="inlineStr">
        <is>
          <t>HTP-2</t>
        </is>
      </c>
      <c r="F2905" s="12" t="inlineStr">
        <is>
          <t>HTP-2: heat-trace panel (NH3)</t>
        </is>
      </c>
      <c r="G2905" s="12" t="inlineStr">
        <is>
          <t>HTP-2</t>
        </is>
      </c>
      <c r="H2905" s="12" t="inlineStr">
        <is>
          <t>HTP-2: heat-trace panel (NH3)</t>
        </is>
      </c>
      <c r="I2905" s="12" t="inlineStr">
        <is>
          <t>LV 600 V</t>
        </is>
      </c>
      <c r="J2905" s="12" t="inlineStr">
        <is>
          <t>Type TC-ER 600 V 3/C Cu XHHW-2 + ground, PVC jacket</t>
        </is>
      </c>
      <c r="K2905" s="12" t="inlineStr">
        <is>
          <t>LV|3/C+G|10</t>
        </is>
      </c>
      <c r="L2905" s="12" t="inlineStr">
        <is>
          <t>3/C+G</t>
        </is>
      </c>
      <c r="M2905" s="12" t="inlineStr">
        <is>
          <t>10</t>
        </is>
      </c>
      <c r="N2905" s="12" t="n">
        <v>1</v>
      </c>
      <c r="O2905" s="12" t="n">
        <v>1</v>
      </c>
      <c r="P2905" s="12" t="n">
        <v>480</v>
      </c>
      <c r="Q2905" s="12" t="n">
        <v>4</v>
      </c>
      <c r="R2905" s="12" t="n">
        <v>6</v>
      </c>
      <c r="S2905" s="12" t="inlineStr">
        <is>
          <t>Tray</t>
        </is>
      </c>
      <c r="T2905" s="16" t="n">
        <v>180</v>
      </c>
      <c r="U2905" s="16" t="n">
        <v>20</v>
      </c>
      <c r="V2905" s="16">
        <f>ROUNDUP((T2905+U2905+2*'Read Me'!$B$13)*(1+'Read Me'!$B$12),-1)</f>
        <v/>
      </c>
      <c r="W2905" s="16">
        <f>V2905*N2905*O2905</f>
        <v/>
      </c>
      <c r="X2905" s="12">
        <f>IF(LEFT(I2905,2)="MV",2*N2905*IF(L2905="1/C",O2905,1),0)</f>
        <v/>
      </c>
      <c r="Y2905" s="12">
        <f>IF(OR(LEFT(K2905,4)="LVAX",LEFT(K2905,6)="MV15AX",LEFT(K2905,4)="CTAX",LEFT(K2905,2)="W|"),2*N2905*O2905,0)</f>
        <v/>
      </c>
      <c r="Z2905" s="12" t="inlineStr">
        <is>
          <t>heat-trace cable itself by others</t>
        </is>
      </c>
      <c r="AA2905" s="12">
        <f>N2905*O2905</f>
        <v/>
      </c>
    </row>
    <row r="2906">
      <c r="A2906" s="12" t="inlineStr">
        <is>
          <t>E-P-0020</t>
        </is>
      </c>
      <c r="B2906" s="12" t="inlineStr">
        <is>
          <t>E</t>
        </is>
      </c>
      <c r="C2906" s="12" t="inlineStr">
        <is>
          <t>Water / utilities</t>
        </is>
      </c>
      <c r="D2906" s="12" t="inlineStr">
        <is>
          <t>Heat-trace circuit 5 (power to the trace junction box)</t>
        </is>
      </c>
      <c r="E2906" s="12" t="inlineStr">
        <is>
          <t>HTP-2</t>
        </is>
      </c>
      <c r="F2906" s="12" t="inlineStr">
        <is>
          <t>HTP-2: heat-trace panel (NH3)</t>
        </is>
      </c>
      <c r="G2906" s="12" t="inlineStr">
        <is>
          <t>HTP-2</t>
        </is>
      </c>
      <c r="H2906" s="12" t="inlineStr">
        <is>
          <t>HTP-2: heat-trace panel (NH3)</t>
        </is>
      </c>
      <c r="I2906" s="12" t="inlineStr">
        <is>
          <t>LV 600 V</t>
        </is>
      </c>
      <c r="J2906" s="12" t="inlineStr">
        <is>
          <t>Type TC-ER 600 V 3/C Cu XHHW-2 + ground, PVC jacket</t>
        </is>
      </c>
      <c r="K2906" s="12" t="inlineStr">
        <is>
          <t>LV|3/C+G|10</t>
        </is>
      </c>
      <c r="L2906" s="12" t="inlineStr">
        <is>
          <t>3/C+G</t>
        </is>
      </c>
      <c r="M2906" s="12" t="inlineStr">
        <is>
          <t>10</t>
        </is>
      </c>
      <c r="N2906" s="12" t="n">
        <v>1</v>
      </c>
      <c r="O2906" s="12" t="n">
        <v>1</v>
      </c>
      <c r="P2906" s="12" t="n">
        <v>480</v>
      </c>
      <c r="Q2906" s="12" t="n">
        <v>4</v>
      </c>
      <c r="R2906" s="12" t="n">
        <v>6</v>
      </c>
      <c r="S2906" s="12" t="inlineStr">
        <is>
          <t>Tray</t>
        </is>
      </c>
      <c r="T2906" s="16" t="n">
        <v>180</v>
      </c>
      <c r="U2906" s="16" t="n">
        <v>20</v>
      </c>
      <c r="V2906" s="16">
        <f>ROUNDUP((T2906+U2906+2*'Read Me'!$B$13)*(1+'Read Me'!$B$12),-1)</f>
        <v/>
      </c>
      <c r="W2906" s="16">
        <f>V2906*N2906*O2906</f>
        <v/>
      </c>
      <c r="X2906" s="12">
        <f>IF(LEFT(I2906,2)="MV",2*N2906*IF(L2906="1/C",O2906,1),0)</f>
        <v/>
      </c>
      <c r="Y2906" s="12">
        <f>IF(OR(LEFT(K2906,4)="LVAX",LEFT(K2906,6)="MV15AX",LEFT(K2906,4)="CTAX",LEFT(K2906,2)="W|"),2*N2906*O2906,0)</f>
        <v/>
      </c>
      <c r="Z2906" s="12" t="inlineStr">
        <is>
          <t>heat-trace cable itself by others</t>
        </is>
      </c>
      <c r="AA2906" s="12">
        <f>N2906*O2906</f>
        <v/>
      </c>
    </row>
    <row r="2907">
      <c r="A2907" s="12" t="inlineStr">
        <is>
          <t>E-P-0021</t>
        </is>
      </c>
      <c r="B2907" s="12" t="inlineStr">
        <is>
          <t>E</t>
        </is>
      </c>
      <c r="C2907" s="12" t="inlineStr">
        <is>
          <t>Water / utilities</t>
        </is>
      </c>
      <c r="D2907" s="12" t="inlineStr">
        <is>
          <t>Heat-trace circuit 6 (power to the trace junction box)</t>
        </is>
      </c>
      <c r="E2907" s="12" t="inlineStr">
        <is>
          <t>HTP-2</t>
        </is>
      </c>
      <c r="F2907" s="12" t="inlineStr">
        <is>
          <t>HTP-2: heat-trace panel (NH3)</t>
        </is>
      </c>
      <c r="G2907" s="12" t="inlineStr">
        <is>
          <t>HTP-2</t>
        </is>
      </c>
      <c r="H2907" s="12" t="inlineStr">
        <is>
          <t>HTP-2: heat-trace panel (NH3)</t>
        </is>
      </c>
      <c r="I2907" s="12" t="inlineStr">
        <is>
          <t>LV 600 V</t>
        </is>
      </c>
      <c r="J2907" s="12" t="inlineStr">
        <is>
          <t>Type TC-ER 600 V 3/C Cu XHHW-2 + ground, PVC jacket</t>
        </is>
      </c>
      <c r="K2907" s="12" t="inlineStr">
        <is>
          <t>LV|3/C+G|10</t>
        </is>
      </c>
      <c r="L2907" s="12" t="inlineStr">
        <is>
          <t>3/C+G</t>
        </is>
      </c>
      <c r="M2907" s="12" t="inlineStr">
        <is>
          <t>10</t>
        </is>
      </c>
      <c r="N2907" s="12" t="n">
        <v>1</v>
      </c>
      <c r="O2907" s="12" t="n">
        <v>1</v>
      </c>
      <c r="P2907" s="12" t="n">
        <v>480</v>
      </c>
      <c r="Q2907" s="12" t="n">
        <v>4</v>
      </c>
      <c r="R2907" s="12" t="n">
        <v>6</v>
      </c>
      <c r="S2907" s="12" t="inlineStr">
        <is>
          <t>Tray</t>
        </is>
      </c>
      <c r="T2907" s="16" t="n">
        <v>180</v>
      </c>
      <c r="U2907" s="16" t="n">
        <v>20</v>
      </c>
      <c r="V2907" s="16">
        <f>ROUNDUP((T2907+U2907+2*'Read Me'!$B$13)*(1+'Read Me'!$B$12),-1)</f>
        <v/>
      </c>
      <c r="W2907" s="16">
        <f>V2907*N2907*O2907</f>
        <v/>
      </c>
      <c r="X2907" s="12">
        <f>IF(LEFT(I2907,2)="MV",2*N2907*IF(L2907="1/C",O2907,1),0)</f>
        <v/>
      </c>
      <c r="Y2907" s="12">
        <f>IF(OR(LEFT(K2907,4)="LVAX",LEFT(K2907,6)="MV15AX",LEFT(K2907,4)="CTAX",LEFT(K2907,2)="W|"),2*N2907*O2907,0)</f>
        <v/>
      </c>
      <c r="Z2907" s="12" t="inlineStr">
        <is>
          <t>heat-trace cable itself by others</t>
        </is>
      </c>
      <c r="AA2907" s="12">
        <f>N2907*O2907</f>
        <v/>
      </c>
    </row>
    <row r="2908">
      <c r="A2908" s="12" t="inlineStr">
        <is>
          <t>E-P-0022</t>
        </is>
      </c>
      <c r="B2908" s="12" t="inlineStr">
        <is>
          <t>E</t>
        </is>
      </c>
      <c r="C2908" s="12" t="inlineStr">
        <is>
          <t>Water / utilities</t>
        </is>
      </c>
      <c r="D2908" s="12" t="inlineStr">
        <is>
          <t>Heat-trace circuit 7 (power to the trace junction box)</t>
        </is>
      </c>
      <c r="E2908" s="12" t="inlineStr">
        <is>
          <t>HTP-2</t>
        </is>
      </c>
      <c r="F2908" s="12" t="inlineStr">
        <is>
          <t>HTP-2: heat-trace panel (NH3)</t>
        </is>
      </c>
      <c r="G2908" s="12" t="inlineStr">
        <is>
          <t>HTP-2</t>
        </is>
      </c>
      <c r="H2908" s="12" t="inlineStr">
        <is>
          <t>HTP-2: heat-trace panel (NH3)</t>
        </is>
      </c>
      <c r="I2908" s="12" t="inlineStr">
        <is>
          <t>LV 600 V</t>
        </is>
      </c>
      <c r="J2908" s="12" t="inlineStr">
        <is>
          <t>Type TC-ER 600 V 3/C Cu XHHW-2 + ground, PVC jacket</t>
        </is>
      </c>
      <c r="K2908" s="12" t="inlineStr">
        <is>
          <t>LV|3/C+G|10</t>
        </is>
      </c>
      <c r="L2908" s="12" t="inlineStr">
        <is>
          <t>3/C+G</t>
        </is>
      </c>
      <c r="M2908" s="12" t="inlineStr">
        <is>
          <t>10</t>
        </is>
      </c>
      <c r="N2908" s="12" t="n">
        <v>1</v>
      </c>
      <c r="O2908" s="12" t="n">
        <v>1</v>
      </c>
      <c r="P2908" s="12" t="n">
        <v>480</v>
      </c>
      <c r="Q2908" s="12" t="n">
        <v>4</v>
      </c>
      <c r="R2908" s="12" t="n">
        <v>6</v>
      </c>
      <c r="S2908" s="12" t="inlineStr">
        <is>
          <t>Tray</t>
        </is>
      </c>
      <c r="T2908" s="16" t="n">
        <v>180</v>
      </c>
      <c r="U2908" s="16" t="n">
        <v>20</v>
      </c>
      <c r="V2908" s="16">
        <f>ROUNDUP((T2908+U2908+2*'Read Me'!$B$13)*(1+'Read Me'!$B$12),-1)</f>
        <v/>
      </c>
      <c r="W2908" s="16">
        <f>V2908*N2908*O2908</f>
        <v/>
      </c>
      <c r="X2908" s="12">
        <f>IF(LEFT(I2908,2)="MV",2*N2908*IF(L2908="1/C",O2908,1),0)</f>
        <v/>
      </c>
      <c r="Y2908" s="12">
        <f>IF(OR(LEFT(K2908,4)="LVAX",LEFT(K2908,6)="MV15AX",LEFT(K2908,4)="CTAX",LEFT(K2908,2)="W|"),2*N2908*O2908,0)</f>
        <v/>
      </c>
      <c r="Z2908" s="12" t="inlineStr">
        <is>
          <t>heat-trace cable itself by others</t>
        </is>
      </c>
      <c r="AA2908" s="12">
        <f>N2908*O2908</f>
        <v/>
      </c>
    </row>
    <row r="2909">
      <c r="A2909" s="12" t="inlineStr">
        <is>
          <t>E-P-0023</t>
        </is>
      </c>
      <c r="B2909" s="12" t="inlineStr">
        <is>
          <t>E</t>
        </is>
      </c>
      <c r="C2909" s="12" t="inlineStr">
        <is>
          <t>Water / utilities</t>
        </is>
      </c>
      <c r="D2909" s="12" t="inlineStr">
        <is>
          <t>Heat-trace circuit 8 (power to the trace junction box)</t>
        </is>
      </c>
      <c r="E2909" s="12" t="inlineStr">
        <is>
          <t>HTP-2</t>
        </is>
      </c>
      <c r="F2909" s="12" t="inlineStr">
        <is>
          <t>HTP-2: heat-trace panel (NH3)</t>
        </is>
      </c>
      <c r="G2909" s="12" t="inlineStr">
        <is>
          <t>HTP-2</t>
        </is>
      </c>
      <c r="H2909" s="12" t="inlineStr">
        <is>
          <t>HTP-2: heat-trace panel (NH3)</t>
        </is>
      </c>
      <c r="I2909" s="12" t="inlineStr">
        <is>
          <t>LV 600 V</t>
        </is>
      </c>
      <c r="J2909" s="12" t="inlineStr">
        <is>
          <t>Type TC-ER 600 V 3/C Cu XHHW-2 + ground, PVC jacket</t>
        </is>
      </c>
      <c r="K2909" s="12" t="inlineStr">
        <is>
          <t>LV|3/C+G|10</t>
        </is>
      </c>
      <c r="L2909" s="12" t="inlineStr">
        <is>
          <t>3/C+G</t>
        </is>
      </c>
      <c r="M2909" s="12" t="inlineStr">
        <is>
          <t>10</t>
        </is>
      </c>
      <c r="N2909" s="12" t="n">
        <v>1</v>
      </c>
      <c r="O2909" s="12" t="n">
        <v>1</v>
      </c>
      <c r="P2909" s="12" t="n">
        <v>480</v>
      </c>
      <c r="Q2909" s="12" t="n">
        <v>4</v>
      </c>
      <c r="R2909" s="12" t="n">
        <v>6</v>
      </c>
      <c r="S2909" s="12" t="inlineStr">
        <is>
          <t>Tray</t>
        </is>
      </c>
      <c r="T2909" s="16" t="n">
        <v>180</v>
      </c>
      <c r="U2909" s="16" t="n">
        <v>20</v>
      </c>
      <c r="V2909" s="16">
        <f>ROUNDUP((T2909+U2909+2*'Read Me'!$B$13)*(1+'Read Me'!$B$12),-1)</f>
        <v/>
      </c>
      <c r="W2909" s="16">
        <f>V2909*N2909*O2909</f>
        <v/>
      </c>
      <c r="X2909" s="12">
        <f>IF(LEFT(I2909,2)="MV",2*N2909*IF(L2909="1/C",O2909,1),0)</f>
        <v/>
      </c>
      <c r="Y2909" s="12">
        <f>IF(OR(LEFT(K2909,4)="LVAX",LEFT(K2909,6)="MV15AX",LEFT(K2909,4)="CTAX",LEFT(K2909,2)="W|"),2*N2909*O2909,0)</f>
        <v/>
      </c>
      <c r="Z2909" s="12" t="inlineStr">
        <is>
          <t>heat-trace cable itself by others</t>
        </is>
      </c>
      <c r="AA2909" s="12">
        <f>N2909*O2909</f>
        <v/>
      </c>
    </row>
    <row r="2910">
      <c r="A2910" s="12" t="inlineStr">
        <is>
          <t>E-P-0024</t>
        </is>
      </c>
      <c r="B2910" s="12" t="inlineStr">
        <is>
          <t>E</t>
        </is>
      </c>
      <c r="C2910" s="12" t="inlineStr">
        <is>
          <t>Water / utilities</t>
        </is>
      </c>
      <c r="D2910" s="12" t="inlineStr">
        <is>
          <t>Heat-trace circuit 9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E-P-0025</t>
        </is>
      </c>
      <c r="B2911" s="12" t="inlineStr">
        <is>
          <t>E</t>
        </is>
      </c>
      <c r="C2911" s="12" t="inlineStr">
        <is>
          <t>Water / utilities</t>
        </is>
      </c>
      <c r="D2911" s="12" t="inlineStr">
        <is>
          <t>Heat-trace circuit 10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E-P-0026</t>
        </is>
      </c>
      <c r="B2912" s="12" t="inlineStr">
        <is>
          <t>E</t>
        </is>
      </c>
      <c r="C2912" s="12" t="inlineStr">
        <is>
          <t>Water / utilities</t>
        </is>
      </c>
      <c r="D2912" s="12" t="inlineStr">
        <is>
          <t>Heat-trace circuit 11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E-P-0027</t>
        </is>
      </c>
      <c r="B2913" s="12" t="inlineStr">
        <is>
          <t>E</t>
        </is>
      </c>
      <c r="C2913" s="12" t="inlineStr">
        <is>
          <t>Water / utilities</t>
        </is>
      </c>
      <c r="D2913" s="12" t="inlineStr">
        <is>
          <t>Heat-trace circuit 12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E-P-0028</t>
        </is>
      </c>
      <c r="B2914" s="12" t="inlineStr">
        <is>
          <t>E</t>
        </is>
      </c>
      <c r="C2914" s="12" t="inlineStr">
        <is>
          <t>Water / utilities</t>
        </is>
      </c>
      <c r="D2914" s="12" t="inlineStr">
        <is>
          <t>Heat-trace circuit 13 (power to the trace junction box)</t>
        </is>
      </c>
      <c r="E2914" s="12" t="inlineStr">
        <is>
          <t>HTP-2</t>
        </is>
      </c>
      <c r="F2914" s="12" t="inlineStr">
        <is>
          <t>HTP-2: heat-trace panel (NH3)</t>
        </is>
      </c>
      <c r="G2914" s="12" t="inlineStr">
        <is>
          <t>HTP-2</t>
        </is>
      </c>
      <c r="H2914" s="12" t="inlineStr">
        <is>
          <t>HTP-2: heat-trace panel (NH3)</t>
        </is>
      </c>
      <c r="I2914" s="12" t="inlineStr">
        <is>
          <t>LV 600 V</t>
        </is>
      </c>
      <c r="J2914" s="12" t="inlineStr">
        <is>
          <t>Type TC-ER 600 V 3/C Cu XHHW-2 + ground, PVC jacket</t>
        </is>
      </c>
      <c r="K2914" s="12" t="inlineStr">
        <is>
          <t>LV|3/C+G|10</t>
        </is>
      </c>
      <c r="L2914" s="12" t="inlineStr">
        <is>
          <t>3/C+G</t>
        </is>
      </c>
      <c r="M2914" s="12" t="inlineStr">
        <is>
          <t>10</t>
        </is>
      </c>
      <c r="N2914" s="12" t="n">
        <v>1</v>
      </c>
      <c r="O2914" s="12" t="n">
        <v>1</v>
      </c>
      <c r="P2914" s="12" t="n">
        <v>480</v>
      </c>
      <c r="Q2914" s="12" t="n">
        <v>4</v>
      </c>
      <c r="R2914" s="12" t="n">
        <v>6</v>
      </c>
      <c r="S2914" s="12" t="inlineStr">
        <is>
          <t>Tray</t>
        </is>
      </c>
      <c r="T2914" s="16" t="n">
        <v>180</v>
      </c>
      <c r="U2914" s="16" t="n">
        <v>20</v>
      </c>
      <c r="V2914" s="16">
        <f>ROUNDUP((T2914+U2914+2*'Read Me'!$B$13)*(1+'Read Me'!$B$12),-1)</f>
        <v/>
      </c>
      <c r="W2914" s="16">
        <f>V2914*N2914*O2914</f>
        <v/>
      </c>
      <c r="X2914" s="12">
        <f>IF(LEFT(I2914,2)="MV",2*N2914*IF(L2914="1/C",O2914,1),0)</f>
        <v/>
      </c>
      <c r="Y2914" s="12">
        <f>IF(OR(LEFT(K2914,4)="LVAX",LEFT(K2914,6)="MV15AX",LEFT(K2914,4)="CTAX",LEFT(K2914,2)="W|"),2*N2914*O2914,0)</f>
        <v/>
      </c>
      <c r="Z2914" s="12" t="inlineStr">
        <is>
          <t>heat-trace cable itself by others</t>
        </is>
      </c>
      <c r="AA2914" s="12">
        <f>N2914*O2914</f>
        <v/>
      </c>
    </row>
    <row r="2915">
      <c r="A2915" s="12" t="inlineStr">
        <is>
          <t>E-P-0029</t>
        </is>
      </c>
      <c r="B2915" s="12" t="inlineStr">
        <is>
          <t>E</t>
        </is>
      </c>
      <c r="C2915" s="12" t="inlineStr">
        <is>
          <t>Water / utilities</t>
        </is>
      </c>
      <c r="D2915" s="12" t="inlineStr">
        <is>
          <t>Heat-trace circuit 14 (power to the trace junction box)</t>
        </is>
      </c>
      <c r="E2915" s="12" t="inlineStr">
        <is>
          <t>HTP-2</t>
        </is>
      </c>
      <c r="F2915" s="12" t="inlineStr">
        <is>
          <t>HTP-2: heat-trace panel (NH3)</t>
        </is>
      </c>
      <c r="G2915" s="12" t="inlineStr">
        <is>
          <t>HTP-2</t>
        </is>
      </c>
      <c r="H2915" s="12" t="inlineStr">
        <is>
          <t>HTP-2: heat-trace panel (NH3)</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E-P-0030</t>
        </is>
      </c>
      <c r="B2916" s="12" t="inlineStr">
        <is>
          <t>E</t>
        </is>
      </c>
      <c r="C2916" s="12" t="inlineStr">
        <is>
          <t>Water / utilities</t>
        </is>
      </c>
      <c r="D2916" s="12" t="inlineStr">
        <is>
          <t>Heat-trace circuit 15 (power to the trace junction box)</t>
        </is>
      </c>
      <c r="E2916" s="12" t="inlineStr">
        <is>
          <t>HTP-2</t>
        </is>
      </c>
      <c r="F2916" s="12" t="inlineStr">
        <is>
          <t>HTP-2: heat-trace panel (NH3)</t>
        </is>
      </c>
      <c r="G2916" s="12" t="inlineStr">
        <is>
          <t>HTP-2</t>
        </is>
      </c>
      <c r="H2916" s="12" t="inlineStr">
        <is>
          <t>HTP-2: heat-trace panel (NH3)</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E-P-0031</t>
        </is>
      </c>
      <c r="B2917" s="12" t="inlineStr">
        <is>
          <t>E</t>
        </is>
      </c>
      <c r="C2917" s="12" t="inlineStr">
        <is>
          <t>Water / utilities</t>
        </is>
      </c>
      <c r="D2917" s="12" t="inlineStr">
        <is>
          <t>Heat-trace circuit 16 (power to the trace junction box)</t>
        </is>
      </c>
      <c r="E2917" s="12" t="inlineStr">
        <is>
          <t>HTP-2</t>
        </is>
      </c>
      <c r="F2917" s="12" t="inlineStr">
        <is>
          <t>HTP-2: heat-trace panel (NH3)</t>
        </is>
      </c>
      <c r="G2917" s="12" t="inlineStr">
        <is>
          <t>HTP-2</t>
        </is>
      </c>
      <c r="H2917" s="12" t="inlineStr">
        <is>
          <t>HTP-2: heat-trace panel (NH3)</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E-P-0032</t>
        </is>
      </c>
      <c r="B2918" s="12" t="inlineStr">
        <is>
          <t>E</t>
        </is>
      </c>
      <c r="C2918" s="12" t="inlineStr">
        <is>
          <t>Water / utilities</t>
        </is>
      </c>
      <c r="D2918" s="12" t="inlineStr">
        <is>
          <t>Heat-trace circuit 17 (power to the trace junction box)</t>
        </is>
      </c>
      <c r="E2918" s="12" t="inlineStr">
        <is>
          <t>HTP-2</t>
        </is>
      </c>
      <c r="F2918" s="12" t="inlineStr">
        <is>
          <t>HTP-2: heat-trace panel (NH3)</t>
        </is>
      </c>
      <c r="G2918" s="12" t="inlineStr">
        <is>
          <t>HTP-2</t>
        </is>
      </c>
      <c r="H2918" s="12" t="inlineStr">
        <is>
          <t>HTP-2: heat-trace panel (NH3)</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E-P-0033</t>
        </is>
      </c>
      <c r="B2919" s="12" t="inlineStr">
        <is>
          <t>E</t>
        </is>
      </c>
      <c r="C2919" s="12" t="inlineStr">
        <is>
          <t>Water / utilities</t>
        </is>
      </c>
      <c r="D2919" s="12" t="inlineStr">
        <is>
          <t>Heat-trace circuit 18 (power to the trace junction box)</t>
        </is>
      </c>
      <c r="E2919" s="12" t="inlineStr">
        <is>
          <t>HTP-2</t>
        </is>
      </c>
      <c r="F2919" s="12" t="inlineStr">
        <is>
          <t>HTP-2: heat-trace panel (NH3)</t>
        </is>
      </c>
      <c r="G2919" s="12" t="inlineStr">
        <is>
          <t>HTP-2</t>
        </is>
      </c>
      <c r="H2919" s="12" t="inlineStr">
        <is>
          <t>HTP-2: heat-trace panel (NH3)</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E-P-0034</t>
        </is>
      </c>
      <c r="B2920" s="12" t="inlineStr">
        <is>
          <t>E</t>
        </is>
      </c>
      <c r="C2920" s="12" t="inlineStr">
        <is>
          <t>Water / utilities</t>
        </is>
      </c>
      <c r="D2920" s="12" t="inlineStr">
        <is>
          <t>Heat-trace circuit 19 (power to the trace junction box)</t>
        </is>
      </c>
      <c r="E2920" s="12" t="inlineStr">
        <is>
          <t>HTP-2</t>
        </is>
      </c>
      <c r="F2920" s="12" t="inlineStr">
        <is>
          <t>HTP-2: heat-trace panel (NH3)</t>
        </is>
      </c>
      <c r="G2920" s="12" t="inlineStr">
        <is>
          <t>HTP-2</t>
        </is>
      </c>
      <c r="H2920" s="12" t="inlineStr">
        <is>
          <t>HTP-2: heat-trace panel (NH3)</t>
        </is>
      </c>
      <c r="I2920" s="12" t="inlineStr">
        <is>
          <t>LV 600 V</t>
        </is>
      </c>
      <c r="J2920" s="12" t="inlineStr">
        <is>
          <t>Type TC-ER 600 V 3/C Cu XHHW-2 + ground, PVC jacket</t>
        </is>
      </c>
      <c r="K2920" s="12" t="inlineStr">
        <is>
          <t>LV|3/C+G|10</t>
        </is>
      </c>
      <c r="L2920" s="12" t="inlineStr">
        <is>
          <t>3/C+G</t>
        </is>
      </c>
      <c r="M2920" s="12" t="inlineStr">
        <is>
          <t>10</t>
        </is>
      </c>
      <c r="N2920" s="12" t="n">
        <v>1</v>
      </c>
      <c r="O2920" s="12" t="n">
        <v>1</v>
      </c>
      <c r="P2920" s="12" t="n">
        <v>480</v>
      </c>
      <c r="Q2920" s="12" t="n">
        <v>4</v>
      </c>
      <c r="R2920" s="12" t="n">
        <v>6</v>
      </c>
      <c r="S2920" s="12" t="inlineStr">
        <is>
          <t>Tray</t>
        </is>
      </c>
      <c r="T2920" s="16" t="n">
        <v>180</v>
      </c>
      <c r="U2920" s="16" t="n">
        <v>20</v>
      </c>
      <c r="V2920" s="16">
        <f>ROUNDUP((T2920+U2920+2*'Read Me'!$B$13)*(1+'Read Me'!$B$12),-1)</f>
        <v/>
      </c>
      <c r="W2920" s="16">
        <f>V2920*N2920*O2920</f>
        <v/>
      </c>
      <c r="X2920" s="12">
        <f>IF(LEFT(I2920,2)="MV",2*N2920*IF(L2920="1/C",O2920,1),0)</f>
        <v/>
      </c>
      <c r="Y2920" s="12">
        <f>IF(OR(LEFT(K2920,4)="LVAX",LEFT(K2920,6)="MV15AX",LEFT(K2920,4)="CTAX",LEFT(K2920,2)="W|"),2*N2920*O2920,0)</f>
        <v/>
      </c>
      <c r="Z2920" s="12" t="inlineStr">
        <is>
          <t>heat-trace cable itself by others</t>
        </is>
      </c>
      <c r="AA2920" s="12">
        <f>N2920*O2920</f>
        <v/>
      </c>
    </row>
    <row r="2921">
      <c r="A2921" s="12" t="inlineStr">
        <is>
          <t>E-P-0035</t>
        </is>
      </c>
      <c r="B2921" s="12" t="inlineStr">
        <is>
          <t>E</t>
        </is>
      </c>
      <c r="C2921" s="12" t="inlineStr">
        <is>
          <t>Water / utilities</t>
        </is>
      </c>
      <c r="D2921" s="12" t="inlineStr">
        <is>
          <t>Heat-trace circuit 20 (power to the trace junction box)</t>
        </is>
      </c>
      <c r="E2921" s="12" t="inlineStr">
        <is>
          <t>HTP-2</t>
        </is>
      </c>
      <c r="F2921" s="12" t="inlineStr">
        <is>
          <t>HTP-2: heat-trace panel (NH3)</t>
        </is>
      </c>
      <c r="G2921" s="12" t="inlineStr">
        <is>
          <t>HTP-2</t>
        </is>
      </c>
      <c r="H2921" s="12" t="inlineStr">
        <is>
          <t>HTP-2: heat-trace panel (NH3)</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E-P-0036</t>
        </is>
      </c>
      <c r="B2922" s="12" t="inlineStr">
        <is>
          <t>E</t>
        </is>
      </c>
      <c r="C2922" s="12" t="inlineStr">
        <is>
          <t>Water / utilities</t>
        </is>
      </c>
      <c r="D2922" s="12" t="inlineStr">
        <is>
          <t>Heat-trace circuit 21 (power to the trace junction box)</t>
        </is>
      </c>
      <c r="E2922" s="12" t="inlineStr">
        <is>
          <t>HTP-2</t>
        </is>
      </c>
      <c r="F2922" s="12" t="inlineStr">
        <is>
          <t>HTP-2: heat-trace panel (NH3)</t>
        </is>
      </c>
      <c r="G2922" s="12" t="inlineStr">
        <is>
          <t>HTP-2</t>
        </is>
      </c>
      <c r="H2922" s="12" t="inlineStr">
        <is>
          <t>HTP-2: heat-trace panel (NH3)</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E-P-0037</t>
        </is>
      </c>
      <c r="B2923" s="12" t="inlineStr">
        <is>
          <t>E</t>
        </is>
      </c>
      <c r="C2923" s="12" t="inlineStr">
        <is>
          <t>Water / utilities</t>
        </is>
      </c>
      <c r="D2923" s="12" t="inlineStr">
        <is>
          <t>Heat-trace circuit 22 (power to the trace junction box)</t>
        </is>
      </c>
      <c r="E2923" s="12" t="inlineStr">
        <is>
          <t>HTP-2</t>
        </is>
      </c>
      <c r="F2923" s="12" t="inlineStr">
        <is>
          <t>HTP-2: heat-trace panel (NH3)</t>
        </is>
      </c>
      <c r="G2923" s="12" t="inlineStr">
        <is>
          <t>HTP-2</t>
        </is>
      </c>
      <c r="H2923" s="12" t="inlineStr">
        <is>
          <t>HTP-2: heat-trace panel (NH3)</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E-P-0038</t>
        </is>
      </c>
      <c r="B2924" s="12" t="inlineStr">
        <is>
          <t>E</t>
        </is>
      </c>
      <c r="C2924" s="12" t="inlineStr">
        <is>
          <t>Water / utilities</t>
        </is>
      </c>
      <c r="D2924" s="12" t="inlineStr">
        <is>
          <t>Heat-trace circuit 23 (power to the trace junction box)</t>
        </is>
      </c>
      <c r="E2924" s="12" t="inlineStr">
        <is>
          <t>HTP-2</t>
        </is>
      </c>
      <c r="F2924" s="12" t="inlineStr">
        <is>
          <t>HTP-2: heat-trace panel (NH3)</t>
        </is>
      </c>
      <c r="G2924" s="12" t="inlineStr">
        <is>
          <t>HTP-2</t>
        </is>
      </c>
      <c r="H2924" s="12" t="inlineStr">
        <is>
          <t>HTP-2: heat-trace panel (NH3)</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E-P-0039</t>
        </is>
      </c>
      <c r="B2925" s="12" t="inlineStr">
        <is>
          <t>E</t>
        </is>
      </c>
      <c r="C2925" s="12" t="inlineStr">
        <is>
          <t>Water / utilities</t>
        </is>
      </c>
      <c r="D2925" s="12" t="inlineStr">
        <is>
          <t>Heat-trace circuit 24 (power to the trace junction box)</t>
        </is>
      </c>
      <c r="E2925" s="12" t="inlineStr">
        <is>
          <t>HTP-2</t>
        </is>
      </c>
      <c r="F2925" s="12" t="inlineStr">
        <is>
          <t>HTP-2: heat-trace panel (NH3)</t>
        </is>
      </c>
      <c r="G2925" s="12" t="inlineStr">
        <is>
          <t>HTP-2</t>
        </is>
      </c>
      <c r="H2925" s="12" t="inlineStr">
        <is>
          <t>HTP-2: heat-trace panel (NH3)</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E-P-0040</t>
        </is>
      </c>
      <c r="B2926" s="12" t="inlineStr">
        <is>
          <t>E</t>
        </is>
      </c>
      <c r="C2926" s="12" t="inlineStr">
        <is>
          <t>Water / utilities</t>
        </is>
      </c>
      <c r="D2926" s="12" t="inlineStr">
        <is>
          <t>LV power feeder</t>
        </is>
      </c>
      <c r="E2926" s="12" t="inlineStr">
        <is>
          <t>MCC-C2</t>
        </is>
      </c>
      <c r="F2926" s="12" t="inlineStr">
        <is>
          <t>R1 MCC-C2</t>
        </is>
      </c>
      <c r="G2926" s="12" t="inlineStr">
        <is>
          <t>HTP-3</t>
        </is>
      </c>
      <c r="H2926" s="12" t="inlineStr">
        <is>
          <t>HTP-3: heat-trace panel (tanks)</t>
        </is>
      </c>
      <c r="I2926" s="12" t="inlineStr">
        <is>
          <t>LV 600 V</t>
        </is>
      </c>
      <c r="J2926" s="12" t="inlineStr">
        <is>
          <t>Type TC-ER 600 V 3/C Cu XHHW-2 + ground, PVC jacket</t>
        </is>
      </c>
      <c r="K2926" s="12" t="inlineStr">
        <is>
          <t>LV|3/C+G|2</t>
        </is>
      </c>
      <c r="L2926" s="12" t="inlineStr">
        <is>
          <t>3/C+G</t>
        </is>
      </c>
      <c r="M2926" s="12" t="inlineStr">
        <is>
          <t>2</t>
        </is>
      </c>
      <c r="N2926" s="12" t="n">
        <v>1</v>
      </c>
      <c r="O2926" s="12" t="n">
        <v>1</v>
      </c>
      <c r="P2926" s="12" t="n">
        <v>480</v>
      </c>
      <c r="Q2926" s="12" t="n">
        <v>10</v>
      </c>
      <c r="R2926" s="12" t="n">
        <v>14.2</v>
      </c>
      <c r="S2926" s="12" t="inlineStr">
        <is>
          <t>Duct bank</t>
        </is>
      </c>
      <c r="T2926" s="16" t="n">
        <v>1844</v>
      </c>
      <c r="U2926" s="16" t="n">
        <v>171</v>
      </c>
      <c r="V2926" s="16">
        <f>ROUNDUP((T2926+U2926+2*'Read Me'!$B$13)*(1+'Read Me'!$B$12),-1)</f>
        <v/>
      </c>
      <c r="W2926" s="16">
        <f>V2926*N2926*O2926</f>
        <v/>
      </c>
      <c r="X2926" s="12">
        <f>IF(LEFT(I2926,2)="MV",2*N2926*IF(L2926="1/C",O2926,1),0)</f>
        <v/>
      </c>
      <c r="Y2926" s="12">
        <f>IF(OR(LEFT(K2926,4)="LVAX",LEFT(K2926,6)="MV15AX",LEFT(K2926,4)="CTAX",LEFT(K2926,2)="W|"),2*N2926*O2926,0)</f>
        <v/>
      </c>
      <c r="Z2926" s="12" t="inlineStr">
        <is>
          <t>VD 2.2 %</t>
        </is>
      </c>
      <c r="AA2926" s="12">
        <f>N2926*O2926</f>
        <v/>
      </c>
    </row>
    <row r="2927">
      <c r="A2927" s="12" t="inlineStr">
        <is>
          <t>E-P-0041</t>
        </is>
      </c>
      <c r="B2927" s="12" t="inlineStr">
        <is>
          <t>E</t>
        </is>
      </c>
      <c r="C2927" s="12" t="inlineStr">
        <is>
          <t>Water / utilities</t>
        </is>
      </c>
      <c r="D2927" s="12" t="inlineStr">
        <is>
          <t>Heat-trace circuit 1 (power to the trace junction box)</t>
        </is>
      </c>
      <c r="E2927" s="12" t="inlineStr">
        <is>
          <t>HTP-3</t>
        </is>
      </c>
      <c r="F2927" s="12" t="inlineStr">
        <is>
          <t>HTP-3: heat-trace panel (tanks)</t>
        </is>
      </c>
      <c r="G2927" s="12" t="inlineStr">
        <is>
          <t>HTP-3</t>
        </is>
      </c>
      <c r="H2927" s="12" t="inlineStr">
        <is>
          <t>HTP-3: heat-trace panel (tanks)</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E-P-0042</t>
        </is>
      </c>
      <c r="B2928" s="12" t="inlineStr">
        <is>
          <t>E</t>
        </is>
      </c>
      <c r="C2928" s="12" t="inlineStr">
        <is>
          <t>Water / utilities</t>
        </is>
      </c>
      <c r="D2928" s="12" t="inlineStr">
        <is>
          <t>Heat-trace circuit 2 (power to the trace junction box)</t>
        </is>
      </c>
      <c r="E2928" s="12" t="inlineStr">
        <is>
          <t>HTP-3</t>
        </is>
      </c>
      <c r="F2928" s="12" t="inlineStr">
        <is>
          <t>HTP-3: heat-trace panel (tanks)</t>
        </is>
      </c>
      <c r="G2928" s="12" t="inlineStr">
        <is>
          <t>HTP-3</t>
        </is>
      </c>
      <c r="H2928" s="12" t="inlineStr">
        <is>
          <t>HTP-3: heat-trace panel (tanks)</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E-P-0043</t>
        </is>
      </c>
      <c r="B2929" s="12" t="inlineStr">
        <is>
          <t>E</t>
        </is>
      </c>
      <c r="C2929" s="12" t="inlineStr">
        <is>
          <t>Water / utilities</t>
        </is>
      </c>
      <c r="D2929" s="12" t="inlineStr">
        <is>
          <t>Heat-trace circuit 3 (power to the trace junction box)</t>
        </is>
      </c>
      <c r="E2929" s="12" t="inlineStr">
        <is>
          <t>HTP-3</t>
        </is>
      </c>
      <c r="F2929" s="12" t="inlineStr">
        <is>
          <t>HTP-3: heat-trace panel (tanks)</t>
        </is>
      </c>
      <c r="G2929" s="12" t="inlineStr">
        <is>
          <t>HTP-3</t>
        </is>
      </c>
      <c r="H2929" s="12" t="inlineStr">
        <is>
          <t>HTP-3: heat-trace panel (tanks)</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E-P-0044</t>
        </is>
      </c>
      <c r="B2930" s="12" t="inlineStr">
        <is>
          <t>E</t>
        </is>
      </c>
      <c r="C2930" s="12" t="inlineStr">
        <is>
          <t>Water / utilities</t>
        </is>
      </c>
      <c r="D2930" s="12" t="inlineStr">
        <is>
          <t>Heat-trace circuit 4 (power to the trace junction box)</t>
        </is>
      </c>
      <c r="E2930" s="12" t="inlineStr">
        <is>
          <t>HTP-3</t>
        </is>
      </c>
      <c r="F2930" s="12" t="inlineStr">
        <is>
          <t>HTP-3: heat-trace panel (tanks)</t>
        </is>
      </c>
      <c r="G2930" s="12" t="inlineStr">
        <is>
          <t>HTP-3</t>
        </is>
      </c>
      <c r="H2930" s="12" t="inlineStr">
        <is>
          <t>HTP-3: heat-trace panel (tanks)</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E-P-0045</t>
        </is>
      </c>
      <c r="B2931" s="12" t="inlineStr">
        <is>
          <t>E</t>
        </is>
      </c>
      <c r="C2931" s="12" t="inlineStr">
        <is>
          <t>Water / utilities</t>
        </is>
      </c>
      <c r="D2931" s="12" t="inlineStr">
        <is>
          <t>Heat-trace circuit 5 (power to the trace junction box)</t>
        </is>
      </c>
      <c r="E2931" s="12" t="inlineStr">
        <is>
          <t>HTP-3</t>
        </is>
      </c>
      <c r="F2931" s="12" t="inlineStr">
        <is>
          <t>HTP-3: heat-trace panel (tanks)</t>
        </is>
      </c>
      <c r="G2931" s="12" t="inlineStr">
        <is>
          <t>HTP-3</t>
        </is>
      </c>
      <c r="H2931" s="12" t="inlineStr">
        <is>
          <t>HTP-3: heat-trace panel (tanks)</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E-P-0046</t>
        </is>
      </c>
      <c r="B2932" s="12" t="inlineStr">
        <is>
          <t>E</t>
        </is>
      </c>
      <c r="C2932" s="12" t="inlineStr">
        <is>
          <t>Water / utilities</t>
        </is>
      </c>
      <c r="D2932" s="12" t="inlineStr">
        <is>
          <t>Heat-trace circuit 6 (power to the trace junction box)</t>
        </is>
      </c>
      <c r="E2932" s="12" t="inlineStr">
        <is>
          <t>HTP-3</t>
        </is>
      </c>
      <c r="F2932" s="12" t="inlineStr">
        <is>
          <t>HTP-3: heat-trace panel (tanks)</t>
        </is>
      </c>
      <c r="G2932" s="12" t="inlineStr">
        <is>
          <t>HTP-3</t>
        </is>
      </c>
      <c r="H2932" s="12" t="inlineStr">
        <is>
          <t>HTP-3: heat-trace panel (tanks)</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E-P-0047</t>
        </is>
      </c>
      <c r="B2933" s="12" t="inlineStr">
        <is>
          <t>E</t>
        </is>
      </c>
      <c r="C2933" s="12" t="inlineStr">
        <is>
          <t>Water / utilities</t>
        </is>
      </c>
      <c r="D2933" s="12" t="inlineStr">
        <is>
          <t>Heat-trace circuit 7 (power to the trace junction box)</t>
        </is>
      </c>
      <c r="E2933" s="12" t="inlineStr">
        <is>
          <t>HTP-3</t>
        </is>
      </c>
      <c r="F2933" s="12" t="inlineStr">
        <is>
          <t>HTP-3: heat-trace panel (tanks)</t>
        </is>
      </c>
      <c r="G2933" s="12" t="inlineStr">
        <is>
          <t>HTP-3</t>
        </is>
      </c>
      <c r="H2933" s="12" t="inlineStr">
        <is>
          <t>HTP-3: heat-trace panel (tanks)</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E-P-0048</t>
        </is>
      </c>
      <c r="B2934" s="12" t="inlineStr">
        <is>
          <t>E</t>
        </is>
      </c>
      <c r="C2934" s="12" t="inlineStr">
        <is>
          <t>Water / utilities</t>
        </is>
      </c>
      <c r="D2934" s="12" t="inlineStr">
        <is>
          <t>Heat-trace circuit 8 (power to the trace junction box)</t>
        </is>
      </c>
      <c r="E2934" s="12" t="inlineStr">
        <is>
          <t>HTP-3</t>
        </is>
      </c>
      <c r="F2934" s="12" t="inlineStr">
        <is>
          <t>HTP-3: heat-trace panel (tanks)</t>
        </is>
      </c>
      <c r="G2934" s="12" t="inlineStr">
        <is>
          <t>HTP-3</t>
        </is>
      </c>
      <c r="H2934" s="12" t="inlineStr">
        <is>
          <t>HTP-3: heat-trace panel (tanks)</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6" t="n">
        <v>180</v>
      </c>
      <c r="U2934" s="16" t="n">
        <v>20</v>
      </c>
      <c r="V2934" s="16">
        <f>ROUNDUP((T2934+U2934+2*'Read Me'!$B$13)*(1+'Read Me'!$B$12),-1)</f>
        <v/>
      </c>
      <c r="W2934" s="16">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E-P-0049</t>
        </is>
      </c>
      <c r="B2935" s="12" t="inlineStr">
        <is>
          <t>E</t>
        </is>
      </c>
      <c r="C2935" s="12" t="inlineStr">
        <is>
          <t>Water / utilities</t>
        </is>
      </c>
      <c r="D2935" s="12" t="inlineStr">
        <is>
          <t>Heat-trace circuit 9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E-P-0050</t>
        </is>
      </c>
      <c r="B2936" s="12" t="inlineStr">
        <is>
          <t>E</t>
        </is>
      </c>
      <c r="C2936" s="12" t="inlineStr">
        <is>
          <t>Water / utilities</t>
        </is>
      </c>
      <c r="D2936" s="12" t="inlineStr">
        <is>
          <t>Heat-trace circuit 10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E-P-0051</t>
        </is>
      </c>
      <c r="B2937" s="12" t="inlineStr">
        <is>
          <t>E</t>
        </is>
      </c>
      <c r="C2937" s="12" t="inlineStr">
        <is>
          <t>Water / utilities</t>
        </is>
      </c>
      <c r="D2937" s="12" t="inlineStr">
        <is>
          <t>Heat-trace circuit 11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E-P-0052</t>
        </is>
      </c>
      <c r="B2938" s="12" t="inlineStr">
        <is>
          <t>E</t>
        </is>
      </c>
      <c r="C2938" s="12" t="inlineStr">
        <is>
          <t>Water / utilities</t>
        </is>
      </c>
      <c r="D2938" s="12" t="inlineStr">
        <is>
          <t>Heat-trace circuit 12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E-P-0053</t>
        </is>
      </c>
      <c r="B2939" s="12" t="inlineStr">
        <is>
          <t>E</t>
        </is>
      </c>
      <c r="C2939" s="12" t="inlineStr">
        <is>
          <t>Water / utilities</t>
        </is>
      </c>
      <c r="D2939" s="12" t="inlineStr">
        <is>
          <t>Heat-trace circuit 13 (power to the trace junction box)</t>
        </is>
      </c>
      <c r="E2939" s="12" t="inlineStr">
        <is>
          <t>HTP-3</t>
        </is>
      </c>
      <c r="F2939" s="12" t="inlineStr">
        <is>
          <t>HTP-3: heat-trace panel (tanks)</t>
        </is>
      </c>
      <c r="G2939" s="12" t="inlineStr">
        <is>
          <t>HTP-3</t>
        </is>
      </c>
      <c r="H2939" s="12" t="inlineStr">
        <is>
          <t>HTP-3: heat-trace panel (tanks)</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E-P-0054</t>
        </is>
      </c>
      <c r="B2940" s="12" t="inlineStr">
        <is>
          <t>E</t>
        </is>
      </c>
      <c r="C2940" s="12" t="inlineStr">
        <is>
          <t>Water / utilities</t>
        </is>
      </c>
      <c r="D2940" s="12" t="inlineStr">
        <is>
          <t>Heat-trace circuit 14 (power to the trace junction box)</t>
        </is>
      </c>
      <c r="E2940" s="12" t="inlineStr">
        <is>
          <t>HTP-3</t>
        </is>
      </c>
      <c r="F2940" s="12" t="inlineStr">
        <is>
          <t>HTP-3: heat-trace panel (tanks)</t>
        </is>
      </c>
      <c r="G2940" s="12" t="inlineStr">
        <is>
          <t>HTP-3</t>
        </is>
      </c>
      <c r="H2940" s="12" t="inlineStr">
        <is>
          <t>HTP-3: heat-trace panel (tanks)</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E-P-0055</t>
        </is>
      </c>
      <c r="B2941" s="12" t="inlineStr">
        <is>
          <t>E</t>
        </is>
      </c>
      <c r="C2941" s="12" t="inlineStr">
        <is>
          <t>Water / utilities</t>
        </is>
      </c>
      <c r="D2941" s="12" t="inlineStr">
        <is>
          <t>Heat-trace circuit 15 (power to the trace junction box)</t>
        </is>
      </c>
      <c r="E2941" s="12" t="inlineStr">
        <is>
          <t>HTP-3</t>
        </is>
      </c>
      <c r="F2941" s="12" t="inlineStr">
        <is>
          <t>HTP-3: heat-trace panel (tanks)</t>
        </is>
      </c>
      <c r="G2941" s="12" t="inlineStr">
        <is>
          <t>HTP-3</t>
        </is>
      </c>
      <c r="H2941" s="12" t="inlineStr">
        <is>
          <t>HTP-3: heat-trace panel (tanks)</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E-P-0056</t>
        </is>
      </c>
      <c r="B2942" s="12" t="inlineStr">
        <is>
          <t>E</t>
        </is>
      </c>
      <c r="C2942" s="12" t="inlineStr">
        <is>
          <t>Water / utilities</t>
        </is>
      </c>
      <c r="D2942" s="12" t="inlineStr">
        <is>
          <t>Heat-trace circuit 16 (power to the trace junction box)</t>
        </is>
      </c>
      <c r="E2942" s="12" t="inlineStr">
        <is>
          <t>HTP-3</t>
        </is>
      </c>
      <c r="F2942" s="12" t="inlineStr">
        <is>
          <t>HTP-3: heat-trace panel (tanks)</t>
        </is>
      </c>
      <c r="G2942" s="12" t="inlineStr">
        <is>
          <t>HTP-3</t>
        </is>
      </c>
      <c r="H2942" s="12" t="inlineStr">
        <is>
          <t>HTP-3: heat-trace panel (tanks)</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E-P-0057</t>
        </is>
      </c>
      <c r="B2943" s="12" t="inlineStr">
        <is>
          <t>E</t>
        </is>
      </c>
      <c r="C2943" s="12" t="inlineStr">
        <is>
          <t>Water / utilities</t>
        </is>
      </c>
      <c r="D2943" s="12" t="inlineStr">
        <is>
          <t>Heat-trace circuit 17 (power to the trace junction box)</t>
        </is>
      </c>
      <c r="E2943" s="12" t="inlineStr">
        <is>
          <t>HTP-3</t>
        </is>
      </c>
      <c r="F2943" s="12" t="inlineStr">
        <is>
          <t>HTP-3: heat-trace panel (tanks)</t>
        </is>
      </c>
      <c r="G2943" s="12" t="inlineStr">
        <is>
          <t>HTP-3</t>
        </is>
      </c>
      <c r="H2943" s="12" t="inlineStr">
        <is>
          <t>HTP-3: heat-trace panel (tanks)</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E-P-0058</t>
        </is>
      </c>
      <c r="B2944" s="12" t="inlineStr">
        <is>
          <t>E</t>
        </is>
      </c>
      <c r="C2944" s="12" t="inlineStr">
        <is>
          <t>Water / utilities</t>
        </is>
      </c>
      <c r="D2944" s="12" t="inlineStr">
        <is>
          <t>Heat-trace circuit 18 (power to the trace junction box)</t>
        </is>
      </c>
      <c r="E2944" s="12" t="inlineStr">
        <is>
          <t>HTP-3</t>
        </is>
      </c>
      <c r="F2944" s="12" t="inlineStr">
        <is>
          <t>HTP-3: heat-trace panel (tanks)</t>
        </is>
      </c>
      <c r="G2944" s="12" t="inlineStr">
        <is>
          <t>HTP-3</t>
        </is>
      </c>
      <c r="H2944" s="12" t="inlineStr">
        <is>
          <t>HTP-3: heat-trace panel (tanks)</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E-P-0059</t>
        </is>
      </c>
      <c r="B2945" s="12" t="inlineStr">
        <is>
          <t>E</t>
        </is>
      </c>
      <c r="C2945" s="12" t="inlineStr">
        <is>
          <t>Water / utilities</t>
        </is>
      </c>
      <c r="D2945" s="12" t="inlineStr">
        <is>
          <t>Heat-trace circuit 19 (power to the trace junction box)</t>
        </is>
      </c>
      <c r="E2945" s="12" t="inlineStr">
        <is>
          <t>HTP-3</t>
        </is>
      </c>
      <c r="F2945" s="12" t="inlineStr">
        <is>
          <t>HTP-3: heat-trace panel (tanks)</t>
        </is>
      </c>
      <c r="G2945" s="12" t="inlineStr">
        <is>
          <t>HTP-3</t>
        </is>
      </c>
      <c r="H2945" s="12" t="inlineStr">
        <is>
          <t>HTP-3: heat-trace panel (tanks)</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E-P-0060</t>
        </is>
      </c>
      <c r="B2946" s="12" t="inlineStr">
        <is>
          <t>E</t>
        </is>
      </c>
      <c r="C2946" s="12" t="inlineStr">
        <is>
          <t>Water / utilities</t>
        </is>
      </c>
      <c r="D2946" s="12" t="inlineStr">
        <is>
          <t>Heat-trace circuit 20 (power to the trace junction box)</t>
        </is>
      </c>
      <c r="E2946" s="12" t="inlineStr">
        <is>
          <t>HTP-3</t>
        </is>
      </c>
      <c r="F2946" s="12" t="inlineStr">
        <is>
          <t>HTP-3: heat-trace panel (tanks)</t>
        </is>
      </c>
      <c r="G2946" s="12" t="inlineStr">
        <is>
          <t>HTP-3</t>
        </is>
      </c>
      <c r="H2946" s="12" t="inlineStr">
        <is>
          <t>HTP-3: heat-trace panel (tanks)</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E-P-0061</t>
        </is>
      </c>
      <c r="B2947" s="12" t="inlineStr">
        <is>
          <t>E</t>
        </is>
      </c>
      <c r="C2947" s="12" t="inlineStr">
        <is>
          <t>Water / utilities</t>
        </is>
      </c>
      <c r="D2947" s="12" t="inlineStr">
        <is>
          <t>Heat-trace circuit 21 (power to the trace junction box)</t>
        </is>
      </c>
      <c r="E2947" s="12" t="inlineStr">
        <is>
          <t>HTP-3</t>
        </is>
      </c>
      <c r="F2947" s="12" t="inlineStr">
        <is>
          <t>HTP-3: heat-trace panel (tanks)</t>
        </is>
      </c>
      <c r="G2947" s="12" t="inlineStr">
        <is>
          <t>HTP-3</t>
        </is>
      </c>
      <c r="H2947" s="12" t="inlineStr">
        <is>
          <t>HTP-3: heat-trace panel (tanks)</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E-P-0062</t>
        </is>
      </c>
      <c r="B2948" s="12" t="inlineStr">
        <is>
          <t>E</t>
        </is>
      </c>
      <c r="C2948" s="12" t="inlineStr">
        <is>
          <t>Water / utilities</t>
        </is>
      </c>
      <c r="D2948" s="12" t="inlineStr">
        <is>
          <t>Heat-trace circuit 22 (power to the trace junction box)</t>
        </is>
      </c>
      <c r="E2948" s="12" t="inlineStr">
        <is>
          <t>HTP-3</t>
        </is>
      </c>
      <c r="F2948" s="12" t="inlineStr">
        <is>
          <t>HTP-3: heat-trace panel (tanks)</t>
        </is>
      </c>
      <c r="G2948" s="12" t="inlineStr">
        <is>
          <t>HTP-3</t>
        </is>
      </c>
      <c r="H2948" s="12" t="inlineStr">
        <is>
          <t>HTP-3: heat-trace panel (tanks)</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E-P-0063</t>
        </is>
      </c>
      <c r="B2949" s="12" t="inlineStr">
        <is>
          <t>E</t>
        </is>
      </c>
      <c r="C2949" s="12" t="inlineStr">
        <is>
          <t>Water / utilities</t>
        </is>
      </c>
      <c r="D2949" s="12" t="inlineStr">
        <is>
          <t>Heat-trace circuit 23 (power to the trace junction box)</t>
        </is>
      </c>
      <c r="E2949" s="12" t="inlineStr">
        <is>
          <t>HTP-3</t>
        </is>
      </c>
      <c r="F2949" s="12" t="inlineStr">
        <is>
          <t>HTP-3: heat-trace panel (tanks)</t>
        </is>
      </c>
      <c r="G2949" s="12" t="inlineStr">
        <is>
          <t>HTP-3</t>
        </is>
      </c>
      <c r="H2949" s="12" t="inlineStr">
        <is>
          <t>HTP-3: heat-trace panel (tanks)</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E-P-0064</t>
        </is>
      </c>
      <c r="B2950" s="12" t="inlineStr">
        <is>
          <t>E</t>
        </is>
      </c>
      <c r="C2950" s="12" t="inlineStr">
        <is>
          <t>Water / utilities</t>
        </is>
      </c>
      <c r="D2950" s="12" t="inlineStr">
        <is>
          <t>Heat-trace circuit 24 (power to the trace junction box)</t>
        </is>
      </c>
      <c r="E2950" s="12" t="inlineStr">
        <is>
          <t>HTP-3</t>
        </is>
      </c>
      <c r="F2950" s="12" t="inlineStr">
        <is>
          <t>HTP-3: heat-trace panel (tanks)</t>
        </is>
      </c>
      <c r="G2950" s="12" t="inlineStr">
        <is>
          <t>HTP-3</t>
        </is>
      </c>
      <c r="H2950" s="12" t="inlineStr">
        <is>
          <t>HTP-3: heat-trace panel (tanks)</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E-P-0065</t>
        </is>
      </c>
      <c r="B2951" s="12" t="inlineStr">
        <is>
          <t>E</t>
        </is>
      </c>
      <c r="C2951" s="12" t="inlineStr">
        <is>
          <t>Water / utilities</t>
        </is>
      </c>
      <c r="D2951" s="12" t="inlineStr">
        <is>
          <t>Motor 1 of 2, 7 kW</t>
        </is>
      </c>
      <c r="E2951" s="12" t="inlineStr">
        <is>
          <t>MCC-C2</t>
        </is>
      </c>
      <c r="F2951" s="12" t="inlineStr">
        <is>
          <t>R1 MCC-C2</t>
        </is>
      </c>
      <c r="G2951" s="12" t="inlineStr"/>
      <c r="H2951" s="12" t="inlineStr">
        <is>
          <t>Oil-water separator</t>
        </is>
      </c>
      <c r="I2951" s="12" t="inlineStr">
        <is>
          <t>LV 600 V</t>
        </is>
      </c>
      <c r="J2951" s="12" t="inlineStr">
        <is>
          <t>Type TC-ER 600 V 3/C Cu XHHW-2 + ground, PVC jacket</t>
        </is>
      </c>
      <c r="K2951" s="12" t="inlineStr">
        <is>
          <t>LV|3/C+G|4</t>
        </is>
      </c>
      <c r="L2951" s="12" t="inlineStr">
        <is>
          <t>3/C+G</t>
        </is>
      </c>
      <c r="M2951" s="12" t="inlineStr">
        <is>
          <t>4</t>
        </is>
      </c>
      <c r="N2951" s="12" t="n">
        <v>1</v>
      </c>
      <c r="O2951" s="12" t="n">
        <v>1</v>
      </c>
      <c r="P2951" s="12" t="n">
        <v>480</v>
      </c>
      <c r="Q2951" s="12" t="n">
        <v>7</v>
      </c>
      <c r="R2951" s="12" t="n">
        <v>9.9</v>
      </c>
      <c r="S2951" s="12" t="inlineStr">
        <is>
          <t>Duct bank</t>
        </is>
      </c>
      <c r="T2951" s="16" t="n">
        <v>2002</v>
      </c>
      <c r="U2951" s="16" t="n">
        <v>347</v>
      </c>
      <c r="V2951" s="16">
        <f>ROUNDUP((T2951+U2951+2*'Read Me'!$B$13)*(1+'Read Me'!$B$12),-1)</f>
        <v/>
      </c>
      <c r="W2951" s="16">
        <f>V2951*N2951*O2951</f>
        <v/>
      </c>
      <c r="X2951" s="12">
        <f>IF(LEFT(I2951,2)="MV",2*N2951*IF(L2951="1/C",O2951,1),0)</f>
        <v/>
      </c>
      <c r="Y2951" s="12">
        <f>IF(OR(LEFT(K2951,4)="LVAX",LEFT(K2951,6)="MV15AX",LEFT(K2951,4)="CTAX",LEFT(K2951,2)="W|"),2*N2951*O2951,0)</f>
        <v/>
      </c>
      <c r="Z2951" s="12" t="inlineStr">
        <is>
          <t>VD 2.8 %</t>
        </is>
      </c>
      <c r="AA2951" s="12">
        <f>N2951*O2951</f>
        <v/>
      </c>
    </row>
    <row r="2952">
      <c r="A2952" s="12" t="inlineStr">
        <is>
          <t>E-P-0066</t>
        </is>
      </c>
      <c r="B2952" s="12" t="inlineStr">
        <is>
          <t>E</t>
        </is>
      </c>
      <c r="C2952" s="12" t="inlineStr">
        <is>
          <t>Water / utilities</t>
        </is>
      </c>
      <c r="D2952" s="12" t="inlineStr">
        <is>
          <t>Motor 2 of 2, 7 kW</t>
        </is>
      </c>
      <c r="E2952" s="12" t="inlineStr">
        <is>
          <t>MCC-C2</t>
        </is>
      </c>
      <c r="F2952" s="12" t="inlineStr">
        <is>
          <t>R1 MCC-C2</t>
        </is>
      </c>
      <c r="G2952" s="12" t="inlineStr"/>
      <c r="H2952" s="12" t="inlineStr">
        <is>
          <t>Oil-water separator</t>
        </is>
      </c>
      <c r="I2952" s="12" t="inlineStr">
        <is>
          <t>LV 600 V</t>
        </is>
      </c>
      <c r="J2952" s="12" t="inlineStr">
        <is>
          <t>Type TC-ER 600 V 3/C Cu XHHW-2 + ground, PVC jacket</t>
        </is>
      </c>
      <c r="K2952" s="12" t="inlineStr">
        <is>
          <t>LV|3/C+G|4</t>
        </is>
      </c>
      <c r="L2952" s="12" t="inlineStr">
        <is>
          <t>3/C+G</t>
        </is>
      </c>
      <c r="M2952" s="12" t="inlineStr">
        <is>
          <t>4</t>
        </is>
      </c>
      <c r="N2952" s="12" t="n">
        <v>1</v>
      </c>
      <c r="O2952" s="12" t="n">
        <v>1</v>
      </c>
      <c r="P2952" s="12" t="n">
        <v>480</v>
      </c>
      <c r="Q2952" s="12" t="n">
        <v>7</v>
      </c>
      <c r="R2952" s="12" t="n">
        <v>9.9</v>
      </c>
      <c r="S2952" s="12" t="inlineStr">
        <is>
          <t>Duct bank</t>
        </is>
      </c>
      <c r="T2952" s="16" t="n">
        <v>2002</v>
      </c>
      <c r="U2952" s="16" t="n">
        <v>347</v>
      </c>
      <c r="V2952" s="16">
        <f>ROUNDUP((T2952+U2952+2*'Read Me'!$B$13)*(1+'Read Me'!$B$12),-1)</f>
        <v/>
      </c>
      <c r="W2952" s="16">
        <f>V2952*N2952*O2952</f>
        <v/>
      </c>
      <c r="X2952" s="12">
        <f>IF(LEFT(I2952,2)="MV",2*N2952*IF(L2952="1/C",O2952,1),0)</f>
        <v/>
      </c>
      <c r="Y2952" s="12">
        <f>IF(OR(LEFT(K2952,4)="LVAX",LEFT(K2952,6)="MV15AX",LEFT(K2952,4)="CTAX",LEFT(K2952,2)="W|"),2*N2952*O2952,0)</f>
        <v/>
      </c>
      <c r="Z2952" s="12" t="inlineStr">
        <is>
          <t>VD 2.8 %</t>
        </is>
      </c>
      <c r="AA2952" s="12">
        <f>N2952*O2952</f>
        <v/>
      </c>
    </row>
    <row r="2953">
      <c r="A2953" s="12" t="inlineStr">
        <is>
          <t>E-P-0067</t>
        </is>
      </c>
      <c r="B2953" s="12" t="inlineStr">
        <is>
          <t>E</t>
        </is>
      </c>
      <c r="C2953" s="12" t="inlineStr">
        <is>
          <t>Water / utilities</t>
        </is>
      </c>
      <c r="D2953" s="12" t="inlineStr">
        <is>
          <t>LV power feeder</t>
        </is>
      </c>
      <c r="E2953" s="12" t="inlineStr">
        <is>
          <t>MCC-C2</t>
        </is>
      </c>
      <c r="F2953" s="12" t="inlineStr">
        <is>
          <t>R1 MCC-C2</t>
        </is>
      </c>
      <c r="G2953" s="12" t="inlineStr"/>
      <c r="H2953" s="12" t="inlineStr">
        <is>
          <t>Raw water tank</t>
        </is>
      </c>
      <c r="I2953" s="12" t="inlineStr">
        <is>
          <t>LV 600 V</t>
        </is>
      </c>
      <c r="J2953" s="12" t="inlineStr">
        <is>
          <t>Type TC-ER 600 V 3/C Cu XHHW-2 + ground, PVC jacket</t>
        </is>
      </c>
      <c r="K2953" s="12" t="inlineStr">
        <is>
          <t>LV|3/C+G|2</t>
        </is>
      </c>
      <c r="L2953" s="12" t="inlineStr">
        <is>
          <t>3/C+G</t>
        </is>
      </c>
      <c r="M2953" s="12" t="inlineStr">
        <is>
          <t>2</t>
        </is>
      </c>
      <c r="N2953" s="12" t="n">
        <v>1</v>
      </c>
      <c r="O2953" s="12" t="n">
        <v>1</v>
      </c>
      <c r="P2953" s="12" t="n">
        <v>480</v>
      </c>
      <c r="Q2953" s="12" t="n">
        <v>10</v>
      </c>
      <c r="R2953" s="12" t="n">
        <v>14.2</v>
      </c>
      <c r="S2953" s="12" t="inlineStr">
        <is>
          <t>Duct bank</t>
        </is>
      </c>
      <c r="T2953" s="16" t="n">
        <v>1754</v>
      </c>
      <c r="U2953" s="16" t="n">
        <v>145</v>
      </c>
      <c r="V2953" s="16">
        <f>ROUNDUP((T2953+U2953+2*'Read Me'!$B$13)*(1+'Read Me'!$B$12),-1)</f>
        <v/>
      </c>
      <c r="W2953" s="16">
        <f>V2953*N2953*O2953</f>
        <v/>
      </c>
      <c r="X2953" s="12">
        <f>IF(LEFT(I2953,2)="MV",2*N2953*IF(L2953="1/C",O2953,1),0)</f>
        <v/>
      </c>
      <c r="Y2953" s="12">
        <f>IF(OR(LEFT(K2953,4)="LVAX",LEFT(K2953,6)="MV15AX",LEFT(K2953,4)="CTAX",LEFT(K2953,2)="W|"),2*N2953*O2953,0)</f>
        <v/>
      </c>
      <c r="Z2953" s="12" t="inlineStr">
        <is>
          <t>VD 2.1 %</t>
        </is>
      </c>
      <c r="AA2953" s="12">
        <f>N2953*O2953</f>
        <v/>
      </c>
    </row>
    <row r="2954">
      <c r="A2954" s="12" t="inlineStr">
        <is>
          <t>E-P-0068</t>
        </is>
      </c>
      <c r="B2954" s="12" t="inlineStr">
        <is>
          <t>E</t>
        </is>
      </c>
      <c r="C2954" s="12" t="inlineStr">
        <is>
          <t>Water / utilities</t>
        </is>
      </c>
      <c r="D2954" s="12" t="inlineStr">
        <is>
          <t>Motor 1 of 8, 15 kW</t>
        </is>
      </c>
      <c r="E2954" s="12" t="inlineStr">
        <is>
          <t>MCC-C2</t>
        </is>
      </c>
      <c r="F2954" s="12" t="inlineStr">
        <is>
          <t>R1 MCC-C2</t>
        </is>
      </c>
      <c r="G2954" s="12" t="inlineStr"/>
      <c r="H2954" s="12" t="inlineStr">
        <is>
          <t>Wastewater treatment</t>
        </is>
      </c>
      <c r="I2954" s="12" t="inlineStr">
        <is>
          <t>LV 600 V</t>
        </is>
      </c>
      <c r="J2954" s="12" t="inlineStr">
        <is>
          <t>Type TC-ER 600 V 3/C Cu XHHW-2 + ground, PVC jacket</t>
        </is>
      </c>
      <c r="K2954" s="12" t="inlineStr">
        <is>
          <t>LV|3/C+G|1</t>
        </is>
      </c>
      <c r="L2954" s="12" t="inlineStr">
        <is>
          <t>3/C+G</t>
        </is>
      </c>
      <c r="M2954" s="12" t="inlineStr">
        <is>
          <t>1</t>
        </is>
      </c>
      <c r="N2954" s="12" t="n">
        <v>1</v>
      </c>
      <c r="O2954" s="12" t="n">
        <v>1</v>
      </c>
      <c r="P2954" s="12" t="n">
        <v>480</v>
      </c>
      <c r="Q2954" s="12" t="n">
        <v>15</v>
      </c>
      <c r="R2954" s="12" t="n">
        <v>21.2</v>
      </c>
      <c r="S2954" s="12" t="inlineStr">
        <is>
          <t>Duct bank</t>
        </is>
      </c>
      <c r="T2954" s="16" t="n">
        <v>1859</v>
      </c>
      <c r="U2954" s="16" t="n">
        <v>212</v>
      </c>
      <c r="V2954" s="16">
        <f>ROUNDUP((T2954+U2954+2*'Read Me'!$B$13)*(1+'Read Me'!$B$12),-1)</f>
        <v/>
      </c>
      <c r="W2954" s="16">
        <f>V2954*N2954*O2954</f>
        <v/>
      </c>
      <c r="X2954" s="12">
        <f>IF(LEFT(I2954,2)="MV",2*N2954*IF(L2954="1/C",O2954,1),0)</f>
        <v/>
      </c>
      <c r="Y2954" s="12">
        <f>IF(OR(LEFT(K2954,4)="LVAX",LEFT(K2954,6)="MV15AX",LEFT(K2954,4)="CTAX",LEFT(K2954,2)="W|"),2*N2954*O2954,0)</f>
        <v/>
      </c>
      <c r="Z2954" s="12" t="inlineStr">
        <is>
          <t>VD 2.7 %</t>
        </is>
      </c>
      <c r="AA2954" s="12">
        <f>N2954*O2954</f>
        <v/>
      </c>
    </row>
    <row r="2955">
      <c r="A2955" s="12" t="inlineStr">
        <is>
          <t>E-P-0069</t>
        </is>
      </c>
      <c r="B2955" s="12" t="inlineStr">
        <is>
          <t>E</t>
        </is>
      </c>
      <c r="C2955" s="12" t="inlineStr">
        <is>
          <t>Water / utilities</t>
        </is>
      </c>
      <c r="D2955" s="12" t="inlineStr">
        <is>
          <t>Motor 2 of 8, 15 kW</t>
        </is>
      </c>
      <c r="E2955" s="12" t="inlineStr">
        <is>
          <t>MCC-C2</t>
        </is>
      </c>
      <c r="F2955" s="12" t="inlineStr">
        <is>
          <t>R1 MCC-C2</t>
        </is>
      </c>
      <c r="G2955" s="12" t="inlineStr"/>
      <c r="H2955" s="12" t="inlineStr">
        <is>
          <t>Wastewater treatment</t>
        </is>
      </c>
      <c r="I2955" s="12" t="inlineStr">
        <is>
          <t>LV 600 V</t>
        </is>
      </c>
      <c r="J2955" s="12" t="inlineStr">
        <is>
          <t>Type TC-ER 600 V 3/C Cu XHHW-2 + ground, PVC jacket</t>
        </is>
      </c>
      <c r="K2955" s="12" t="inlineStr">
        <is>
          <t>LV|3/C+G|1</t>
        </is>
      </c>
      <c r="L2955" s="12" t="inlineStr">
        <is>
          <t>3/C+G</t>
        </is>
      </c>
      <c r="M2955" s="12" t="inlineStr">
        <is>
          <t>1</t>
        </is>
      </c>
      <c r="N2955" s="12" t="n">
        <v>1</v>
      </c>
      <c r="O2955" s="12" t="n">
        <v>1</v>
      </c>
      <c r="P2955" s="12" t="n">
        <v>480</v>
      </c>
      <c r="Q2955" s="12" t="n">
        <v>15</v>
      </c>
      <c r="R2955" s="12" t="n">
        <v>21.2</v>
      </c>
      <c r="S2955" s="12" t="inlineStr">
        <is>
          <t>Duct bank</t>
        </is>
      </c>
      <c r="T2955" s="16" t="n">
        <v>1859</v>
      </c>
      <c r="U2955" s="16" t="n">
        <v>212</v>
      </c>
      <c r="V2955" s="16">
        <f>ROUNDUP((T2955+U2955+2*'Read Me'!$B$13)*(1+'Read Me'!$B$12),-1)</f>
        <v/>
      </c>
      <c r="W2955" s="16">
        <f>V2955*N2955*O2955</f>
        <v/>
      </c>
      <c r="X2955" s="12">
        <f>IF(LEFT(I2955,2)="MV",2*N2955*IF(L2955="1/C",O2955,1),0)</f>
        <v/>
      </c>
      <c r="Y2955" s="12">
        <f>IF(OR(LEFT(K2955,4)="LVAX",LEFT(K2955,6)="MV15AX",LEFT(K2955,4)="CTAX",LEFT(K2955,2)="W|"),2*N2955*O2955,0)</f>
        <v/>
      </c>
      <c r="Z2955" s="12" t="inlineStr">
        <is>
          <t>VD 2.7 %</t>
        </is>
      </c>
      <c r="AA2955" s="12">
        <f>N2955*O2955</f>
        <v/>
      </c>
    </row>
    <row r="2956">
      <c r="A2956" s="12" t="inlineStr">
        <is>
          <t>E-P-0070</t>
        </is>
      </c>
      <c r="B2956" s="12" t="inlineStr">
        <is>
          <t>E</t>
        </is>
      </c>
      <c r="C2956" s="12" t="inlineStr">
        <is>
          <t>Water / utilities</t>
        </is>
      </c>
      <c r="D2956" s="12" t="inlineStr">
        <is>
          <t>Motor 3 of 8, 15 kW</t>
        </is>
      </c>
      <c r="E2956" s="12" t="inlineStr">
        <is>
          <t>MCC-C2</t>
        </is>
      </c>
      <c r="F2956" s="12" t="inlineStr">
        <is>
          <t>R1 MCC-C2</t>
        </is>
      </c>
      <c r="G2956" s="12" t="inlineStr"/>
      <c r="H2956" s="12" t="inlineStr">
        <is>
          <t>Wastewater treatment</t>
        </is>
      </c>
      <c r="I2956" s="12" t="inlineStr">
        <is>
          <t>LV 600 V</t>
        </is>
      </c>
      <c r="J2956" s="12" t="inlineStr">
        <is>
          <t>Type TC-ER 600 V 3/C Cu XHHW-2 + ground, PVC jacket</t>
        </is>
      </c>
      <c r="K2956" s="12" t="inlineStr">
        <is>
          <t>LV|3/C+G|1</t>
        </is>
      </c>
      <c r="L2956" s="12" t="inlineStr">
        <is>
          <t>3/C+G</t>
        </is>
      </c>
      <c r="M2956" s="12" t="inlineStr">
        <is>
          <t>1</t>
        </is>
      </c>
      <c r="N2956" s="12" t="n">
        <v>1</v>
      </c>
      <c r="O2956" s="12" t="n">
        <v>1</v>
      </c>
      <c r="P2956" s="12" t="n">
        <v>480</v>
      </c>
      <c r="Q2956" s="12" t="n">
        <v>15</v>
      </c>
      <c r="R2956" s="12" t="n">
        <v>21.2</v>
      </c>
      <c r="S2956" s="12" t="inlineStr">
        <is>
          <t>Duct bank</t>
        </is>
      </c>
      <c r="T2956" s="16" t="n">
        <v>1859</v>
      </c>
      <c r="U2956" s="16" t="n">
        <v>212</v>
      </c>
      <c r="V2956" s="16">
        <f>ROUNDUP((T2956+U2956+2*'Read Me'!$B$13)*(1+'Read Me'!$B$12),-1)</f>
        <v/>
      </c>
      <c r="W2956" s="16">
        <f>V2956*N2956*O2956</f>
        <v/>
      </c>
      <c r="X2956" s="12">
        <f>IF(LEFT(I2956,2)="MV",2*N2956*IF(L2956="1/C",O2956,1),0)</f>
        <v/>
      </c>
      <c r="Y2956" s="12">
        <f>IF(OR(LEFT(K2956,4)="LVAX",LEFT(K2956,6)="MV15AX",LEFT(K2956,4)="CTAX",LEFT(K2956,2)="W|"),2*N2956*O2956,0)</f>
        <v/>
      </c>
      <c r="Z2956" s="12" t="inlineStr">
        <is>
          <t>VD 2.7 %</t>
        </is>
      </c>
      <c r="AA2956" s="12">
        <f>N2956*O2956</f>
        <v/>
      </c>
    </row>
    <row r="2957">
      <c r="A2957" s="12" t="inlineStr">
        <is>
          <t>E-P-0071</t>
        </is>
      </c>
      <c r="B2957" s="12" t="inlineStr">
        <is>
          <t>E</t>
        </is>
      </c>
      <c r="C2957" s="12" t="inlineStr">
        <is>
          <t>Water / utilities</t>
        </is>
      </c>
      <c r="D2957" s="12" t="inlineStr">
        <is>
          <t>Motor 4 of 8, 15 kW</t>
        </is>
      </c>
      <c r="E2957" s="12" t="inlineStr">
        <is>
          <t>MCC-C2</t>
        </is>
      </c>
      <c r="F2957" s="12" t="inlineStr">
        <is>
          <t>R1 MCC-C2</t>
        </is>
      </c>
      <c r="G2957" s="12" t="inlineStr"/>
      <c r="H2957" s="12" t="inlineStr">
        <is>
          <t>Wastewater treatment</t>
        </is>
      </c>
      <c r="I2957" s="12" t="inlineStr">
        <is>
          <t>LV 600 V</t>
        </is>
      </c>
      <c r="J2957" s="12" t="inlineStr">
        <is>
          <t>Type TC-ER 600 V 3/C Cu XHHW-2 + ground, PVC jacket</t>
        </is>
      </c>
      <c r="K2957" s="12" t="inlineStr">
        <is>
          <t>LV|3/C+G|1</t>
        </is>
      </c>
      <c r="L2957" s="12" t="inlineStr">
        <is>
          <t>3/C+G</t>
        </is>
      </c>
      <c r="M2957" s="12" t="inlineStr">
        <is>
          <t>1</t>
        </is>
      </c>
      <c r="N2957" s="12" t="n">
        <v>1</v>
      </c>
      <c r="O2957" s="12" t="n">
        <v>1</v>
      </c>
      <c r="P2957" s="12" t="n">
        <v>480</v>
      </c>
      <c r="Q2957" s="12" t="n">
        <v>15</v>
      </c>
      <c r="R2957" s="12" t="n">
        <v>21.2</v>
      </c>
      <c r="S2957" s="12" t="inlineStr">
        <is>
          <t>Duct bank</t>
        </is>
      </c>
      <c r="T2957" s="16" t="n">
        <v>1859</v>
      </c>
      <c r="U2957" s="16" t="n">
        <v>212</v>
      </c>
      <c r="V2957" s="16">
        <f>ROUNDUP((T2957+U2957+2*'Read Me'!$B$13)*(1+'Read Me'!$B$12),-1)</f>
        <v/>
      </c>
      <c r="W2957" s="16">
        <f>V2957*N2957*O2957</f>
        <v/>
      </c>
      <c r="X2957" s="12">
        <f>IF(LEFT(I2957,2)="MV",2*N2957*IF(L2957="1/C",O2957,1),0)</f>
        <v/>
      </c>
      <c r="Y2957" s="12">
        <f>IF(OR(LEFT(K2957,4)="LVAX",LEFT(K2957,6)="MV15AX",LEFT(K2957,4)="CTAX",LEFT(K2957,2)="W|"),2*N2957*O2957,0)</f>
        <v/>
      </c>
      <c r="Z2957" s="12" t="inlineStr">
        <is>
          <t>VD 2.7 %</t>
        </is>
      </c>
      <c r="AA2957" s="12">
        <f>N2957*O2957</f>
        <v/>
      </c>
    </row>
    <row r="2958">
      <c r="A2958" s="12" t="inlineStr">
        <is>
          <t>E-P-0072</t>
        </is>
      </c>
      <c r="B2958" s="12" t="inlineStr">
        <is>
          <t>E</t>
        </is>
      </c>
      <c r="C2958" s="12" t="inlineStr">
        <is>
          <t>Water / utilities</t>
        </is>
      </c>
      <c r="D2958" s="12" t="inlineStr">
        <is>
          <t>Motor 5 of 8, 15 kW</t>
        </is>
      </c>
      <c r="E2958" s="12" t="inlineStr">
        <is>
          <t>MCC-C2</t>
        </is>
      </c>
      <c r="F2958" s="12" t="inlineStr">
        <is>
          <t>R1 MCC-C2</t>
        </is>
      </c>
      <c r="G2958" s="12" t="inlineStr"/>
      <c r="H2958" s="12" t="inlineStr">
        <is>
          <t>Wastewater treatment</t>
        </is>
      </c>
      <c r="I2958" s="12" t="inlineStr">
        <is>
          <t>LV 600 V</t>
        </is>
      </c>
      <c r="J2958" s="12" t="inlineStr">
        <is>
          <t>Type TC-ER 600 V 3/C Cu XHHW-2 + ground, PVC jacket</t>
        </is>
      </c>
      <c r="K2958" s="12" t="inlineStr">
        <is>
          <t>LV|3/C+G|1</t>
        </is>
      </c>
      <c r="L2958" s="12" t="inlineStr">
        <is>
          <t>3/C+G</t>
        </is>
      </c>
      <c r="M2958" s="12" t="inlineStr">
        <is>
          <t>1</t>
        </is>
      </c>
      <c r="N2958" s="12" t="n">
        <v>1</v>
      </c>
      <c r="O2958" s="12" t="n">
        <v>1</v>
      </c>
      <c r="P2958" s="12" t="n">
        <v>480</v>
      </c>
      <c r="Q2958" s="12" t="n">
        <v>15</v>
      </c>
      <c r="R2958" s="12" t="n">
        <v>21.2</v>
      </c>
      <c r="S2958" s="12" t="inlineStr">
        <is>
          <t>Duct bank</t>
        </is>
      </c>
      <c r="T2958" s="16" t="n">
        <v>1859</v>
      </c>
      <c r="U2958" s="16" t="n">
        <v>212</v>
      </c>
      <c r="V2958" s="16">
        <f>ROUNDUP((T2958+U2958+2*'Read Me'!$B$13)*(1+'Read Me'!$B$12),-1)</f>
        <v/>
      </c>
      <c r="W2958" s="16">
        <f>V2958*N2958*O2958</f>
        <v/>
      </c>
      <c r="X2958" s="12">
        <f>IF(LEFT(I2958,2)="MV",2*N2958*IF(L2958="1/C",O2958,1),0)</f>
        <v/>
      </c>
      <c r="Y2958" s="12">
        <f>IF(OR(LEFT(K2958,4)="LVAX",LEFT(K2958,6)="MV15AX",LEFT(K2958,4)="CTAX",LEFT(K2958,2)="W|"),2*N2958*O2958,0)</f>
        <v/>
      </c>
      <c r="Z2958" s="12" t="inlineStr">
        <is>
          <t>VD 2.7 %</t>
        </is>
      </c>
      <c r="AA2958" s="12">
        <f>N2958*O2958</f>
        <v/>
      </c>
    </row>
    <row r="2959">
      <c r="A2959" s="12" t="inlineStr">
        <is>
          <t>E-P-0073</t>
        </is>
      </c>
      <c r="B2959" s="12" t="inlineStr">
        <is>
          <t>E</t>
        </is>
      </c>
      <c r="C2959" s="12" t="inlineStr">
        <is>
          <t>Water / utilities</t>
        </is>
      </c>
      <c r="D2959" s="12" t="inlineStr">
        <is>
          <t>Motor 6 of 8, 15 kW</t>
        </is>
      </c>
      <c r="E2959" s="12" t="inlineStr">
        <is>
          <t>MCC-C2</t>
        </is>
      </c>
      <c r="F2959" s="12" t="inlineStr">
        <is>
          <t>R1 MCC-C2</t>
        </is>
      </c>
      <c r="G2959" s="12" t="inlineStr"/>
      <c r="H2959" s="12" t="inlineStr">
        <is>
          <t>Wastewater treatment</t>
        </is>
      </c>
      <c r="I2959" s="12" t="inlineStr">
        <is>
          <t>LV 600 V</t>
        </is>
      </c>
      <c r="J2959" s="12" t="inlineStr">
        <is>
          <t>Type TC-ER 600 V 3/C Cu XHHW-2 + ground, PVC jacket</t>
        </is>
      </c>
      <c r="K2959" s="12" t="inlineStr">
        <is>
          <t>LV|3/C+G|1</t>
        </is>
      </c>
      <c r="L2959" s="12" t="inlineStr">
        <is>
          <t>3/C+G</t>
        </is>
      </c>
      <c r="M2959" s="12" t="inlineStr">
        <is>
          <t>1</t>
        </is>
      </c>
      <c r="N2959" s="12" t="n">
        <v>1</v>
      </c>
      <c r="O2959" s="12" t="n">
        <v>1</v>
      </c>
      <c r="P2959" s="12" t="n">
        <v>480</v>
      </c>
      <c r="Q2959" s="12" t="n">
        <v>15</v>
      </c>
      <c r="R2959" s="12" t="n">
        <v>21.2</v>
      </c>
      <c r="S2959" s="12" t="inlineStr">
        <is>
          <t>Duct bank</t>
        </is>
      </c>
      <c r="T2959" s="16" t="n">
        <v>1859</v>
      </c>
      <c r="U2959" s="16" t="n">
        <v>212</v>
      </c>
      <c r="V2959" s="16">
        <f>ROUNDUP((T2959+U2959+2*'Read Me'!$B$13)*(1+'Read Me'!$B$12),-1)</f>
        <v/>
      </c>
      <c r="W2959" s="16">
        <f>V2959*N2959*O2959</f>
        <v/>
      </c>
      <c r="X2959" s="12">
        <f>IF(LEFT(I2959,2)="MV",2*N2959*IF(L2959="1/C",O2959,1),0)</f>
        <v/>
      </c>
      <c r="Y2959" s="12">
        <f>IF(OR(LEFT(K2959,4)="LVAX",LEFT(K2959,6)="MV15AX",LEFT(K2959,4)="CTAX",LEFT(K2959,2)="W|"),2*N2959*O2959,0)</f>
        <v/>
      </c>
      <c r="Z2959" s="12" t="inlineStr">
        <is>
          <t>VD 2.7 %</t>
        </is>
      </c>
      <c r="AA2959" s="12">
        <f>N2959*O2959</f>
        <v/>
      </c>
    </row>
    <row r="2960">
      <c r="A2960" s="12" t="inlineStr">
        <is>
          <t>E-P-0074</t>
        </is>
      </c>
      <c r="B2960" s="12" t="inlineStr">
        <is>
          <t>E</t>
        </is>
      </c>
      <c r="C2960" s="12" t="inlineStr">
        <is>
          <t>Water / utilities</t>
        </is>
      </c>
      <c r="D2960" s="12" t="inlineStr">
        <is>
          <t>Motor 7 of 8, 15 kW</t>
        </is>
      </c>
      <c r="E2960" s="12" t="inlineStr">
        <is>
          <t>MCC-C2</t>
        </is>
      </c>
      <c r="F2960" s="12" t="inlineStr">
        <is>
          <t>R1 MCC-C2</t>
        </is>
      </c>
      <c r="G2960" s="12" t="inlineStr"/>
      <c r="H2960" s="12" t="inlineStr">
        <is>
          <t>Wastewater treatment</t>
        </is>
      </c>
      <c r="I2960" s="12" t="inlineStr">
        <is>
          <t>LV 600 V</t>
        </is>
      </c>
      <c r="J2960" s="12" t="inlineStr">
        <is>
          <t>Type TC-ER 600 V 3/C Cu XHHW-2 + ground, PVC jacket</t>
        </is>
      </c>
      <c r="K2960" s="12" t="inlineStr">
        <is>
          <t>LV|3/C+G|1</t>
        </is>
      </c>
      <c r="L2960" s="12" t="inlineStr">
        <is>
          <t>3/C+G</t>
        </is>
      </c>
      <c r="M2960" s="12" t="inlineStr">
        <is>
          <t>1</t>
        </is>
      </c>
      <c r="N2960" s="12" t="n">
        <v>1</v>
      </c>
      <c r="O2960" s="12" t="n">
        <v>1</v>
      </c>
      <c r="P2960" s="12" t="n">
        <v>480</v>
      </c>
      <c r="Q2960" s="12" t="n">
        <v>15</v>
      </c>
      <c r="R2960" s="12" t="n">
        <v>21.2</v>
      </c>
      <c r="S2960" s="12" t="inlineStr">
        <is>
          <t>Duct bank</t>
        </is>
      </c>
      <c r="T2960" s="16" t="n">
        <v>1859</v>
      </c>
      <c r="U2960" s="16" t="n">
        <v>212</v>
      </c>
      <c r="V2960" s="16">
        <f>ROUNDUP((T2960+U2960+2*'Read Me'!$B$13)*(1+'Read Me'!$B$12),-1)</f>
        <v/>
      </c>
      <c r="W2960" s="16">
        <f>V2960*N2960*O2960</f>
        <v/>
      </c>
      <c r="X2960" s="12">
        <f>IF(LEFT(I2960,2)="MV",2*N2960*IF(L2960="1/C",O2960,1),0)</f>
        <v/>
      </c>
      <c r="Y2960" s="12">
        <f>IF(OR(LEFT(K2960,4)="LVAX",LEFT(K2960,6)="MV15AX",LEFT(K2960,4)="CTAX",LEFT(K2960,2)="W|"),2*N2960*O2960,0)</f>
        <v/>
      </c>
      <c r="Z2960" s="12" t="inlineStr">
        <is>
          <t>VD 2.7 %</t>
        </is>
      </c>
      <c r="AA2960" s="12">
        <f>N2960*O2960</f>
        <v/>
      </c>
    </row>
    <row r="2961">
      <c r="A2961" s="12" t="inlineStr">
        <is>
          <t>E-P-0075</t>
        </is>
      </c>
      <c r="B2961" s="12" t="inlineStr">
        <is>
          <t>E</t>
        </is>
      </c>
      <c r="C2961" s="12" t="inlineStr">
        <is>
          <t>Water / utilities</t>
        </is>
      </c>
      <c r="D2961" s="12" t="inlineStr">
        <is>
          <t>Motor 8 of 8, 15 kW</t>
        </is>
      </c>
      <c r="E2961" s="12" t="inlineStr">
        <is>
          <t>MCC-C2</t>
        </is>
      </c>
      <c r="F2961" s="12" t="inlineStr">
        <is>
          <t>R1 MCC-C2</t>
        </is>
      </c>
      <c r="G2961" s="12" t="inlineStr"/>
      <c r="H2961" s="12" t="inlineStr">
        <is>
          <t>Wastewater treatment</t>
        </is>
      </c>
      <c r="I2961" s="12" t="inlineStr">
        <is>
          <t>LV 600 V</t>
        </is>
      </c>
      <c r="J2961" s="12" t="inlineStr">
        <is>
          <t>Type TC-ER 600 V 3/C Cu XHHW-2 + ground, PVC jacket</t>
        </is>
      </c>
      <c r="K2961" s="12" t="inlineStr">
        <is>
          <t>LV|3/C+G|1</t>
        </is>
      </c>
      <c r="L2961" s="12" t="inlineStr">
        <is>
          <t>3/C+G</t>
        </is>
      </c>
      <c r="M2961" s="12" t="inlineStr">
        <is>
          <t>1</t>
        </is>
      </c>
      <c r="N2961" s="12" t="n">
        <v>1</v>
      </c>
      <c r="O2961" s="12" t="n">
        <v>1</v>
      </c>
      <c r="P2961" s="12" t="n">
        <v>480</v>
      </c>
      <c r="Q2961" s="12" t="n">
        <v>15</v>
      </c>
      <c r="R2961" s="12" t="n">
        <v>21.2</v>
      </c>
      <c r="S2961" s="12" t="inlineStr">
        <is>
          <t>Duct bank</t>
        </is>
      </c>
      <c r="T2961" s="16" t="n">
        <v>1859</v>
      </c>
      <c r="U2961" s="16" t="n">
        <v>212</v>
      </c>
      <c r="V2961" s="16">
        <f>ROUNDUP((T2961+U2961+2*'Read Me'!$B$13)*(1+'Read Me'!$B$12),-1)</f>
        <v/>
      </c>
      <c r="W2961" s="16">
        <f>V2961*N2961*O2961</f>
        <v/>
      </c>
      <c r="X2961" s="12">
        <f>IF(LEFT(I2961,2)="MV",2*N2961*IF(L2961="1/C",O2961,1),0)</f>
        <v/>
      </c>
      <c r="Y2961" s="12">
        <f>IF(OR(LEFT(K2961,4)="LVAX",LEFT(K2961,6)="MV15AX",LEFT(K2961,4)="CTAX",LEFT(K2961,2)="W|"),2*N2961*O2961,0)</f>
        <v/>
      </c>
      <c r="Z2961" s="12" t="inlineStr">
        <is>
          <t>VD 2.7 %</t>
        </is>
      </c>
      <c r="AA2961" s="12">
        <f>N2961*O2961</f>
        <v/>
      </c>
    </row>
    <row r="2962">
      <c r="A2962" s="12" t="inlineStr">
        <is>
          <t>E-P-0076</t>
        </is>
      </c>
      <c r="B2962" s="12" t="inlineStr">
        <is>
          <t>E</t>
        </is>
      </c>
      <c r="C2962" s="12" t="inlineStr">
        <is>
          <t>Water / utilities</t>
        </is>
      </c>
      <c r="D2962" s="12" t="inlineStr">
        <is>
          <t>Motor 1 of 20, 15 kW</t>
        </is>
      </c>
      <c r="E2962" s="12" t="inlineStr">
        <is>
          <t>MCC-C2</t>
        </is>
      </c>
      <c r="F2962" s="12" t="inlineStr">
        <is>
          <t>R1 MCC-C2</t>
        </is>
      </c>
      <c r="G2962" s="12" t="inlineStr">
        <is>
          <t>R-WT</t>
        </is>
      </c>
      <c r="H2962" s="12" t="inlineStr">
        <is>
          <t>Water treatment building (incl. R-WT electrical room)</t>
        </is>
      </c>
      <c r="I2962" s="12" t="inlineStr">
        <is>
          <t>LV 600 V</t>
        </is>
      </c>
      <c r="J2962" s="12" t="inlineStr">
        <is>
          <t>Type TC-ER 600 V 3/C Cu XHHW-2 + ground, PVC jacket</t>
        </is>
      </c>
      <c r="K2962" s="12" t="inlineStr">
        <is>
          <t>LV|3/C+G|2</t>
        </is>
      </c>
      <c r="L2962" s="12" t="inlineStr">
        <is>
          <t>3/C+G</t>
        </is>
      </c>
      <c r="M2962" s="12" t="inlineStr">
        <is>
          <t>2</t>
        </is>
      </c>
      <c r="N2962" s="12" t="n">
        <v>1</v>
      </c>
      <c r="O2962" s="12" t="n">
        <v>1</v>
      </c>
      <c r="P2962" s="12" t="n">
        <v>480</v>
      </c>
      <c r="Q2962" s="12" t="n">
        <v>15</v>
      </c>
      <c r="R2962" s="12" t="n">
        <v>21.2</v>
      </c>
      <c r="S2962" s="12" t="inlineStr">
        <is>
          <t>Duct bank</t>
        </is>
      </c>
      <c r="T2962" s="16" t="n">
        <v>1629</v>
      </c>
      <c r="U2962" s="16" t="n">
        <v>145</v>
      </c>
      <c r="V2962" s="16">
        <f>ROUNDUP((T2962+U2962+2*'Read Me'!$B$13)*(1+'Read Me'!$B$12),-1)</f>
        <v/>
      </c>
      <c r="W2962" s="16">
        <f>V2962*N2962*O2962</f>
        <v/>
      </c>
      <c r="X2962" s="12">
        <f>IF(LEFT(I2962,2)="MV",2*N2962*IF(L2962="1/C",O2962,1),0)</f>
        <v/>
      </c>
      <c r="Y2962" s="12">
        <f>IF(OR(LEFT(K2962,4)="LVAX",LEFT(K2962,6)="MV15AX",LEFT(K2962,4)="CTAX",LEFT(K2962,2)="W|"),2*N2962*O2962,0)</f>
        <v/>
      </c>
      <c r="Z2962" s="12" t="inlineStr">
        <is>
          <t>VD 2.9 %</t>
        </is>
      </c>
      <c r="AA2962" s="12">
        <f>N2962*O2962</f>
        <v/>
      </c>
    </row>
    <row r="2963">
      <c r="A2963" s="12" t="inlineStr">
        <is>
          <t>E-P-0077</t>
        </is>
      </c>
      <c r="B2963" s="12" t="inlineStr">
        <is>
          <t>E</t>
        </is>
      </c>
      <c r="C2963" s="12" t="inlineStr">
        <is>
          <t>Water / utilities</t>
        </is>
      </c>
      <c r="D2963" s="12" t="inlineStr">
        <is>
          <t>Motor 2 of 20, 15 kW</t>
        </is>
      </c>
      <c r="E2963" s="12" t="inlineStr">
        <is>
          <t>MCC-C2</t>
        </is>
      </c>
      <c r="F2963" s="12" t="inlineStr">
        <is>
          <t>R1 MCC-C2</t>
        </is>
      </c>
      <c r="G2963" s="12" t="inlineStr">
        <is>
          <t>R-WT</t>
        </is>
      </c>
      <c r="H2963" s="12" t="inlineStr">
        <is>
          <t>Water treatment building (incl. R-WT electrical room)</t>
        </is>
      </c>
      <c r="I2963" s="12" t="inlineStr">
        <is>
          <t>LV 600 V</t>
        </is>
      </c>
      <c r="J2963" s="12" t="inlineStr">
        <is>
          <t>Type TC-ER 600 V 3/C Cu XHHW-2 + ground, PVC jacket</t>
        </is>
      </c>
      <c r="K2963" s="12" t="inlineStr">
        <is>
          <t>LV|3/C+G|2</t>
        </is>
      </c>
      <c r="L2963" s="12" t="inlineStr">
        <is>
          <t>3/C+G</t>
        </is>
      </c>
      <c r="M2963" s="12" t="inlineStr">
        <is>
          <t>2</t>
        </is>
      </c>
      <c r="N2963" s="12" t="n">
        <v>1</v>
      </c>
      <c r="O2963" s="12" t="n">
        <v>1</v>
      </c>
      <c r="P2963" s="12" t="n">
        <v>480</v>
      </c>
      <c r="Q2963" s="12" t="n">
        <v>15</v>
      </c>
      <c r="R2963" s="12" t="n">
        <v>21.2</v>
      </c>
      <c r="S2963" s="12" t="inlineStr">
        <is>
          <t>Duct bank</t>
        </is>
      </c>
      <c r="T2963" s="16" t="n">
        <v>1629</v>
      </c>
      <c r="U2963" s="16" t="n">
        <v>145</v>
      </c>
      <c r="V2963" s="16">
        <f>ROUNDUP((T2963+U2963+2*'Read Me'!$B$13)*(1+'Read Me'!$B$12),-1)</f>
        <v/>
      </c>
      <c r="W2963" s="16">
        <f>V2963*N2963*O2963</f>
        <v/>
      </c>
      <c r="X2963" s="12">
        <f>IF(LEFT(I2963,2)="MV",2*N2963*IF(L2963="1/C",O2963,1),0)</f>
        <v/>
      </c>
      <c r="Y2963" s="12">
        <f>IF(OR(LEFT(K2963,4)="LVAX",LEFT(K2963,6)="MV15AX",LEFT(K2963,4)="CTAX",LEFT(K2963,2)="W|"),2*N2963*O2963,0)</f>
        <v/>
      </c>
      <c r="Z2963" s="12" t="inlineStr">
        <is>
          <t>VD 2.9 %</t>
        </is>
      </c>
      <c r="AA2963" s="12">
        <f>N2963*O2963</f>
        <v/>
      </c>
    </row>
    <row r="2964">
      <c r="A2964" s="12" t="inlineStr">
        <is>
          <t>E-P-0078</t>
        </is>
      </c>
      <c r="B2964" s="12" t="inlineStr">
        <is>
          <t>E</t>
        </is>
      </c>
      <c r="C2964" s="12" t="inlineStr">
        <is>
          <t>Water / utilities</t>
        </is>
      </c>
      <c r="D2964" s="12" t="inlineStr">
        <is>
          <t>Motor 3 of 20, 15 kW</t>
        </is>
      </c>
      <c r="E2964" s="12" t="inlineStr">
        <is>
          <t>MCC-C2</t>
        </is>
      </c>
      <c r="F2964" s="12" t="inlineStr">
        <is>
          <t>R1 MCC-C2</t>
        </is>
      </c>
      <c r="G2964" s="12" t="inlineStr">
        <is>
          <t>R-WT</t>
        </is>
      </c>
      <c r="H2964" s="12" t="inlineStr">
        <is>
          <t>Water treatment building (incl. R-WT electrical room)</t>
        </is>
      </c>
      <c r="I2964" s="12" t="inlineStr">
        <is>
          <t>LV 600 V</t>
        </is>
      </c>
      <c r="J2964" s="12" t="inlineStr">
        <is>
          <t>Type TC-ER 600 V 3/C Cu XHHW-2 + ground, PVC jacket</t>
        </is>
      </c>
      <c r="K2964" s="12" t="inlineStr">
        <is>
          <t>LV|3/C+G|2</t>
        </is>
      </c>
      <c r="L2964" s="12" t="inlineStr">
        <is>
          <t>3/C+G</t>
        </is>
      </c>
      <c r="M2964" s="12" t="inlineStr">
        <is>
          <t>2</t>
        </is>
      </c>
      <c r="N2964" s="12" t="n">
        <v>1</v>
      </c>
      <c r="O2964" s="12" t="n">
        <v>1</v>
      </c>
      <c r="P2964" s="12" t="n">
        <v>480</v>
      </c>
      <c r="Q2964" s="12" t="n">
        <v>15</v>
      </c>
      <c r="R2964" s="12" t="n">
        <v>21.2</v>
      </c>
      <c r="S2964" s="12" t="inlineStr">
        <is>
          <t>Duct bank</t>
        </is>
      </c>
      <c r="T2964" s="16" t="n">
        <v>1629</v>
      </c>
      <c r="U2964" s="16" t="n">
        <v>145</v>
      </c>
      <c r="V2964" s="16">
        <f>ROUNDUP((T2964+U2964+2*'Read Me'!$B$13)*(1+'Read Me'!$B$12),-1)</f>
        <v/>
      </c>
      <c r="W2964" s="16">
        <f>V2964*N2964*O2964</f>
        <v/>
      </c>
      <c r="X2964" s="12">
        <f>IF(LEFT(I2964,2)="MV",2*N2964*IF(L2964="1/C",O2964,1),0)</f>
        <v/>
      </c>
      <c r="Y2964" s="12">
        <f>IF(OR(LEFT(K2964,4)="LVAX",LEFT(K2964,6)="MV15AX",LEFT(K2964,4)="CTAX",LEFT(K2964,2)="W|"),2*N2964*O2964,0)</f>
        <v/>
      </c>
      <c r="Z2964" s="12" t="inlineStr">
        <is>
          <t>VD 2.9 %</t>
        </is>
      </c>
      <c r="AA2964" s="12">
        <f>N2964*O2964</f>
        <v/>
      </c>
    </row>
    <row r="2965">
      <c r="A2965" s="12" t="inlineStr">
        <is>
          <t>E-P-0079</t>
        </is>
      </c>
      <c r="B2965" s="12" t="inlineStr">
        <is>
          <t>E</t>
        </is>
      </c>
      <c r="C2965" s="12" t="inlineStr">
        <is>
          <t>Water / utilities</t>
        </is>
      </c>
      <c r="D2965" s="12" t="inlineStr">
        <is>
          <t>Motor 4 of 20, 15 kW</t>
        </is>
      </c>
      <c r="E2965" s="12" t="inlineStr">
        <is>
          <t>MCC-C2</t>
        </is>
      </c>
      <c r="F2965" s="12" t="inlineStr">
        <is>
          <t>R1 MCC-C2</t>
        </is>
      </c>
      <c r="G2965" s="12" t="inlineStr">
        <is>
          <t>R-WT</t>
        </is>
      </c>
      <c r="H2965" s="12" t="inlineStr">
        <is>
          <t>Water treatment building (incl. R-WT electrical room)</t>
        </is>
      </c>
      <c r="I2965" s="12" t="inlineStr">
        <is>
          <t>LV 600 V</t>
        </is>
      </c>
      <c r="J2965" s="12" t="inlineStr">
        <is>
          <t>Type TC-ER 600 V 3/C Cu XHHW-2 + ground, PVC jacket</t>
        </is>
      </c>
      <c r="K2965" s="12" t="inlineStr">
        <is>
          <t>LV|3/C+G|2</t>
        </is>
      </c>
      <c r="L2965" s="12" t="inlineStr">
        <is>
          <t>3/C+G</t>
        </is>
      </c>
      <c r="M2965" s="12" t="inlineStr">
        <is>
          <t>2</t>
        </is>
      </c>
      <c r="N2965" s="12" t="n">
        <v>1</v>
      </c>
      <c r="O2965" s="12" t="n">
        <v>1</v>
      </c>
      <c r="P2965" s="12" t="n">
        <v>480</v>
      </c>
      <c r="Q2965" s="12" t="n">
        <v>15</v>
      </c>
      <c r="R2965" s="12" t="n">
        <v>21.2</v>
      </c>
      <c r="S2965" s="12" t="inlineStr">
        <is>
          <t>Duct bank</t>
        </is>
      </c>
      <c r="T2965" s="16" t="n">
        <v>1629</v>
      </c>
      <c r="U2965" s="16" t="n">
        <v>145</v>
      </c>
      <c r="V2965" s="16">
        <f>ROUNDUP((T2965+U2965+2*'Read Me'!$B$13)*(1+'Read Me'!$B$12),-1)</f>
        <v/>
      </c>
      <c r="W2965" s="16">
        <f>V2965*N2965*O2965</f>
        <v/>
      </c>
      <c r="X2965" s="12">
        <f>IF(LEFT(I2965,2)="MV",2*N2965*IF(L2965="1/C",O2965,1),0)</f>
        <v/>
      </c>
      <c r="Y2965" s="12">
        <f>IF(OR(LEFT(K2965,4)="LVAX",LEFT(K2965,6)="MV15AX",LEFT(K2965,4)="CTAX",LEFT(K2965,2)="W|"),2*N2965*O2965,0)</f>
        <v/>
      </c>
      <c r="Z2965" s="12" t="inlineStr">
        <is>
          <t>VD 2.9 %</t>
        </is>
      </c>
      <c r="AA2965" s="12">
        <f>N2965*O2965</f>
        <v/>
      </c>
    </row>
    <row r="2966">
      <c r="A2966" s="12" t="inlineStr">
        <is>
          <t>E-P-0080</t>
        </is>
      </c>
      <c r="B2966" s="12" t="inlineStr">
        <is>
          <t>E</t>
        </is>
      </c>
      <c r="C2966" s="12" t="inlineStr">
        <is>
          <t>Water / utilities</t>
        </is>
      </c>
      <c r="D2966" s="12" t="inlineStr">
        <is>
          <t>Motor 5 of 20, 15 kW</t>
        </is>
      </c>
      <c r="E2966" s="12" t="inlineStr">
        <is>
          <t>MCC-C2</t>
        </is>
      </c>
      <c r="F2966" s="12" t="inlineStr">
        <is>
          <t>R1 MCC-C2</t>
        </is>
      </c>
      <c r="G2966" s="12" t="inlineStr">
        <is>
          <t>R-WT</t>
        </is>
      </c>
      <c r="H2966" s="12" t="inlineStr">
        <is>
          <t>Water treatment building (incl. R-WT electrical room)</t>
        </is>
      </c>
      <c r="I2966" s="12" t="inlineStr">
        <is>
          <t>LV 600 V</t>
        </is>
      </c>
      <c r="J2966" s="12" t="inlineStr">
        <is>
          <t>Type TC-ER 600 V 3/C Cu XHHW-2 + ground, PVC jacket</t>
        </is>
      </c>
      <c r="K2966" s="12" t="inlineStr">
        <is>
          <t>LV|3/C+G|2</t>
        </is>
      </c>
      <c r="L2966" s="12" t="inlineStr">
        <is>
          <t>3/C+G</t>
        </is>
      </c>
      <c r="M2966" s="12" t="inlineStr">
        <is>
          <t>2</t>
        </is>
      </c>
      <c r="N2966" s="12" t="n">
        <v>1</v>
      </c>
      <c r="O2966" s="12" t="n">
        <v>1</v>
      </c>
      <c r="P2966" s="12" t="n">
        <v>480</v>
      </c>
      <c r="Q2966" s="12" t="n">
        <v>15</v>
      </c>
      <c r="R2966" s="12" t="n">
        <v>21.2</v>
      </c>
      <c r="S2966" s="12" t="inlineStr">
        <is>
          <t>Duct bank</t>
        </is>
      </c>
      <c r="T2966" s="16" t="n">
        <v>1629</v>
      </c>
      <c r="U2966" s="16" t="n">
        <v>145</v>
      </c>
      <c r="V2966" s="16">
        <f>ROUNDUP((T2966+U2966+2*'Read Me'!$B$13)*(1+'Read Me'!$B$12),-1)</f>
        <v/>
      </c>
      <c r="W2966" s="16">
        <f>V2966*N2966*O2966</f>
        <v/>
      </c>
      <c r="X2966" s="12">
        <f>IF(LEFT(I2966,2)="MV",2*N2966*IF(L2966="1/C",O2966,1),0)</f>
        <v/>
      </c>
      <c r="Y2966" s="12">
        <f>IF(OR(LEFT(K2966,4)="LVAX",LEFT(K2966,6)="MV15AX",LEFT(K2966,4)="CTAX",LEFT(K2966,2)="W|"),2*N2966*O2966,0)</f>
        <v/>
      </c>
      <c r="Z2966" s="12" t="inlineStr">
        <is>
          <t>VD 2.9 %</t>
        </is>
      </c>
      <c r="AA2966" s="12">
        <f>N2966*O2966</f>
        <v/>
      </c>
    </row>
    <row r="2967">
      <c r="A2967" s="12" t="inlineStr">
        <is>
          <t>E-P-0081</t>
        </is>
      </c>
      <c r="B2967" s="12" t="inlineStr">
        <is>
          <t>E</t>
        </is>
      </c>
      <c r="C2967" s="12" t="inlineStr">
        <is>
          <t>Water / utilities</t>
        </is>
      </c>
      <c r="D2967" s="12" t="inlineStr">
        <is>
          <t>Motor 6 of 20, 15 kW</t>
        </is>
      </c>
      <c r="E2967" s="12" t="inlineStr">
        <is>
          <t>MCC-C2</t>
        </is>
      </c>
      <c r="F2967" s="12" t="inlineStr">
        <is>
          <t>R1 MCC-C2</t>
        </is>
      </c>
      <c r="G2967" s="12" t="inlineStr">
        <is>
          <t>R-WT</t>
        </is>
      </c>
      <c r="H2967" s="12" t="inlineStr">
        <is>
          <t>Water treatment building (incl. R-WT electrical room)</t>
        </is>
      </c>
      <c r="I2967" s="12" t="inlineStr">
        <is>
          <t>LV 600 V</t>
        </is>
      </c>
      <c r="J2967" s="12" t="inlineStr">
        <is>
          <t>Type TC-ER 600 V 3/C Cu XHHW-2 + ground, PVC jacket</t>
        </is>
      </c>
      <c r="K2967" s="12" t="inlineStr">
        <is>
          <t>LV|3/C+G|2</t>
        </is>
      </c>
      <c r="L2967" s="12" t="inlineStr">
        <is>
          <t>3/C+G</t>
        </is>
      </c>
      <c r="M2967" s="12" t="inlineStr">
        <is>
          <t>2</t>
        </is>
      </c>
      <c r="N2967" s="12" t="n">
        <v>1</v>
      </c>
      <c r="O2967" s="12" t="n">
        <v>1</v>
      </c>
      <c r="P2967" s="12" t="n">
        <v>480</v>
      </c>
      <c r="Q2967" s="12" t="n">
        <v>15</v>
      </c>
      <c r="R2967" s="12" t="n">
        <v>21.2</v>
      </c>
      <c r="S2967" s="12" t="inlineStr">
        <is>
          <t>Duct bank</t>
        </is>
      </c>
      <c r="T2967" s="16" t="n">
        <v>1629</v>
      </c>
      <c r="U2967" s="16" t="n">
        <v>145</v>
      </c>
      <c r="V2967" s="16">
        <f>ROUNDUP((T2967+U2967+2*'Read Me'!$B$13)*(1+'Read Me'!$B$12),-1)</f>
        <v/>
      </c>
      <c r="W2967" s="16">
        <f>V2967*N2967*O2967</f>
        <v/>
      </c>
      <c r="X2967" s="12">
        <f>IF(LEFT(I2967,2)="MV",2*N2967*IF(L2967="1/C",O2967,1),0)</f>
        <v/>
      </c>
      <c r="Y2967" s="12">
        <f>IF(OR(LEFT(K2967,4)="LVAX",LEFT(K2967,6)="MV15AX",LEFT(K2967,4)="CTAX",LEFT(K2967,2)="W|"),2*N2967*O2967,0)</f>
        <v/>
      </c>
      <c r="Z2967" s="12" t="inlineStr">
        <is>
          <t>VD 2.9 %</t>
        </is>
      </c>
      <c r="AA2967" s="12">
        <f>N2967*O2967</f>
        <v/>
      </c>
    </row>
    <row r="2968">
      <c r="A2968" s="12" t="inlineStr">
        <is>
          <t>E-P-0082</t>
        </is>
      </c>
      <c r="B2968" s="12" t="inlineStr">
        <is>
          <t>E</t>
        </is>
      </c>
      <c r="C2968" s="12" t="inlineStr">
        <is>
          <t>Water / utilities</t>
        </is>
      </c>
      <c r="D2968" s="12" t="inlineStr">
        <is>
          <t>Motor 7 of 20, 15 kW</t>
        </is>
      </c>
      <c r="E2968" s="12" t="inlineStr">
        <is>
          <t>MCC-C2</t>
        </is>
      </c>
      <c r="F2968" s="12" t="inlineStr">
        <is>
          <t>R1 MCC-C2</t>
        </is>
      </c>
      <c r="G2968" s="12" t="inlineStr">
        <is>
          <t>R-WT</t>
        </is>
      </c>
      <c r="H2968" s="12" t="inlineStr">
        <is>
          <t>Water treatment building (incl. R-WT electrical room)</t>
        </is>
      </c>
      <c r="I2968" s="12" t="inlineStr">
        <is>
          <t>LV 600 V</t>
        </is>
      </c>
      <c r="J2968" s="12" t="inlineStr">
        <is>
          <t>Type TC-ER 600 V 3/C Cu XHHW-2 + ground, PVC jacket</t>
        </is>
      </c>
      <c r="K2968" s="12" t="inlineStr">
        <is>
          <t>LV|3/C+G|2</t>
        </is>
      </c>
      <c r="L2968" s="12" t="inlineStr">
        <is>
          <t>3/C+G</t>
        </is>
      </c>
      <c r="M2968" s="12" t="inlineStr">
        <is>
          <t>2</t>
        </is>
      </c>
      <c r="N2968" s="12" t="n">
        <v>1</v>
      </c>
      <c r="O2968" s="12" t="n">
        <v>1</v>
      </c>
      <c r="P2968" s="12" t="n">
        <v>480</v>
      </c>
      <c r="Q2968" s="12" t="n">
        <v>15</v>
      </c>
      <c r="R2968" s="12" t="n">
        <v>21.2</v>
      </c>
      <c r="S2968" s="12" t="inlineStr">
        <is>
          <t>Duct bank</t>
        </is>
      </c>
      <c r="T2968" s="16" t="n">
        <v>1629</v>
      </c>
      <c r="U2968" s="16" t="n">
        <v>145</v>
      </c>
      <c r="V2968" s="16">
        <f>ROUNDUP((T2968+U2968+2*'Read Me'!$B$13)*(1+'Read Me'!$B$12),-1)</f>
        <v/>
      </c>
      <c r="W2968" s="16">
        <f>V2968*N2968*O2968</f>
        <v/>
      </c>
      <c r="X2968" s="12">
        <f>IF(LEFT(I2968,2)="MV",2*N2968*IF(L2968="1/C",O2968,1),0)</f>
        <v/>
      </c>
      <c r="Y2968" s="12">
        <f>IF(OR(LEFT(K2968,4)="LVAX",LEFT(K2968,6)="MV15AX",LEFT(K2968,4)="CTAX",LEFT(K2968,2)="W|"),2*N2968*O2968,0)</f>
        <v/>
      </c>
      <c r="Z2968" s="12" t="inlineStr">
        <is>
          <t>VD 2.9 %</t>
        </is>
      </c>
      <c r="AA2968" s="12">
        <f>N2968*O2968</f>
        <v/>
      </c>
    </row>
    <row r="2969">
      <c r="A2969" s="12" t="inlineStr">
        <is>
          <t>E-P-0083</t>
        </is>
      </c>
      <c r="B2969" s="12" t="inlineStr">
        <is>
          <t>E</t>
        </is>
      </c>
      <c r="C2969" s="12" t="inlineStr">
        <is>
          <t>Water / utilities</t>
        </is>
      </c>
      <c r="D2969" s="12" t="inlineStr">
        <is>
          <t>Motor 8 of 20, 15 kW</t>
        </is>
      </c>
      <c r="E2969" s="12" t="inlineStr">
        <is>
          <t>MCC-C2</t>
        </is>
      </c>
      <c r="F2969" s="12" t="inlineStr">
        <is>
          <t>R1 MCC-C2</t>
        </is>
      </c>
      <c r="G2969" s="12" t="inlineStr">
        <is>
          <t>R-WT</t>
        </is>
      </c>
      <c r="H2969" s="12" t="inlineStr">
        <is>
          <t>Water treatment building (incl. R-WT electrical room)</t>
        </is>
      </c>
      <c r="I2969" s="12" t="inlineStr">
        <is>
          <t>LV 600 V</t>
        </is>
      </c>
      <c r="J2969" s="12" t="inlineStr">
        <is>
          <t>Type TC-ER 600 V 3/C Cu XHHW-2 + ground, PVC jacket</t>
        </is>
      </c>
      <c r="K2969" s="12" t="inlineStr">
        <is>
          <t>LV|3/C+G|2</t>
        </is>
      </c>
      <c r="L2969" s="12" t="inlineStr">
        <is>
          <t>3/C+G</t>
        </is>
      </c>
      <c r="M2969" s="12" t="inlineStr">
        <is>
          <t>2</t>
        </is>
      </c>
      <c r="N2969" s="12" t="n">
        <v>1</v>
      </c>
      <c r="O2969" s="12" t="n">
        <v>1</v>
      </c>
      <c r="P2969" s="12" t="n">
        <v>480</v>
      </c>
      <c r="Q2969" s="12" t="n">
        <v>15</v>
      </c>
      <c r="R2969" s="12" t="n">
        <v>21.2</v>
      </c>
      <c r="S2969" s="12" t="inlineStr">
        <is>
          <t>Duct bank</t>
        </is>
      </c>
      <c r="T2969" s="16" t="n">
        <v>1629</v>
      </c>
      <c r="U2969" s="16" t="n">
        <v>145</v>
      </c>
      <c r="V2969" s="16">
        <f>ROUNDUP((T2969+U2969+2*'Read Me'!$B$13)*(1+'Read Me'!$B$12),-1)</f>
        <v/>
      </c>
      <c r="W2969" s="16">
        <f>V2969*N2969*O2969</f>
        <v/>
      </c>
      <c r="X2969" s="12">
        <f>IF(LEFT(I2969,2)="MV",2*N2969*IF(L2969="1/C",O2969,1),0)</f>
        <v/>
      </c>
      <c r="Y2969" s="12">
        <f>IF(OR(LEFT(K2969,4)="LVAX",LEFT(K2969,6)="MV15AX",LEFT(K2969,4)="CTAX",LEFT(K2969,2)="W|"),2*N2969*O2969,0)</f>
        <v/>
      </c>
      <c r="Z2969" s="12" t="inlineStr">
        <is>
          <t>VD 2.9 %</t>
        </is>
      </c>
      <c r="AA2969" s="12">
        <f>N2969*O2969</f>
        <v/>
      </c>
    </row>
    <row r="2970">
      <c r="A2970" s="12" t="inlineStr">
        <is>
          <t>E-P-0084</t>
        </is>
      </c>
      <c r="B2970" s="12" t="inlineStr">
        <is>
          <t>E</t>
        </is>
      </c>
      <c r="C2970" s="12" t="inlineStr">
        <is>
          <t>Water / utilities</t>
        </is>
      </c>
      <c r="D2970" s="12" t="inlineStr">
        <is>
          <t>Motor 9 of 20, 15 kW</t>
        </is>
      </c>
      <c r="E2970" s="12" t="inlineStr">
        <is>
          <t>MCC-C2</t>
        </is>
      </c>
      <c r="F2970" s="12" t="inlineStr">
        <is>
          <t>R1 MCC-C2</t>
        </is>
      </c>
      <c r="G2970" s="12" t="inlineStr">
        <is>
          <t>R-WT</t>
        </is>
      </c>
      <c r="H2970" s="12" t="inlineStr">
        <is>
          <t>Water treatment building (incl. R-WT electrical room)</t>
        </is>
      </c>
      <c r="I2970" s="12" t="inlineStr">
        <is>
          <t>LV 600 V</t>
        </is>
      </c>
      <c r="J2970" s="12" t="inlineStr">
        <is>
          <t>Type TC-ER 600 V 3/C Cu XHHW-2 + ground, PVC jacket</t>
        </is>
      </c>
      <c r="K2970" s="12" t="inlineStr">
        <is>
          <t>LV|3/C+G|2</t>
        </is>
      </c>
      <c r="L2970" s="12" t="inlineStr">
        <is>
          <t>3/C+G</t>
        </is>
      </c>
      <c r="M2970" s="12" t="inlineStr">
        <is>
          <t>2</t>
        </is>
      </c>
      <c r="N2970" s="12" t="n">
        <v>1</v>
      </c>
      <c r="O2970" s="12" t="n">
        <v>1</v>
      </c>
      <c r="P2970" s="12" t="n">
        <v>480</v>
      </c>
      <c r="Q2970" s="12" t="n">
        <v>15</v>
      </c>
      <c r="R2970" s="12" t="n">
        <v>21.2</v>
      </c>
      <c r="S2970" s="12" t="inlineStr">
        <is>
          <t>Duct bank</t>
        </is>
      </c>
      <c r="T2970" s="16" t="n">
        <v>1629</v>
      </c>
      <c r="U2970" s="16" t="n">
        <v>145</v>
      </c>
      <c r="V2970" s="16">
        <f>ROUNDUP((T2970+U2970+2*'Read Me'!$B$13)*(1+'Read Me'!$B$12),-1)</f>
        <v/>
      </c>
      <c r="W2970" s="16">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E-P-0085</t>
        </is>
      </c>
      <c r="B2971" s="12" t="inlineStr">
        <is>
          <t>E</t>
        </is>
      </c>
      <c r="C2971" s="12" t="inlineStr">
        <is>
          <t>Water / utilities</t>
        </is>
      </c>
      <c r="D2971" s="12" t="inlineStr">
        <is>
          <t>Motor 10 of 20, 15 kW</t>
        </is>
      </c>
      <c r="E2971" s="12" t="inlineStr">
        <is>
          <t>MCC-C2</t>
        </is>
      </c>
      <c r="F2971" s="12" t="inlineStr">
        <is>
          <t>R1 MCC-C2</t>
        </is>
      </c>
      <c r="G2971" s="12" t="inlineStr">
        <is>
          <t>R-WT</t>
        </is>
      </c>
      <c r="H2971" s="12" t="inlineStr">
        <is>
          <t>Water treatment building (incl. R-WT electrical room)</t>
        </is>
      </c>
      <c r="I2971" s="12" t="inlineStr">
        <is>
          <t>LV 600 V</t>
        </is>
      </c>
      <c r="J2971" s="12" t="inlineStr">
        <is>
          <t>Type TC-ER 600 V 3/C Cu XHHW-2 + ground, PVC jacket</t>
        </is>
      </c>
      <c r="K2971" s="12" t="inlineStr">
        <is>
          <t>LV|3/C+G|2</t>
        </is>
      </c>
      <c r="L2971" s="12" t="inlineStr">
        <is>
          <t>3/C+G</t>
        </is>
      </c>
      <c r="M2971" s="12" t="inlineStr">
        <is>
          <t>2</t>
        </is>
      </c>
      <c r="N2971" s="12" t="n">
        <v>1</v>
      </c>
      <c r="O2971" s="12" t="n">
        <v>1</v>
      </c>
      <c r="P2971" s="12" t="n">
        <v>480</v>
      </c>
      <c r="Q2971" s="12" t="n">
        <v>15</v>
      </c>
      <c r="R2971" s="12" t="n">
        <v>21.2</v>
      </c>
      <c r="S2971" s="12" t="inlineStr">
        <is>
          <t>Duct bank</t>
        </is>
      </c>
      <c r="T2971" s="16" t="n">
        <v>1629</v>
      </c>
      <c r="U2971" s="16" t="n">
        <v>145</v>
      </c>
      <c r="V2971" s="16">
        <f>ROUNDUP((T2971+U2971+2*'Read Me'!$B$13)*(1+'Read Me'!$B$12),-1)</f>
        <v/>
      </c>
      <c r="W2971" s="16">
        <f>V2971*N2971*O2971</f>
        <v/>
      </c>
      <c r="X2971" s="12">
        <f>IF(LEFT(I2971,2)="MV",2*N2971*IF(L2971="1/C",O2971,1),0)</f>
        <v/>
      </c>
      <c r="Y2971" s="12">
        <f>IF(OR(LEFT(K2971,4)="LVAX",LEFT(K2971,6)="MV15AX",LEFT(K2971,4)="CTAX",LEFT(K2971,2)="W|"),2*N2971*O2971,0)</f>
        <v/>
      </c>
      <c r="Z2971" s="12" t="inlineStr">
        <is>
          <t>VD 2.9 %</t>
        </is>
      </c>
      <c r="AA2971" s="12">
        <f>N2971*O2971</f>
        <v/>
      </c>
    </row>
    <row r="2972">
      <c r="A2972" s="12" t="inlineStr">
        <is>
          <t>E-P-0086</t>
        </is>
      </c>
      <c r="B2972" s="12" t="inlineStr">
        <is>
          <t>E</t>
        </is>
      </c>
      <c r="C2972" s="12" t="inlineStr">
        <is>
          <t>Water / utilities</t>
        </is>
      </c>
      <c r="D2972" s="12" t="inlineStr">
        <is>
          <t>Motor 11 of 20, 15 kW</t>
        </is>
      </c>
      <c r="E2972" s="12" t="inlineStr">
        <is>
          <t>MCC-C2</t>
        </is>
      </c>
      <c r="F2972" s="12" t="inlineStr">
        <is>
          <t>R1 MCC-C2</t>
        </is>
      </c>
      <c r="G2972" s="12" t="inlineStr">
        <is>
          <t>R-WT</t>
        </is>
      </c>
      <c r="H2972" s="12" t="inlineStr">
        <is>
          <t>Water treatment building (incl. R-WT electrical room)</t>
        </is>
      </c>
      <c r="I2972" s="12" t="inlineStr">
        <is>
          <t>LV 600 V</t>
        </is>
      </c>
      <c r="J2972" s="12" t="inlineStr">
        <is>
          <t>Type TC-ER 600 V 3/C Cu XHHW-2 + ground, PVC jacket</t>
        </is>
      </c>
      <c r="K2972" s="12" t="inlineStr">
        <is>
          <t>LV|3/C+G|2</t>
        </is>
      </c>
      <c r="L2972" s="12" t="inlineStr">
        <is>
          <t>3/C+G</t>
        </is>
      </c>
      <c r="M2972" s="12" t="inlineStr">
        <is>
          <t>2</t>
        </is>
      </c>
      <c r="N2972" s="12" t="n">
        <v>1</v>
      </c>
      <c r="O2972" s="12" t="n">
        <v>1</v>
      </c>
      <c r="P2972" s="12" t="n">
        <v>480</v>
      </c>
      <c r="Q2972" s="12" t="n">
        <v>15</v>
      </c>
      <c r="R2972" s="12" t="n">
        <v>21.2</v>
      </c>
      <c r="S2972" s="12" t="inlineStr">
        <is>
          <t>Duct bank</t>
        </is>
      </c>
      <c r="T2972" s="16" t="n">
        <v>1629</v>
      </c>
      <c r="U2972" s="16" t="n">
        <v>145</v>
      </c>
      <c r="V2972" s="16">
        <f>ROUNDUP((T2972+U2972+2*'Read Me'!$B$13)*(1+'Read Me'!$B$12),-1)</f>
        <v/>
      </c>
      <c r="W2972" s="16">
        <f>V2972*N2972*O2972</f>
        <v/>
      </c>
      <c r="X2972" s="12">
        <f>IF(LEFT(I2972,2)="MV",2*N2972*IF(L2972="1/C",O2972,1),0)</f>
        <v/>
      </c>
      <c r="Y2972" s="12">
        <f>IF(OR(LEFT(K2972,4)="LVAX",LEFT(K2972,6)="MV15AX",LEFT(K2972,4)="CTAX",LEFT(K2972,2)="W|"),2*N2972*O2972,0)</f>
        <v/>
      </c>
      <c r="Z2972" s="12" t="inlineStr">
        <is>
          <t>VD 2.9 %</t>
        </is>
      </c>
      <c r="AA2972" s="12">
        <f>N2972*O2972</f>
        <v/>
      </c>
    </row>
    <row r="2973">
      <c r="A2973" s="12" t="inlineStr">
        <is>
          <t>E-P-0087</t>
        </is>
      </c>
      <c r="B2973" s="12" t="inlineStr">
        <is>
          <t>E</t>
        </is>
      </c>
      <c r="C2973" s="12" t="inlineStr">
        <is>
          <t>Water / utilities</t>
        </is>
      </c>
      <c r="D2973" s="12" t="inlineStr">
        <is>
          <t>Motor 12 of 20, 15 kW</t>
        </is>
      </c>
      <c r="E2973" s="12" t="inlineStr">
        <is>
          <t>MCC-C2</t>
        </is>
      </c>
      <c r="F2973" s="12" t="inlineStr">
        <is>
          <t>R1 MCC-C2</t>
        </is>
      </c>
      <c r="G2973" s="12" t="inlineStr">
        <is>
          <t>R-WT</t>
        </is>
      </c>
      <c r="H2973" s="12" t="inlineStr">
        <is>
          <t>Water treatment building (incl. R-WT electrical room)</t>
        </is>
      </c>
      <c r="I2973" s="12" t="inlineStr">
        <is>
          <t>LV 600 V</t>
        </is>
      </c>
      <c r="J2973" s="12" t="inlineStr">
        <is>
          <t>Type TC-ER 600 V 3/C Cu XHHW-2 + ground, PVC jacket</t>
        </is>
      </c>
      <c r="K2973" s="12" t="inlineStr">
        <is>
          <t>LV|3/C+G|2</t>
        </is>
      </c>
      <c r="L2973" s="12" t="inlineStr">
        <is>
          <t>3/C+G</t>
        </is>
      </c>
      <c r="M2973" s="12" t="inlineStr">
        <is>
          <t>2</t>
        </is>
      </c>
      <c r="N2973" s="12" t="n">
        <v>1</v>
      </c>
      <c r="O2973" s="12" t="n">
        <v>1</v>
      </c>
      <c r="P2973" s="12" t="n">
        <v>480</v>
      </c>
      <c r="Q2973" s="12" t="n">
        <v>15</v>
      </c>
      <c r="R2973" s="12" t="n">
        <v>21.2</v>
      </c>
      <c r="S2973" s="12" t="inlineStr">
        <is>
          <t>Duct bank</t>
        </is>
      </c>
      <c r="T2973" s="16" t="n">
        <v>1629</v>
      </c>
      <c r="U2973" s="16" t="n">
        <v>145</v>
      </c>
      <c r="V2973" s="16">
        <f>ROUNDUP((T2973+U2973+2*'Read Me'!$B$13)*(1+'Read Me'!$B$12),-1)</f>
        <v/>
      </c>
      <c r="W2973" s="16">
        <f>V2973*N2973*O2973</f>
        <v/>
      </c>
      <c r="X2973" s="12">
        <f>IF(LEFT(I2973,2)="MV",2*N2973*IF(L2973="1/C",O2973,1),0)</f>
        <v/>
      </c>
      <c r="Y2973" s="12">
        <f>IF(OR(LEFT(K2973,4)="LVAX",LEFT(K2973,6)="MV15AX",LEFT(K2973,4)="CTAX",LEFT(K2973,2)="W|"),2*N2973*O2973,0)</f>
        <v/>
      </c>
      <c r="Z2973" s="12" t="inlineStr">
        <is>
          <t>VD 2.9 %</t>
        </is>
      </c>
      <c r="AA2973" s="12">
        <f>N2973*O2973</f>
        <v/>
      </c>
    </row>
    <row r="2974">
      <c r="A2974" s="12" t="inlineStr">
        <is>
          <t>E-P-0088</t>
        </is>
      </c>
      <c r="B2974" s="12" t="inlineStr">
        <is>
          <t>E</t>
        </is>
      </c>
      <c r="C2974" s="12" t="inlineStr">
        <is>
          <t>Water / utilities</t>
        </is>
      </c>
      <c r="D2974" s="12" t="inlineStr">
        <is>
          <t>Motor 13 of 20, 15 kW</t>
        </is>
      </c>
      <c r="E2974" s="12" t="inlineStr">
        <is>
          <t>MCC-C2</t>
        </is>
      </c>
      <c r="F2974" s="12" t="inlineStr">
        <is>
          <t>R1 MCC-C2</t>
        </is>
      </c>
      <c r="G2974" s="12" t="inlineStr">
        <is>
          <t>R-WT</t>
        </is>
      </c>
      <c r="H2974" s="12" t="inlineStr">
        <is>
          <t>Water treatment building (incl. R-WT electrical room)</t>
        </is>
      </c>
      <c r="I2974" s="12" t="inlineStr">
        <is>
          <t>LV 600 V</t>
        </is>
      </c>
      <c r="J2974" s="12" t="inlineStr">
        <is>
          <t>Type TC-ER 600 V 3/C Cu XHHW-2 + ground, PVC jacket</t>
        </is>
      </c>
      <c r="K2974" s="12" t="inlineStr">
        <is>
          <t>LV|3/C+G|2</t>
        </is>
      </c>
      <c r="L2974" s="12" t="inlineStr">
        <is>
          <t>3/C+G</t>
        </is>
      </c>
      <c r="M2974" s="12" t="inlineStr">
        <is>
          <t>2</t>
        </is>
      </c>
      <c r="N2974" s="12" t="n">
        <v>1</v>
      </c>
      <c r="O2974" s="12" t="n">
        <v>1</v>
      </c>
      <c r="P2974" s="12" t="n">
        <v>480</v>
      </c>
      <c r="Q2974" s="12" t="n">
        <v>15</v>
      </c>
      <c r="R2974" s="12" t="n">
        <v>21.2</v>
      </c>
      <c r="S2974" s="12" t="inlineStr">
        <is>
          <t>Duct bank</t>
        </is>
      </c>
      <c r="T2974" s="16" t="n">
        <v>1629</v>
      </c>
      <c r="U2974" s="16" t="n">
        <v>145</v>
      </c>
      <c r="V2974" s="16">
        <f>ROUNDUP((T2974+U2974+2*'Read Me'!$B$13)*(1+'Read Me'!$B$12),-1)</f>
        <v/>
      </c>
      <c r="W2974" s="16">
        <f>V2974*N2974*O2974</f>
        <v/>
      </c>
      <c r="X2974" s="12">
        <f>IF(LEFT(I2974,2)="MV",2*N2974*IF(L2974="1/C",O2974,1),0)</f>
        <v/>
      </c>
      <c r="Y2974" s="12">
        <f>IF(OR(LEFT(K2974,4)="LVAX",LEFT(K2974,6)="MV15AX",LEFT(K2974,4)="CTAX",LEFT(K2974,2)="W|"),2*N2974*O2974,0)</f>
        <v/>
      </c>
      <c r="Z2974" s="12" t="inlineStr">
        <is>
          <t>VD 2.9 %</t>
        </is>
      </c>
      <c r="AA2974" s="12">
        <f>N2974*O2974</f>
        <v/>
      </c>
    </row>
    <row r="2975">
      <c r="A2975" s="12" t="inlineStr">
        <is>
          <t>E-P-0089</t>
        </is>
      </c>
      <c r="B2975" s="12" t="inlineStr">
        <is>
          <t>E</t>
        </is>
      </c>
      <c r="C2975" s="12" t="inlineStr">
        <is>
          <t>Water / utilities</t>
        </is>
      </c>
      <c r="D2975" s="12" t="inlineStr">
        <is>
          <t>Motor 14 of 20, 15 kW</t>
        </is>
      </c>
      <c r="E2975" s="12" t="inlineStr">
        <is>
          <t>MCC-C2</t>
        </is>
      </c>
      <c r="F2975" s="12" t="inlineStr">
        <is>
          <t>R1 MCC-C2</t>
        </is>
      </c>
      <c r="G2975" s="12" t="inlineStr">
        <is>
          <t>R-WT</t>
        </is>
      </c>
      <c r="H2975" s="12" t="inlineStr">
        <is>
          <t>Water treatment building (incl. R-WT electrical room)</t>
        </is>
      </c>
      <c r="I2975" s="12" t="inlineStr">
        <is>
          <t>LV 600 V</t>
        </is>
      </c>
      <c r="J2975" s="12" t="inlineStr">
        <is>
          <t>Type TC-ER 600 V 3/C Cu XHHW-2 + ground, PVC jacket</t>
        </is>
      </c>
      <c r="K2975" s="12" t="inlineStr">
        <is>
          <t>LV|3/C+G|2</t>
        </is>
      </c>
      <c r="L2975" s="12" t="inlineStr">
        <is>
          <t>3/C+G</t>
        </is>
      </c>
      <c r="M2975" s="12" t="inlineStr">
        <is>
          <t>2</t>
        </is>
      </c>
      <c r="N2975" s="12" t="n">
        <v>1</v>
      </c>
      <c r="O2975" s="12" t="n">
        <v>1</v>
      </c>
      <c r="P2975" s="12" t="n">
        <v>480</v>
      </c>
      <c r="Q2975" s="12" t="n">
        <v>15</v>
      </c>
      <c r="R2975" s="12" t="n">
        <v>21.2</v>
      </c>
      <c r="S2975" s="12" t="inlineStr">
        <is>
          <t>Duct bank</t>
        </is>
      </c>
      <c r="T2975" s="16" t="n">
        <v>1629</v>
      </c>
      <c r="U2975" s="16" t="n">
        <v>145</v>
      </c>
      <c r="V2975" s="16">
        <f>ROUNDUP((T2975+U2975+2*'Read Me'!$B$13)*(1+'Read Me'!$B$12),-1)</f>
        <v/>
      </c>
      <c r="W2975" s="16">
        <f>V2975*N2975*O2975</f>
        <v/>
      </c>
      <c r="X2975" s="12">
        <f>IF(LEFT(I2975,2)="MV",2*N2975*IF(L2975="1/C",O2975,1),0)</f>
        <v/>
      </c>
      <c r="Y2975" s="12">
        <f>IF(OR(LEFT(K2975,4)="LVAX",LEFT(K2975,6)="MV15AX",LEFT(K2975,4)="CTAX",LEFT(K2975,2)="W|"),2*N2975*O2975,0)</f>
        <v/>
      </c>
      <c r="Z2975" s="12" t="inlineStr">
        <is>
          <t>VD 2.9 %</t>
        </is>
      </c>
      <c r="AA2975" s="12">
        <f>N2975*O2975</f>
        <v/>
      </c>
    </row>
    <row r="2976">
      <c r="A2976" s="12" t="inlineStr">
        <is>
          <t>E-P-0090</t>
        </is>
      </c>
      <c r="B2976" s="12" t="inlineStr">
        <is>
          <t>E</t>
        </is>
      </c>
      <c r="C2976" s="12" t="inlineStr">
        <is>
          <t>Water / utilities</t>
        </is>
      </c>
      <c r="D2976" s="12" t="inlineStr">
        <is>
          <t>Motor 15 of 20, 15 kW</t>
        </is>
      </c>
      <c r="E2976" s="12" t="inlineStr">
        <is>
          <t>MCC-C2</t>
        </is>
      </c>
      <c r="F2976" s="12" t="inlineStr">
        <is>
          <t>R1 MCC-C2</t>
        </is>
      </c>
      <c r="G2976" s="12" t="inlineStr">
        <is>
          <t>R-WT</t>
        </is>
      </c>
      <c r="H2976" s="12" t="inlineStr">
        <is>
          <t>Water treatment building (incl. R-WT electrical room)</t>
        </is>
      </c>
      <c r="I2976" s="12" t="inlineStr">
        <is>
          <t>LV 600 V</t>
        </is>
      </c>
      <c r="J2976" s="12" t="inlineStr">
        <is>
          <t>Type TC-ER 600 V 3/C Cu XHHW-2 + ground, PVC jacket</t>
        </is>
      </c>
      <c r="K2976" s="12" t="inlineStr">
        <is>
          <t>LV|3/C+G|2</t>
        </is>
      </c>
      <c r="L2976" s="12" t="inlineStr">
        <is>
          <t>3/C+G</t>
        </is>
      </c>
      <c r="M2976" s="12" t="inlineStr">
        <is>
          <t>2</t>
        </is>
      </c>
      <c r="N2976" s="12" t="n">
        <v>1</v>
      </c>
      <c r="O2976" s="12" t="n">
        <v>1</v>
      </c>
      <c r="P2976" s="12" t="n">
        <v>480</v>
      </c>
      <c r="Q2976" s="12" t="n">
        <v>15</v>
      </c>
      <c r="R2976" s="12" t="n">
        <v>21.2</v>
      </c>
      <c r="S2976" s="12" t="inlineStr">
        <is>
          <t>Duct bank</t>
        </is>
      </c>
      <c r="T2976" s="16" t="n">
        <v>1629</v>
      </c>
      <c r="U2976" s="16" t="n">
        <v>145</v>
      </c>
      <c r="V2976" s="16">
        <f>ROUNDUP((T2976+U2976+2*'Read Me'!$B$13)*(1+'Read Me'!$B$12),-1)</f>
        <v/>
      </c>
      <c r="W2976" s="16">
        <f>V2976*N2976*O2976</f>
        <v/>
      </c>
      <c r="X2976" s="12">
        <f>IF(LEFT(I2976,2)="MV",2*N2976*IF(L2976="1/C",O2976,1),0)</f>
        <v/>
      </c>
      <c r="Y2976" s="12">
        <f>IF(OR(LEFT(K2976,4)="LVAX",LEFT(K2976,6)="MV15AX",LEFT(K2976,4)="CTAX",LEFT(K2976,2)="W|"),2*N2976*O2976,0)</f>
        <v/>
      </c>
      <c r="Z2976" s="12" t="inlineStr">
        <is>
          <t>VD 2.9 %</t>
        </is>
      </c>
      <c r="AA2976" s="12">
        <f>N2976*O2976</f>
        <v/>
      </c>
    </row>
    <row r="2977">
      <c r="A2977" s="12" t="inlineStr">
        <is>
          <t>E-P-0091</t>
        </is>
      </c>
      <c r="B2977" s="12" t="inlineStr">
        <is>
          <t>E</t>
        </is>
      </c>
      <c r="C2977" s="12" t="inlineStr">
        <is>
          <t>Water / utilities</t>
        </is>
      </c>
      <c r="D2977" s="12" t="inlineStr">
        <is>
          <t>Motor 16 of 20, 15 kW</t>
        </is>
      </c>
      <c r="E2977" s="12" t="inlineStr">
        <is>
          <t>MCC-C2</t>
        </is>
      </c>
      <c r="F2977" s="12" t="inlineStr">
        <is>
          <t>R1 MCC-C2</t>
        </is>
      </c>
      <c r="G2977" s="12" t="inlineStr">
        <is>
          <t>R-WT</t>
        </is>
      </c>
      <c r="H2977" s="12" t="inlineStr">
        <is>
          <t>Water treatment building (incl. R-WT electrical room)</t>
        </is>
      </c>
      <c r="I2977" s="12" t="inlineStr">
        <is>
          <t>LV 600 V</t>
        </is>
      </c>
      <c r="J2977" s="12" t="inlineStr">
        <is>
          <t>Type TC-ER 600 V 3/C Cu XHHW-2 + ground, PVC jacket</t>
        </is>
      </c>
      <c r="K2977" s="12" t="inlineStr">
        <is>
          <t>LV|3/C+G|2</t>
        </is>
      </c>
      <c r="L2977" s="12" t="inlineStr">
        <is>
          <t>3/C+G</t>
        </is>
      </c>
      <c r="M2977" s="12" t="inlineStr">
        <is>
          <t>2</t>
        </is>
      </c>
      <c r="N2977" s="12" t="n">
        <v>1</v>
      </c>
      <c r="O2977" s="12" t="n">
        <v>1</v>
      </c>
      <c r="P2977" s="12" t="n">
        <v>480</v>
      </c>
      <c r="Q2977" s="12" t="n">
        <v>15</v>
      </c>
      <c r="R2977" s="12" t="n">
        <v>21.2</v>
      </c>
      <c r="S2977" s="12" t="inlineStr">
        <is>
          <t>Duct bank</t>
        </is>
      </c>
      <c r="T2977" s="16" t="n">
        <v>1629</v>
      </c>
      <c r="U2977" s="16" t="n">
        <v>145</v>
      </c>
      <c r="V2977" s="16">
        <f>ROUNDUP((T2977+U2977+2*'Read Me'!$B$13)*(1+'Read Me'!$B$12),-1)</f>
        <v/>
      </c>
      <c r="W2977" s="16">
        <f>V2977*N2977*O2977</f>
        <v/>
      </c>
      <c r="X2977" s="12">
        <f>IF(LEFT(I2977,2)="MV",2*N2977*IF(L2977="1/C",O2977,1),0)</f>
        <v/>
      </c>
      <c r="Y2977" s="12">
        <f>IF(OR(LEFT(K2977,4)="LVAX",LEFT(K2977,6)="MV15AX",LEFT(K2977,4)="CTAX",LEFT(K2977,2)="W|"),2*N2977*O2977,0)</f>
        <v/>
      </c>
      <c r="Z2977" s="12" t="inlineStr">
        <is>
          <t>VD 2.9 %</t>
        </is>
      </c>
      <c r="AA2977" s="12">
        <f>N2977*O2977</f>
        <v/>
      </c>
    </row>
    <row r="2978">
      <c r="A2978" s="12" t="inlineStr">
        <is>
          <t>E-P-0092</t>
        </is>
      </c>
      <c r="B2978" s="12" t="inlineStr">
        <is>
          <t>E</t>
        </is>
      </c>
      <c r="C2978" s="12" t="inlineStr">
        <is>
          <t>Water / utilities</t>
        </is>
      </c>
      <c r="D2978" s="12" t="inlineStr">
        <is>
          <t>Motor 17 of 20, 15 kW</t>
        </is>
      </c>
      <c r="E2978" s="12" t="inlineStr">
        <is>
          <t>MCC-C2</t>
        </is>
      </c>
      <c r="F2978" s="12" t="inlineStr">
        <is>
          <t>R1 MCC-C2</t>
        </is>
      </c>
      <c r="G2978" s="12" t="inlineStr">
        <is>
          <t>R-WT</t>
        </is>
      </c>
      <c r="H2978" s="12" t="inlineStr">
        <is>
          <t>Water treatment building (incl. R-WT electrical room)</t>
        </is>
      </c>
      <c r="I2978" s="12" t="inlineStr">
        <is>
          <t>LV 600 V</t>
        </is>
      </c>
      <c r="J2978" s="12" t="inlineStr">
        <is>
          <t>Type TC-ER 600 V 3/C Cu XHHW-2 + ground, PVC jacket</t>
        </is>
      </c>
      <c r="K2978" s="12" t="inlineStr">
        <is>
          <t>LV|3/C+G|2</t>
        </is>
      </c>
      <c r="L2978" s="12" t="inlineStr">
        <is>
          <t>3/C+G</t>
        </is>
      </c>
      <c r="M2978" s="12" t="inlineStr">
        <is>
          <t>2</t>
        </is>
      </c>
      <c r="N2978" s="12" t="n">
        <v>1</v>
      </c>
      <c r="O2978" s="12" t="n">
        <v>1</v>
      </c>
      <c r="P2978" s="12" t="n">
        <v>480</v>
      </c>
      <c r="Q2978" s="12" t="n">
        <v>15</v>
      </c>
      <c r="R2978" s="12" t="n">
        <v>21.2</v>
      </c>
      <c r="S2978" s="12" t="inlineStr">
        <is>
          <t>Duct bank</t>
        </is>
      </c>
      <c r="T2978" s="16" t="n">
        <v>1629</v>
      </c>
      <c r="U2978" s="16" t="n">
        <v>145</v>
      </c>
      <c r="V2978" s="16">
        <f>ROUNDUP((T2978+U2978+2*'Read Me'!$B$13)*(1+'Read Me'!$B$12),-1)</f>
        <v/>
      </c>
      <c r="W2978" s="16">
        <f>V2978*N2978*O2978</f>
        <v/>
      </c>
      <c r="X2978" s="12">
        <f>IF(LEFT(I2978,2)="MV",2*N2978*IF(L2978="1/C",O2978,1),0)</f>
        <v/>
      </c>
      <c r="Y2978" s="12">
        <f>IF(OR(LEFT(K2978,4)="LVAX",LEFT(K2978,6)="MV15AX",LEFT(K2978,4)="CTAX",LEFT(K2978,2)="W|"),2*N2978*O2978,0)</f>
        <v/>
      </c>
      <c r="Z2978" s="12" t="inlineStr">
        <is>
          <t>VD 2.9 %</t>
        </is>
      </c>
      <c r="AA2978" s="12">
        <f>N2978*O2978</f>
        <v/>
      </c>
    </row>
    <row r="2979">
      <c r="A2979" s="12" t="inlineStr">
        <is>
          <t>E-P-0093</t>
        </is>
      </c>
      <c r="B2979" s="12" t="inlineStr">
        <is>
          <t>E</t>
        </is>
      </c>
      <c r="C2979" s="12" t="inlineStr">
        <is>
          <t>Water / utilities</t>
        </is>
      </c>
      <c r="D2979" s="12" t="inlineStr">
        <is>
          <t>Motor 18 of 20, 15 kW</t>
        </is>
      </c>
      <c r="E2979" s="12" t="inlineStr">
        <is>
          <t>MCC-C2</t>
        </is>
      </c>
      <c r="F2979" s="12" t="inlineStr">
        <is>
          <t>R1 MCC-C2</t>
        </is>
      </c>
      <c r="G2979" s="12" t="inlineStr">
        <is>
          <t>R-WT</t>
        </is>
      </c>
      <c r="H2979" s="12" t="inlineStr">
        <is>
          <t>Water treatment building (incl. R-WT electrical room)</t>
        </is>
      </c>
      <c r="I2979" s="12" t="inlineStr">
        <is>
          <t>LV 600 V</t>
        </is>
      </c>
      <c r="J2979" s="12" t="inlineStr">
        <is>
          <t>Type TC-ER 600 V 3/C Cu XHHW-2 + ground, PVC jacket</t>
        </is>
      </c>
      <c r="K2979" s="12" t="inlineStr">
        <is>
          <t>LV|3/C+G|2</t>
        </is>
      </c>
      <c r="L2979" s="12" t="inlineStr">
        <is>
          <t>3/C+G</t>
        </is>
      </c>
      <c r="M2979" s="12" t="inlineStr">
        <is>
          <t>2</t>
        </is>
      </c>
      <c r="N2979" s="12" t="n">
        <v>1</v>
      </c>
      <c r="O2979" s="12" t="n">
        <v>1</v>
      </c>
      <c r="P2979" s="12" t="n">
        <v>480</v>
      </c>
      <c r="Q2979" s="12" t="n">
        <v>15</v>
      </c>
      <c r="R2979" s="12" t="n">
        <v>21.2</v>
      </c>
      <c r="S2979" s="12" t="inlineStr">
        <is>
          <t>Duct bank</t>
        </is>
      </c>
      <c r="T2979" s="16" t="n">
        <v>1629</v>
      </c>
      <c r="U2979" s="16" t="n">
        <v>145</v>
      </c>
      <c r="V2979" s="16">
        <f>ROUNDUP((T2979+U2979+2*'Read Me'!$B$13)*(1+'Read Me'!$B$12),-1)</f>
        <v/>
      </c>
      <c r="W2979" s="16">
        <f>V2979*N2979*O2979</f>
        <v/>
      </c>
      <c r="X2979" s="12">
        <f>IF(LEFT(I2979,2)="MV",2*N2979*IF(L2979="1/C",O2979,1),0)</f>
        <v/>
      </c>
      <c r="Y2979" s="12">
        <f>IF(OR(LEFT(K2979,4)="LVAX",LEFT(K2979,6)="MV15AX",LEFT(K2979,4)="CTAX",LEFT(K2979,2)="W|"),2*N2979*O2979,0)</f>
        <v/>
      </c>
      <c r="Z2979" s="12" t="inlineStr">
        <is>
          <t>VD 2.9 %</t>
        </is>
      </c>
      <c r="AA2979" s="12">
        <f>N2979*O2979</f>
        <v/>
      </c>
    </row>
    <row r="2980">
      <c r="A2980" s="12" t="inlineStr">
        <is>
          <t>E-P-0094</t>
        </is>
      </c>
      <c r="B2980" s="12" t="inlineStr">
        <is>
          <t>E</t>
        </is>
      </c>
      <c r="C2980" s="12" t="inlineStr">
        <is>
          <t>Water / utilities</t>
        </is>
      </c>
      <c r="D2980" s="12" t="inlineStr">
        <is>
          <t>Motor 19 of 20, 15 kW</t>
        </is>
      </c>
      <c r="E2980" s="12" t="inlineStr">
        <is>
          <t>MCC-C2</t>
        </is>
      </c>
      <c r="F2980" s="12" t="inlineStr">
        <is>
          <t>R1 MCC-C2</t>
        </is>
      </c>
      <c r="G2980" s="12" t="inlineStr">
        <is>
          <t>R-WT</t>
        </is>
      </c>
      <c r="H2980" s="12" t="inlineStr">
        <is>
          <t>Water treatment building (incl. R-WT electrical room)</t>
        </is>
      </c>
      <c r="I2980" s="12" t="inlineStr">
        <is>
          <t>LV 600 V</t>
        </is>
      </c>
      <c r="J2980" s="12" t="inlineStr">
        <is>
          <t>Type TC-ER 600 V 3/C Cu XHHW-2 + ground, PVC jacket</t>
        </is>
      </c>
      <c r="K2980" s="12" t="inlineStr">
        <is>
          <t>LV|3/C+G|2</t>
        </is>
      </c>
      <c r="L2980" s="12" t="inlineStr">
        <is>
          <t>3/C+G</t>
        </is>
      </c>
      <c r="M2980" s="12" t="inlineStr">
        <is>
          <t>2</t>
        </is>
      </c>
      <c r="N2980" s="12" t="n">
        <v>1</v>
      </c>
      <c r="O2980" s="12" t="n">
        <v>1</v>
      </c>
      <c r="P2980" s="12" t="n">
        <v>480</v>
      </c>
      <c r="Q2980" s="12" t="n">
        <v>15</v>
      </c>
      <c r="R2980" s="12" t="n">
        <v>21.2</v>
      </c>
      <c r="S2980" s="12" t="inlineStr">
        <is>
          <t>Duct bank</t>
        </is>
      </c>
      <c r="T2980" s="16" t="n">
        <v>1629</v>
      </c>
      <c r="U2980" s="16" t="n">
        <v>145</v>
      </c>
      <c r="V2980" s="16">
        <f>ROUNDUP((T2980+U2980+2*'Read Me'!$B$13)*(1+'Read Me'!$B$12),-1)</f>
        <v/>
      </c>
      <c r="W2980" s="16">
        <f>V2980*N2980*O2980</f>
        <v/>
      </c>
      <c r="X2980" s="12">
        <f>IF(LEFT(I2980,2)="MV",2*N2980*IF(L2980="1/C",O2980,1),0)</f>
        <v/>
      </c>
      <c r="Y2980" s="12">
        <f>IF(OR(LEFT(K2980,4)="LVAX",LEFT(K2980,6)="MV15AX",LEFT(K2980,4)="CTAX",LEFT(K2980,2)="W|"),2*N2980*O2980,0)</f>
        <v/>
      </c>
      <c r="Z2980" s="12" t="inlineStr">
        <is>
          <t>VD 2.9 %</t>
        </is>
      </c>
      <c r="AA2980" s="12">
        <f>N2980*O2980</f>
        <v/>
      </c>
    </row>
    <row r="2981">
      <c r="A2981" s="12" t="inlineStr">
        <is>
          <t>E-P-0095</t>
        </is>
      </c>
      <c r="B2981" s="12" t="inlineStr">
        <is>
          <t>E</t>
        </is>
      </c>
      <c r="C2981" s="12" t="inlineStr">
        <is>
          <t>Water / utilities</t>
        </is>
      </c>
      <c r="D2981" s="12" t="inlineStr">
        <is>
          <t>Motor 20 of 20, 15 kW</t>
        </is>
      </c>
      <c r="E2981" s="12" t="inlineStr">
        <is>
          <t>MCC-C2</t>
        </is>
      </c>
      <c r="F2981" s="12" t="inlineStr">
        <is>
          <t>R1 MCC-C2</t>
        </is>
      </c>
      <c r="G2981" s="12" t="inlineStr">
        <is>
          <t>R-WT</t>
        </is>
      </c>
      <c r="H2981" s="12" t="inlineStr">
        <is>
          <t>Water treatment building (incl. R-WT electrical room)</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15</v>
      </c>
      <c r="R2981" s="12" t="n">
        <v>21.2</v>
      </c>
      <c r="S2981" s="12" t="inlineStr">
        <is>
          <t>Duct bank</t>
        </is>
      </c>
      <c r="T2981" s="16" t="n">
        <v>1629</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2.9 %</t>
        </is>
      </c>
      <c r="AA2981" s="12">
        <f>N2981*O2981</f>
        <v/>
      </c>
    </row>
    <row r="2982">
      <c r="A2982" s="12" t="inlineStr">
        <is>
          <t>F-L-0001</t>
        </is>
      </c>
      <c r="B2982" s="12" t="inlineStr">
        <is>
          <t>F</t>
        </is>
      </c>
      <c r="C2982" s="12" t="inlineStr">
        <is>
          <t>Controls / service</t>
        </is>
      </c>
      <c r="D2982" s="12" t="inlineStr">
        <is>
          <t>UPS-1 to EP-1 (control-room critical loads), THHN in EMT</t>
        </is>
      </c>
      <c r="E2982" s="12" t="inlineStr">
        <is>
          <t>UPS-1</t>
        </is>
      </c>
      <c r="F2982" s="12" t="inlineStr">
        <is>
          <t>Control / admin building: UPS-1</t>
        </is>
      </c>
      <c r="G2982" s="12" t="inlineStr">
        <is>
          <t>EP-1</t>
        </is>
      </c>
      <c r="H2982" s="12" t="inlineStr">
        <is>
          <t>Control / admin building: EP-1</t>
        </is>
      </c>
      <c r="I2982" s="12" t="inlineStr">
        <is>
          <t>Building wire</t>
        </is>
      </c>
      <c r="J2982" s="12" t="inlineStr">
        <is>
          <t>SIMpull THHN/THWN-2 600 V 1/C Cu (lighting, receptacles, small power)</t>
        </is>
      </c>
      <c r="K2982" s="12" t="inlineStr">
        <is>
          <t>THHN|1/C|2</t>
        </is>
      </c>
      <c r="L2982" s="12" t="inlineStr">
        <is>
          <t>1/C</t>
        </is>
      </c>
      <c r="M2982" s="12" t="inlineStr">
        <is>
          <t>2</t>
        </is>
      </c>
      <c r="N2982" s="12" t="n">
        <v>1</v>
      </c>
      <c r="O2982" s="12" t="n">
        <v>4</v>
      </c>
      <c r="P2982" s="12" t="n">
        <v>208</v>
      </c>
      <c r="Q2982" s="12" t="n"/>
      <c r="R2982" s="12" t="n">
        <v>110</v>
      </c>
      <c r="S2982" s="12" t="inlineStr">
        <is>
          <t>Conduit</t>
        </is>
      </c>
      <c r="T2982" s="16" t="n">
        <v>30</v>
      </c>
      <c r="U2982" s="16" t="n">
        <v>16</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F-L-0002</t>
        </is>
      </c>
      <c r="B2983" s="12" t="inlineStr">
        <is>
          <t>F</t>
        </is>
      </c>
      <c r="C2983" s="12" t="inlineStr">
        <is>
          <t>Controls / service</t>
        </is>
      </c>
      <c r="D2983" s="12" t="inlineStr">
        <is>
          <t>MDP to LP-1 277/480 V lighting, THHN in EMT</t>
        </is>
      </c>
      <c r="E2983" s="12" t="inlineStr">
        <is>
          <t>MDP 480 V</t>
        </is>
      </c>
      <c r="F2983" s="12" t="inlineStr">
        <is>
          <t>Control / admin building: MDP 480 V</t>
        </is>
      </c>
      <c r="G2983" s="12" t="inlineStr">
        <is>
          <t>LP-1</t>
        </is>
      </c>
      <c r="H2983" s="12" t="inlineStr">
        <is>
          <t>Control / admin building: LP-1</t>
        </is>
      </c>
      <c r="I2983" s="12" t="inlineStr">
        <is>
          <t>Building wire</t>
        </is>
      </c>
      <c r="J2983" s="12" t="inlineStr">
        <is>
          <t>SIMpull THHN/THWN-2 600 V 1/C Cu (lighting, receptacles, small power)</t>
        </is>
      </c>
      <c r="K2983" s="12" t="inlineStr">
        <is>
          <t>THHN|1/C|1</t>
        </is>
      </c>
      <c r="L2983" s="12" t="inlineStr">
        <is>
          <t>1/C</t>
        </is>
      </c>
      <c r="M2983" s="12" t="inlineStr">
        <is>
          <t>1</t>
        </is>
      </c>
      <c r="N2983" s="12" t="n">
        <v>1</v>
      </c>
      <c r="O2983" s="12" t="n">
        <v>4</v>
      </c>
      <c r="P2983" s="12" t="n">
        <v>480</v>
      </c>
      <c r="Q2983" s="12" t="n"/>
      <c r="R2983" s="12" t="n">
        <v>100</v>
      </c>
      <c r="S2983" s="12" t="inlineStr">
        <is>
          <t>Conduit</t>
        </is>
      </c>
      <c r="T2983" s="16" t="n">
        <v>12</v>
      </c>
      <c r="U2983" s="16" t="n">
        <v>16</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F-L-0003</t>
        </is>
      </c>
      <c r="B2984" s="12" t="inlineStr">
        <is>
          <t>F</t>
        </is>
      </c>
      <c r="C2984" s="12" t="inlineStr">
        <is>
          <t>Controls / service</t>
        </is>
      </c>
      <c r="D2984" s="12" t="inlineStr">
        <is>
          <t>Console power whips (6 positions, 2 circuits each)</t>
        </is>
      </c>
      <c r="E2984" s="12" t="inlineStr">
        <is>
          <t>EP-1</t>
        </is>
      </c>
      <c r="F2984" s="12" t="inlineStr">
        <is>
          <t>Control / admin building: EP-1</t>
        </is>
      </c>
      <c r="G2984" s="12" t="inlineStr">
        <is>
          <t>MCR console floor boxes</t>
        </is>
      </c>
      <c r="H2984" s="12" t="inlineStr">
        <is>
          <t>Control / admin building: MCR console floor boxes</t>
        </is>
      </c>
      <c r="I2984" s="12" t="inlineStr">
        <is>
          <t>Building wire</t>
        </is>
      </c>
      <c r="J2984" s="12" t="inlineStr">
        <is>
          <t>Southwire MC 600 V, Cu THHN, Al interlocked armour (branch circuits)</t>
        </is>
      </c>
      <c r="K2984" s="12" t="inlineStr">
        <is>
          <t>MC|3/C+G|12</t>
        </is>
      </c>
      <c r="L2984" s="12" t="inlineStr">
        <is>
          <t>3/C+G</t>
        </is>
      </c>
      <c r="M2984" s="12" t="inlineStr">
        <is>
          <t>12</t>
        </is>
      </c>
      <c r="N2984" s="12" t="n">
        <v>1</v>
      </c>
      <c r="O2984" s="12" t="n">
        <v>1</v>
      </c>
      <c r="P2984" s="12" t="n">
        <v>120</v>
      </c>
      <c r="Q2984" s="12" t="n"/>
      <c r="R2984" s="12" t="n">
        <v>16</v>
      </c>
      <c r="S2984" s="12" t="inlineStr">
        <is>
          <t>Under floor</t>
        </is>
      </c>
      <c r="T2984" s="16" t="n">
        <v>1080</v>
      </c>
      <c r="U2984" s="16" t="n">
        <v>0</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F-L-0004</t>
        </is>
      </c>
      <c r="B2985" s="12" t="inlineStr">
        <is>
          <t>F</t>
        </is>
      </c>
      <c r="C2985" s="12" t="inlineStr">
        <is>
          <t>Controls / service</t>
        </is>
      </c>
      <c r="D2985" s="12" t="inlineStr">
        <is>
          <t>T-1 to RP-1 120/208 V, THHN in EMT</t>
        </is>
      </c>
      <c r="E2985" s="12" t="inlineStr">
        <is>
          <t>T-1 75 kVA</t>
        </is>
      </c>
      <c r="F2985" s="12" t="inlineStr">
        <is>
          <t>Control / admin building: T-1 75 kVA</t>
        </is>
      </c>
      <c r="G2985" s="12" t="inlineStr">
        <is>
          <t>RP-1</t>
        </is>
      </c>
      <c r="H2985" s="12" t="inlineStr">
        <is>
          <t>Control / admin building: RP-1</t>
        </is>
      </c>
      <c r="I2985" s="12" t="inlineStr">
        <is>
          <t>Building wire</t>
        </is>
      </c>
      <c r="J2985" s="12" t="inlineStr">
        <is>
          <t>SIMpull THHN/THWN-2 600 V 1/C Cu (lighting, receptacles, small power)</t>
        </is>
      </c>
      <c r="K2985" s="12" t="inlineStr">
        <is>
          <t>THHN|1/C|4/0</t>
        </is>
      </c>
      <c r="L2985" s="12" t="inlineStr">
        <is>
          <t>1/C</t>
        </is>
      </c>
      <c r="M2985" s="12" t="inlineStr">
        <is>
          <t>4/0</t>
        </is>
      </c>
      <c r="N2985" s="12" t="n">
        <v>1</v>
      </c>
      <c r="O2985" s="12" t="n">
        <v>4</v>
      </c>
      <c r="P2985" s="12" t="n">
        <v>208</v>
      </c>
      <c r="Q2985" s="12" t="n"/>
      <c r="R2985" s="12" t="n">
        <v>200</v>
      </c>
      <c r="S2985" s="12" t="inlineStr">
        <is>
          <t>Conduit</t>
        </is>
      </c>
      <c r="T2985" s="16" t="n">
        <v>10</v>
      </c>
      <c r="U2985" s="16" t="n">
        <v>16</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F-L-0005</t>
        </is>
      </c>
      <c r="B2986" s="12" t="inlineStr">
        <is>
          <t>F</t>
        </is>
      </c>
      <c r="C2986" s="12" t="inlineStr">
        <is>
          <t>Controls / service</t>
        </is>
      </c>
      <c r="D2986" s="12" t="inlineStr">
        <is>
          <t>T-1 to RP-2 120/208 V, THHN in EMT</t>
        </is>
      </c>
      <c r="E2986" s="12" t="inlineStr">
        <is>
          <t>T-1 75 kVA</t>
        </is>
      </c>
      <c r="F2986" s="12" t="inlineStr">
        <is>
          <t>Control / admin building: T-1 75 kVA</t>
        </is>
      </c>
      <c r="G2986" s="12" t="inlineStr">
        <is>
          <t>RP-2</t>
        </is>
      </c>
      <c r="H2986" s="12" t="inlineStr">
        <is>
          <t>Control / admin building: RP-2</t>
        </is>
      </c>
      <c r="I2986" s="12" t="inlineStr">
        <is>
          <t>Building wire</t>
        </is>
      </c>
      <c r="J2986" s="12" t="inlineStr">
        <is>
          <t>SIMpull THHN/THWN-2 600 V 1/C Cu (lighting, receptacles, small power)</t>
        </is>
      </c>
      <c r="K2986" s="12" t="inlineStr">
        <is>
          <t>THHN|1/C|4/0</t>
        </is>
      </c>
      <c r="L2986" s="12" t="inlineStr">
        <is>
          <t>1/C</t>
        </is>
      </c>
      <c r="M2986" s="12" t="inlineStr">
        <is>
          <t>4/0</t>
        </is>
      </c>
      <c r="N2986" s="12" t="n">
        <v>1</v>
      </c>
      <c r="O2986" s="12" t="n">
        <v>4</v>
      </c>
      <c r="P2986" s="12" t="n">
        <v>208</v>
      </c>
      <c r="Q2986" s="12" t="n"/>
      <c r="R2986" s="12" t="n">
        <v>200</v>
      </c>
      <c r="S2986" s="12" t="inlineStr">
        <is>
          <t>Conduit</t>
        </is>
      </c>
      <c r="T2986" s="16" t="n">
        <v>10</v>
      </c>
      <c r="U2986" s="16" t="n">
        <v>16</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F-L-0006</t>
        </is>
      </c>
      <c r="B2987" s="12" t="inlineStr">
        <is>
          <t>F</t>
        </is>
      </c>
      <c r="C2987" s="12" t="inlineStr">
        <is>
          <t>Controls / service</t>
        </is>
      </c>
      <c r="D2987" s="12" t="inlineStr">
        <is>
          <t>MDP to T-1 primary, THHN in EMT</t>
        </is>
      </c>
      <c r="E2987" s="12" t="inlineStr">
        <is>
          <t>MDP 480 V</t>
        </is>
      </c>
      <c r="F2987" s="12" t="inlineStr">
        <is>
          <t>Control / admin building: MDP 480 V</t>
        </is>
      </c>
      <c r="G2987" s="12" t="inlineStr">
        <is>
          <t>T-1 75 kVA</t>
        </is>
      </c>
      <c r="H2987" s="12" t="inlineStr">
        <is>
          <t>Control / admin building: T-1 75 kVA</t>
        </is>
      </c>
      <c r="I2987" s="12" t="inlineStr">
        <is>
          <t>Building wire</t>
        </is>
      </c>
      <c r="J2987" s="12" t="inlineStr">
        <is>
          <t>SIMpull THHN/THWN-2 600 V 1/C Cu (lighting, receptacles, small power)</t>
        </is>
      </c>
      <c r="K2987" s="12" t="inlineStr">
        <is>
          <t>THHN|1/C|3</t>
        </is>
      </c>
      <c r="L2987" s="12" t="inlineStr">
        <is>
          <t>1/C</t>
        </is>
      </c>
      <c r="M2987" s="12" t="inlineStr">
        <is>
          <t>3</t>
        </is>
      </c>
      <c r="N2987" s="12" t="n">
        <v>1</v>
      </c>
      <c r="O2987" s="12" t="n">
        <v>3</v>
      </c>
      <c r="P2987" s="12" t="n">
        <v>480</v>
      </c>
      <c r="Q2987" s="12" t="n"/>
      <c r="R2987" s="12" t="n">
        <v>90</v>
      </c>
      <c r="S2987" s="12" t="inlineStr">
        <is>
          <t>Conduit</t>
        </is>
      </c>
      <c r="T2987" s="16" t="n">
        <v>12</v>
      </c>
      <c r="U2987" s="16" t="n">
        <v>16</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F-L-0007</t>
        </is>
      </c>
      <c r="B2988" s="12" t="inlineStr">
        <is>
          <t>F</t>
        </is>
      </c>
      <c r="C2988" s="12" t="inlineStr">
        <is>
          <t>Controls / service</t>
        </is>
      </c>
      <c r="D2988" s="12" t="inlineStr">
        <is>
          <t>MDP to UPS-1 (feeds EP-1), THHN in EMT</t>
        </is>
      </c>
      <c r="E2988" s="12" t="inlineStr">
        <is>
          <t>MDP 480 V</t>
        </is>
      </c>
      <c r="F2988" s="12" t="inlineStr">
        <is>
          <t>Control / admin building: MDP 480 V</t>
        </is>
      </c>
      <c r="G2988" s="12" t="inlineStr">
        <is>
          <t>UPS-1</t>
        </is>
      </c>
      <c r="H2988" s="12" t="inlineStr">
        <is>
          <t>Control / admin building: UPS-1</t>
        </is>
      </c>
      <c r="I2988" s="12" t="inlineStr">
        <is>
          <t>Building wire</t>
        </is>
      </c>
      <c r="J2988" s="12" t="inlineStr">
        <is>
          <t>SIMpull THHN/THWN-2 600 V 1/C Cu (lighting, receptacles, small power)</t>
        </is>
      </c>
      <c r="K2988" s="12" t="inlineStr">
        <is>
          <t>THHN|1/C|4</t>
        </is>
      </c>
      <c r="L2988" s="12" t="inlineStr">
        <is>
          <t>1/C</t>
        </is>
      </c>
      <c r="M2988" s="12" t="inlineStr">
        <is>
          <t>4</t>
        </is>
      </c>
      <c r="N2988" s="12" t="n">
        <v>1</v>
      </c>
      <c r="O2988" s="12" t="n">
        <v>3</v>
      </c>
      <c r="P2988" s="12" t="n">
        <v>480</v>
      </c>
      <c r="Q2988" s="12" t="n"/>
      <c r="R2988" s="12" t="n">
        <v>60</v>
      </c>
      <c r="S2988" s="12" t="inlineStr">
        <is>
          <t>Conduit</t>
        </is>
      </c>
      <c r="T2988" s="16" t="n">
        <v>12</v>
      </c>
      <c r="U2988" s="16" t="n">
        <v>16</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F-L-0008</t>
        </is>
      </c>
      <c r="B2989" s="12" t="inlineStr">
        <is>
          <t>F</t>
        </is>
      </c>
      <c r="C2989" s="12" t="inlineStr">
        <is>
          <t>Controls / service</t>
        </is>
      </c>
      <c r="D2989" s="12" t="inlineStr">
        <is>
          <t>Lighting branch circuits, 18 home runs + fixture whips</t>
        </is>
      </c>
      <c r="E2989" s="12" t="inlineStr">
        <is>
          <t>LP-1</t>
        </is>
      </c>
      <c r="F2989" s="12" t="inlineStr">
        <is>
          <t>Control / admin building: LP-1</t>
        </is>
      </c>
      <c r="G2989" s="12" t="inlineStr">
        <is>
          <t>lighting, all rooms</t>
        </is>
      </c>
      <c r="H2989" s="12" t="inlineStr">
        <is>
          <t>Control / admin building: lighting, all rooms</t>
        </is>
      </c>
      <c r="I2989" s="12" t="inlineStr">
        <is>
          <t>Building wire</t>
        </is>
      </c>
      <c r="J2989" s="12" t="inlineStr">
        <is>
          <t>Southwire MC 600 V, Cu THHN, Al interlocked armour (branch circuits)</t>
        </is>
      </c>
      <c r="K2989" s="12" t="inlineStr">
        <is>
          <t>MC|2/C+G|12</t>
        </is>
      </c>
      <c r="L2989" s="12" t="inlineStr">
        <is>
          <t>2/C+G</t>
        </is>
      </c>
      <c r="M2989" s="12" t="inlineStr">
        <is>
          <t>12</t>
        </is>
      </c>
      <c r="N2989" s="12" t="n">
        <v>1</v>
      </c>
      <c r="O2989" s="12" t="n">
        <v>1</v>
      </c>
      <c r="P2989" s="12" t="n">
        <v>277</v>
      </c>
      <c r="Q2989" s="12" t="n"/>
      <c r="R2989" s="12" t="n">
        <v>16</v>
      </c>
      <c r="S2989" s="12" t="inlineStr">
        <is>
          <t>Above ceiling</t>
        </is>
      </c>
      <c r="T2989" s="16" t="n">
        <v>2235</v>
      </c>
      <c r="U2989" s="16" t="n">
        <v>0</v>
      </c>
      <c r="V2989" s="16">
        <f>ROUNDUP((T2989+U2989+2*'Read Me'!$B$13)*(1+'Read Me'!$B$12),-1)</f>
        <v/>
      </c>
      <c r="W2989" s="16">
        <f>V2989*N2989*O2989</f>
        <v/>
      </c>
      <c r="X2989" s="12">
        <f>IF(LEFT(I2989,2)="MV",2*N2989*IF(L2989="1/C",O2989,1),0)</f>
        <v/>
      </c>
      <c r="Y2989" s="12">
        <f>IF(OR(LEFT(K2989,4)="LVAX",LEFT(K2989,6)="MV15AX",LEFT(K2989,4)="CTAX",LEFT(K2989,2)="W|"),2*N2989*O2989,0)</f>
        <v/>
      </c>
      <c r="Z2989" s="12" t="inlineStr">
        <is>
          <t>MC 12/2, measured home runs</t>
        </is>
      </c>
      <c r="AA2989" s="12">
        <f>N2989*O2989</f>
        <v/>
      </c>
    </row>
    <row r="2990">
      <c r="A2990" s="12" t="inlineStr">
        <is>
          <t>F-L-0009</t>
        </is>
      </c>
      <c r="B2990" s="12" t="inlineStr">
        <is>
          <t>F</t>
        </is>
      </c>
      <c r="C2990" s="12" t="inlineStr">
        <is>
          <t>Controls / service</t>
        </is>
      </c>
      <c r="D2990" s="12" t="inlineStr">
        <is>
          <t>Receptacle branch circuits, 19 home runs</t>
        </is>
      </c>
      <c r="E2990" s="12" t="inlineStr">
        <is>
          <t>RP-1 / RP-2</t>
        </is>
      </c>
      <c r="F2990" s="12" t="inlineStr">
        <is>
          <t>Control / admin building: RP-1 / RP-2</t>
        </is>
      </c>
      <c r="G2990" s="12" t="inlineStr">
        <is>
          <t>receptacles, all rooms</t>
        </is>
      </c>
      <c r="H2990" s="12" t="inlineStr">
        <is>
          <t>Control / admin building: receptacles, all rooms</t>
        </is>
      </c>
      <c r="I2990" s="12" t="inlineStr">
        <is>
          <t>Building wire</t>
        </is>
      </c>
      <c r="J2990" s="12" t="inlineStr">
        <is>
          <t>Southwire MC 600 V, Cu THHN, Al interlocked armour (branch circuits)</t>
        </is>
      </c>
      <c r="K2990" s="12" t="inlineStr">
        <is>
          <t>MC|3/C+G|12</t>
        </is>
      </c>
      <c r="L2990" s="12" t="inlineStr">
        <is>
          <t>3/C+G</t>
        </is>
      </c>
      <c r="M2990" s="12" t="inlineStr">
        <is>
          <t>12</t>
        </is>
      </c>
      <c r="N2990" s="12" t="n">
        <v>1</v>
      </c>
      <c r="O2990" s="12" t="n">
        <v>1</v>
      </c>
      <c r="P2990" s="12" t="n">
        <v>120</v>
      </c>
      <c r="Q2990" s="12" t="n"/>
      <c r="R2990" s="12" t="n">
        <v>16</v>
      </c>
      <c r="S2990" s="12" t="inlineStr">
        <is>
          <t>Above ceiling</t>
        </is>
      </c>
      <c r="T2990" s="16" t="n">
        <v>3236</v>
      </c>
      <c r="U2990" s="16" t="n">
        <v>0</v>
      </c>
      <c r="V2990" s="16">
        <f>ROUNDUP((T2990+U2990+2*'Read Me'!$B$13)*(1+'Read Me'!$B$12),-1)</f>
        <v/>
      </c>
      <c r="W2990" s="16">
        <f>V2990*N2990*O2990</f>
        <v/>
      </c>
      <c r="X2990" s="12">
        <f>IF(LEFT(I2990,2)="MV",2*N2990*IF(L2990="1/C",O2990,1),0)</f>
        <v/>
      </c>
      <c r="Y2990" s="12">
        <f>IF(OR(LEFT(K2990,4)="LVAX",LEFT(K2990,6)="MV15AX",LEFT(K2990,4)="CTAX",LEFT(K2990,2)="W|"),2*N2990*O2990,0)</f>
        <v/>
      </c>
      <c r="Z2990" s="12" t="inlineStr">
        <is>
          <t>MC 12/3, measured home runs</t>
        </is>
      </c>
      <c r="AA2990" s="12">
        <f>N2990*O2990</f>
        <v/>
      </c>
    </row>
    <row r="2991">
      <c r="A2991" s="12" t="inlineStr">
        <is>
          <t>F-L-0010</t>
        </is>
      </c>
      <c r="B2991" s="12" t="inlineStr">
        <is>
          <t>F</t>
        </is>
      </c>
      <c r="C2991" s="12" t="inlineStr">
        <is>
          <t>Controls / service</t>
        </is>
      </c>
      <c r="D2991" s="12" t="inlineStr">
        <is>
          <t>Lighting, receptacles and small power branch circuits (allowance)</t>
        </is>
      </c>
      <c r="E2991" s="12" t="inlineStr"/>
      <c r="F2991" s="12" t="inlineStr">
        <is>
          <t>Gatehouse</t>
        </is>
      </c>
      <c r="G2991" s="12" t="inlineStr"/>
      <c r="H2991" s="12" t="inlineStr">
        <is>
          <t>Gatehouse</t>
        </is>
      </c>
      <c r="I2991" s="12" t="inlineStr">
        <is>
          <t>Building wire</t>
        </is>
      </c>
      <c r="J2991" s="12" t="inlineStr">
        <is>
          <t>SIMpull THHN/THWN-2 600 V 1/C Cu (lighting, receptacles, small power)</t>
        </is>
      </c>
      <c r="K2991" s="12" t="inlineStr">
        <is>
          <t>THHN|1/C|12</t>
        </is>
      </c>
      <c r="L2991" s="12" t="inlineStr">
        <is>
          <t>1/C</t>
        </is>
      </c>
      <c r="M2991" s="12" t="inlineStr">
        <is>
          <t>12</t>
        </is>
      </c>
      <c r="N2991" s="12" t="n">
        <v>1</v>
      </c>
      <c r="O2991" s="12" t="n">
        <v>1</v>
      </c>
      <c r="P2991" s="12" t="n">
        <v>277</v>
      </c>
      <c r="Q2991" s="12" t="n"/>
      <c r="R2991" s="12" t="n"/>
      <c r="S2991" s="12" t="inlineStr">
        <is>
          <t>Conduit</t>
        </is>
      </c>
      <c r="T2991" s="16" t="n">
        <v>736</v>
      </c>
      <c r="U2991" s="16" t="n">
        <v>0</v>
      </c>
      <c r="V2991" s="16">
        <f>ROUNDUP((T2991+U2991+2*'Read Me'!$B$13)*(1+'Read Me'!$B$12),-1)</f>
        <v/>
      </c>
      <c r="W2991" s="16">
        <f>V2991*N2991*O2991</f>
        <v/>
      </c>
      <c r="X2991" s="12">
        <f>IF(LEFT(I2991,2)="MV",2*N2991*IF(L2991="1/C",O2991,1),0)</f>
        <v/>
      </c>
      <c r="Y2991" s="12">
        <f>IF(OR(LEFT(K2991,4)="LVAX",LEFT(K2991,6)="MV15AX",LEFT(K2991,4)="CTAX",LEFT(K2991,2)="W|"),2*N2991*O2991,0)</f>
        <v/>
      </c>
      <c r="Z2991" s="12" t="inlineStr">
        <is>
          <t>allowance: 1.6 ft of conductor per ft2 of floor</t>
        </is>
      </c>
      <c r="AA2991" s="12">
        <f>N2991*O2991</f>
        <v/>
      </c>
    </row>
    <row r="2992">
      <c r="A2992" s="12" t="inlineStr">
        <is>
          <t>F-L-0011</t>
        </is>
      </c>
      <c r="B2992" s="12" t="inlineStr">
        <is>
          <t>F</t>
        </is>
      </c>
      <c r="C2992" s="12" t="inlineStr">
        <is>
          <t>Controls / service</t>
        </is>
      </c>
      <c r="D2992" s="12" t="inlineStr">
        <is>
          <t>Lighting, receptacles and small power branch circuits (allowance)</t>
        </is>
      </c>
      <c r="E2992" s="12" t="inlineStr"/>
      <c r="F2992" s="12" t="inlineStr">
        <is>
          <t>Maintenance building / workshop</t>
        </is>
      </c>
      <c r="G2992" s="12" t="inlineStr"/>
      <c r="H2992" s="12" t="inlineStr">
        <is>
          <t>Maintenance building / workshop</t>
        </is>
      </c>
      <c r="I2992" s="12" t="inlineStr">
        <is>
          <t>Building wire</t>
        </is>
      </c>
      <c r="J2992" s="12" t="inlineStr">
        <is>
          <t>SIMpull THHN/THWN-2 600 V 1/C Cu (lighting, receptacles, small power)</t>
        </is>
      </c>
      <c r="K2992" s="12" t="inlineStr">
        <is>
          <t>THHN|1/C|12</t>
        </is>
      </c>
      <c r="L2992" s="12" t="inlineStr">
        <is>
          <t>1/C</t>
        </is>
      </c>
      <c r="M2992" s="12" t="inlineStr">
        <is>
          <t>12</t>
        </is>
      </c>
      <c r="N2992" s="12" t="n">
        <v>1</v>
      </c>
      <c r="O2992" s="12" t="n">
        <v>1</v>
      </c>
      <c r="P2992" s="12" t="n">
        <v>277</v>
      </c>
      <c r="Q2992" s="12" t="n"/>
      <c r="R2992" s="12" t="n"/>
      <c r="S2992" s="12" t="inlineStr">
        <is>
          <t>Conduit</t>
        </is>
      </c>
      <c r="T2992" s="16" t="n">
        <v>8003</v>
      </c>
      <c r="U2992" s="16" t="n">
        <v>0</v>
      </c>
      <c r="V2992" s="16">
        <f>ROUNDUP((T2992+U2992+2*'Read Me'!$B$13)*(1+'Read Me'!$B$12),-1)</f>
        <v/>
      </c>
      <c r="W2992" s="16">
        <f>V2992*N2992*O2992</f>
        <v/>
      </c>
      <c r="X2992" s="12">
        <f>IF(LEFT(I2992,2)="MV",2*N2992*IF(L2992="1/C",O2992,1),0)</f>
        <v/>
      </c>
      <c r="Y2992" s="12">
        <f>IF(OR(LEFT(K2992,4)="LVAX",LEFT(K2992,6)="MV15AX",LEFT(K2992,4)="CTAX",LEFT(K2992,2)="W|"),2*N2992*O2992,0)</f>
        <v/>
      </c>
      <c r="Z2992" s="12" t="inlineStr">
        <is>
          <t>allowance: 1.6 ft of conductor per ft2 of floor</t>
        </is>
      </c>
      <c r="AA2992" s="12">
        <f>N2992*O2992</f>
        <v/>
      </c>
    </row>
    <row r="2993">
      <c r="A2993" s="12" t="inlineStr">
        <is>
          <t>F-L-0012</t>
        </is>
      </c>
      <c r="B2993" s="12" t="inlineStr">
        <is>
          <t>F</t>
        </is>
      </c>
      <c r="C2993" s="12" t="inlineStr">
        <is>
          <t>Controls / service</t>
        </is>
      </c>
      <c r="D2993" s="12" t="inlineStr">
        <is>
          <t>Lighting, receptacles and small power branch circuits (allowance)</t>
        </is>
      </c>
      <c r="E2993" s="12" t="inlineStr"/>
      <c r="F2993" s="12" t="inlineStr">
        <is>
          <t>Warehouse</t>
        </is>
      </c>
      <c r="G2993" s="12" t="inlineStr"/>
      <c r="H2993" s="12" t="inlineStr">
        <is>
          <t>Warehouse</t>
        </is>
      </c>
      <c r="I2993" s="12" t="inlineStr">
        <is>
          <t>Building wire</t>
        </is>
      </c>
      <c r="J2993" s="12" t="inlineStr">
        <is>
          <t>SIMpull THHN/THWN-2 600 V 1/C Cu (lighting, receptacles, small power)</t>
        </is>
      </c>
      <c r="K2993" s="12" t="inlineStr">
        <is>
          <t>THHN|1/C|12</t>
        </is>
      </c>
      <c r="L2993" s="12" t="inlineStr">
        <is>
          <t>1/C</t>
        </is>
      </c>
      <c r="M2993" s="12" t="inlineStr">
        <is>
          <t>12</t>
        </is>
      </c>
      <c r="N2993" s="12" t="n">
        <v>1</v>
      </c>
      <c r="O2993" s="12" t="n">
        <v>1</v>
      </c>
      <c r="P2993" s="12" t="n">
        <v>277</v>
      </c>
      <c r="Q2993" s="12" t="n"/>
      <c r="R2993" s="12" t="n"/>
      <c r="S2993" s="12" t="inlineStr">
        <is>
          <t>Conduit</t>
        </is>
      </c>
      <c r="T2993" s="16" t="n">
        <v>27227</v>
      </c>
      <c r="U2993" s="16" t="n">
        <v>0</v>
      </c>
      <c r="V2993" s="16">
        <f>ROUNDUP((T2993+U2993+2*'Read Me'!$B$13)*(1+'Read Me'!$B$12),-1)</f>
        <v/>
      </c>
      <c r="W2993" s="16">
        <f>V2993*N2993*O2993</f>
        <v/>
      </c>
      <c r="X2993" s="12">
        <f>IF(LEFT(I2993,2)="MV",2*N2993*IF(L2993="1/C",O2993,1),0)</f>
        <v/>
      </c>
      <c r="Y2993" s="12">
        <f>IF(OR(LEFT(K2993,4)="LVAX",LEFT(K2993,6)="MV15AX",LEFT(K2993,4)="CTAX",LEFT(K2993,2)="W|"),2*N2993*O2993,0)</f>
        <v/>
      </c>
      <c r="Z2993" s="12" t="inlineStr">
        <is>
          <t>allowance: 1.6 ft of conductor per ft2 of floor</t>
        </is>
      </c>
      <c r="AA2993" s="12">
        <f>N2993*O2993</f>
        <v/>
      </c>
    </row>
    <row r="2994">
      <c r="A2994" s="12" t="inlineStr">
        <is>
          <t>F-C-0001</t>
        </is>
      </c>
      <c r="B2994" s="12" t="inlineStr">
        <is>
          <t>F</t>
        </is>
      </c>
      <c r="C2994" s="12" t="inlineStr">
        <is>
          <t>Controls / service</t>
        </is>
      </c>
      <c r="D2994" s="12" t="inlineStr">
        <is>
          <t>Control</t>
        </is>
      </c>
      <c r="E2994" s="12" t="inlineStr">
        <is>
          <t>CR</t>
        </is>
      </c>
      <c r="F2994" s="12" t="inlineStr">
        <is>
          <t>Control / admin building (main control room)</t>
        </is>
      </c>
      <c r="G2994" s="12" t="inlineStr">
        <is>
          <t>CR</t>
        </is>
      </c>
      <c r="H2994" s="12" t="inlineStr">
        <is>
          <t>Control / admin building (main control room)</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Tray</t>
        </is>
      </c>
      <c r="T2994" s="16" t="n">
        <v>0</v>
      </c>
      <c r="U2994" s="16" t="n">
        <v>32</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F-C-0002</t>
        </is>
      </c>
      <c r="B2995" s="12" t="inlineStr">
        <is>
          <t>F</t>
        </is>
      </c>
      <c r="C2995" s="12" t="inlineStr">
        <is>
          <t>Controls / service</t>
        </is>
      </c>
      <c r="D2995" s="12" t="inlineStr">
        <is>
          <t>Control</t>
        </is>
      </c>
      <c r="E2995" s="12" t="inlineStr">
        <is>
          <t>CR</t>
        </is>
      </c>
      <c r="F2995" s="12" t="inlineStr">
        <is>
          <t>Control / admin building (main control room)</t>
        </is>
      </c>
      <c r="G2995" s="12" t="inlineStr"/>
      <c r="H2995" s="12" t="inlineStr">
        <is>
          <t>Control / admin building wiring: power, lighting, fire alarm, data; op</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6" t="n">
        <v>0</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F-C-0003</t>
        </is>
      </c>
      <c r="B2996" s="12" t="inlineStr">
        <is>
          <t>F</t>
        </is>
      </c>
      <c r="C2996" s="12" t="inlineStr">
        <is>
          <t>Controls / service</t>
        </is>
      </c>
      <c r="D2996" s="12" t="inlineStr">
        <is>
          <t>Control</t>
        </is>
      </c>
      <c r="E2996" s="12" t="inlineStr">
        <is>
          <t>CR</t>
        </is>
      </c>
      <c r="F2996" s="12" t="inlineStr">
        <is>
          <t>Control / admin building (main control room)</t>
        </is>
      </c>
      <c r="G2996" s="12" t="inlineStr">
        <is>
          <t>EDG-1</t>
        </is>
      </c>
      <c r="H2996" s="12" t="inlineStr">
        <is>
          <t>EDG-1: 3 MW emergency diesel generator (480 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626</v>
      </c>
      <c r="U2996" s="16" t="n">
        <v>62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F-C-0004</t>
        </is>
      </c>
      <c r="B2997" s="12" t="inlineStr">
        <is>
          <t>F</t>
        </is>
      </c>
      <c r="C2997" s="12" t="inlineStr">
        <is>
          <t>Controls / service</t>
        </is>
      </c>
      <c r="D2997" s="12" t="inlineStr">
        <is>
          <t>Control</t>
        </is>
      </c>
      <c r="E2997" s="12" t="inlineStr">
        <is>
          <t>CR</t>
        </is>
      </c>
      <c r="F2997" s="12" t="inlineStr">
        <is>
          <t>Control / admin building (main control room)</t>
        </is>
      </c>
      <c r="G2997" s="12" t="inlineStr">
        <is>
          <t>EDG-2</t>
        </is>
      </c>
      <c r="H2997" s="12" t="inlineStr">
        <is>
          <t>EDG-2: 3 MW emergency diesel generator (480 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661</v>
      </c>
      <c r="U2997" s="16" t="n">
        <v>65</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F-C-0005</t>
        </is>
      </c>
      <c r="B2998" s="12" t="inlineStr">
        <is>
          <t>F</t>
        </is>
      </c>
      <c r="C2998" s="12" t="inlineStr">
        <is>
          <t>Controls / service</t>
        </is>
      </c>
      <c r="D2998" s="12" t="inlineStr">
        <is>
          <t>Control</t>
        </is>
      </c>
      <c r="E2998" s="12" t="inlineStr">
        <is>
          <t>CR</t>
        </is>
      </c>
      <c r="F2998" s="12" t="inlineStr">
        <is>
          <t>Control / admin building (main control room)</t>
        </is>
      </c>
      <c r="G2998" s="12" t="inlineStr"/>
      <c r="H2998" s="12" t="inlineStr">
        <is>
          <t>Gatehouse</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38</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F-C-0006</t>
        </is>
      </c>
      <c r="B2999" s="12" t="inlineStr">
        <is>
          <t>F</t>
        </is>
      </c>
      <c r="C2999" s="12" t="inlineStr">
        <is>
          <t>Controls / service</t>
        </is>
      </c>
      <c r="D2999" s="12" t="inlineStr">
        <is>
          <t>Motor 1 of 2: control / local station</t>
        </is>
      </c>
      <c r="E2999" s="12" t="inlineStr">
        <is>
          <t>MCC-C2</t>
        </is>
      </c>
      <c r="F2999" s="12" t="inlineStr">
        <is>
          <t>R1 MCC-C2</t>
        </is>
      </c>
      <c r="G2999" s="12" t="inlineStr">
        <is>
          <t>LS-1</t>
        </is>
      </c>
      <c r="H2999" s="12" t="inlineStr">
        <is>
          <t>LS-1: sanitary lift station (packaged duplex)</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Tray</t>
        </is>
      </c>
      <c r="T2999" s="16" t="n">
        <v>744</v>
      </c>
      <c r="U2999" s="16" t="n">
        <v>173</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F-C-0007</t>
        </is>
      </c>
      <c r="B3000" s="12" t="inlineStr">
        <is>
          <t>F</t>
        </is>
      </c>
      <c r="C3000" s="12" t="inlineStr">
        <is>
          <t>Controls / service</t>
        </is>
      </c>
      <c r="D3000" s="12" t="inlineStr">
        <is>
          <t>Motor 2 of 2: control / local station</t>
        </is>
      </c>
      <c r="E3000" s="12" t="inlineStr">
        <is>
          <t>MCC-C2</t>
        </is>
      </c>
      <c r="F3000" s="12" t="inlineStr">
        <is>
          <t>R1 MCC-C2</t>
        </is>
      </c>
      <c r="G3000" s="12" t="inlineStr">
        <is>
          <t>LS-1</t>
        </is>
      </c>
      <c r="H3000" s="12" t="inlineStr">
        <is>
          <t>LS-1: sanitary lift station (packaged duplex)</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Tray</t>
        </is>
      </c>
      <c r="T3000" s="16" t="n">
        <v>744</v>
      </c>
      <c r="U3000" s="16" t="n">
        <v>173</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F-C-0008</t>
        </is>
      </c>
      <c r="B3001" s="12" t="inlineStr">
        <is>
          <t>F</t>
        </is>
      </c>
      <c r="C3001" s="12" t="inlineStr">
        <is>
          <t>Controls / service</t>
        </is>
      </c>
      <c r="D3001" s="12" t="inlineStr">
        <is>
          <t>Control</t>
        </is>
      </c>
      <c r="E3001" s="12" t="inlineStr">
        <is>
          <t>CR</t>
        </is>
      </c>
      <c r="F3001" s="12" t="inlineStr">
        <is>
          <t>Control / admin building (main control room)</t>
        </is>
      </c>
      <c r="G3001" s="12" t="inlineStr"/>
      <c r="H3001" s="12" t="inlineStr">
        <is>
          <t xml:space="preserve">Main gate checkpoint: islands, access-control devices, CCTV and their </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Tray</t>
        </is>
      </c>
      <c r="T3001" s="16" t="n">
        <v>33</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F-C-0009</t>
        </is>
      </c>
      <c r="B3002" s="12" t="inlineStr">
        <is>
          <t>F</t>
        </is>
      </c>
      <c r="C3002" s="12" t="inlineStr">
        <is>
          <t>Controls / service</t>
        </is>
      </c>
      <c r="D3002" s="12" t="inlineStr">
        <is>
          <t>Control</t>
        </is>
      </c>
      <c r="E3002" s="12" t="inlineStr">
        <is>
          <t>RH</t>
        </is>
      </c>
      <c r="F3002" s="12" t="inlineStr">
        <is>
          <t>RH: switchyard relay / control house (52 x 70 ft)</t>
        </is>
      </c>
      <c r="G3002" s="12" t="inlineStr"/>
      <c r="H3002" s="12" t="inlineStr">
        <is>
          <t>Main gate: sliding gate, barrier arms, card readers, entrance sign</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900</v>
      </c>
      <c r="U3002" s="16" t="n">
        <v>237</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F-C-0010</t>
        </is>
      </c>
      <c r="B3003" s="12" t="inlineStr">
        <is>
          <t>F</t>
        </is>
      </c>
      <c r="C3003" s="12" t="inlineStr">
        <is>
          <t>Controls / service</t>
        </is>
      </c>
      <c r="D3003" s="12" t="inlineStr">
        <is>
          <t>Control</t>
        </is>
      </c>
      <c r="E3003" s="12" t="inlineStr">
        <is>
          <t>CR</t>
        </is>
      </c>
      <c r="F3003" s="12" t="inlineStr">
        <is>
          <t>Control / admin building (main control room)</t>
        </is>
      </c>
      <c r="G3003" s="12" t="inlineStr"/>
      <c r="H3003" s="12" t="inlineStr">
        <is>
          <t>Maintenance building / workshop</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356</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F-C-0011</t>
        </is>
      </c>
      <c r="B3004" s="12" t="inlineStr">
        <is>
          <t>F</t>
        </is>
      </c>
      <c r="C3004" s="12" t="inlineStr">
        <is>
          <t>Controls / service</t>
        </is>
      </c>
      <c r="D3004" s="12" t="inlineStr">
        <is>
          <t>Control</t>
        </is>
      </c>
      <c r="E3004" s="12" t="inlineStr">
        <is>
          <t>CR</t>
        </is>
      </c>
      <c r="F3004" s="12" t="inlineStr">
        <is>
          <t>Control / admin building (main control room)</t>
        </is>
      </c>
      <c r="G3004" s="12" t="inlineStr"/>
      <c r="H3004" s="12" t="inlineStr">
        <is>
          <t>Perimeter fence barbed-wire arms and CCTV cameras</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Tray</t>
        </is>
      </c>
      <c r="T3004" s="16" t="n">
        <v>2486</v>
      </c>
      <c r="U3004" s="16" t="n">
        <v>264</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F-C-0012</t>
        </is>
      </c>
      <c r="B3005" s="12" t="inlineStr">
        <is>
          <t>F</t>
        </is>
      </c>
      <c r="C3005" s="12" t="inlineStr">
        <is>
          <t>Controls / service</t>
        </is>
      </c>
      <c r="D3005" s="12" t="inlineStr">
        <is>
          <t>Motor 1 of 2: control / local station</t>
        </is>
      </c>
      <c r="E3005" s="12" t="inlineStr">
        <is>
          <t>MCC-C2</t>
        </is>
      </c>
      <c r="F3005" s="12" t="inlineStr">
        <is>
          <t>R1 MCC-C2</t>
        </is>
      </c>
      <c r="G3005" s="12" t="inlineStr"/>
      <c r="H3005" s="12" t="inlineStr">
        <is>
          <t>Stormwater pump station (2 x 100% submersible pumps)</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1832</v>
      </c>
      <c r="U3005" s="16" t="n">
        <v>145</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F-C-0013</t>
        </is>
      </c>
      <c r="B3006" s="12" t="inlineStr">
        <is>
          <t>F</t>
        </is>
      </c>
      <c r="C3006" s="12" t="inlineStr">
        <is>
          <t>Controls / service</t>
        </is>
      </c>
      <c r="D3006" s="12" t="inlineStr">
        <is>
          <t>Motor 2 of 2: control / local station</t>
        </is>
      </c>
      <c r="E3006" s="12" t="inlineStr">
        <is>
          <t>MCC-C2</t>
        </is>
      </c>
      <c r="F3006" s="12" t="inlineStr">
        <is>
          <t>R1 MCC-C2</t>
        </is>
      </c>
      <c r="G3006" s="12" t="inlineStr"/>
      <c r="H3006" s="12" t="inlineStr">
        <is>
          <t>Stormwater pump station (2 x 100% submersible pumps)</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1832</v>
      </c>
      <c r="U3006" s="16" t="n">
        <v>145</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F-C-0014</t>
        </is>
      </c>
      <c r="B3007" s="12" t="inlineStr">
        <is>
          <t>F</t>
        </is>
      </c>
      <c r="C3007" s="12" t="inlineStr">
        <is>
          <t>Controls / service</t>
        </is>
      </c>
      <c r="D3007" s="12" t="inlineStr">
        <is>
          <t>Control</t>
        </is>
      </c>
      <c r="E3007" s="12" t="inlineStr">
        <is>
          <t>CR</t>
        </is>
      </c>
      <c r="F3007" s="12" t="inlineStr">
        <is>
          <t>Control / admin building (main control room)</t>
        </is>
      </c>
      <c r="G3007" s="12" t="inlineStr"/>
      <c r="H3007" s="12" t="inlineStr">
        <is>
          <t>Warehouse</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37</v>
      </c>
      <c r="U3007" s="16" t="n">
        <v>109</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F-F-0001</t>
        </is>
      </c>
      <c r="B3008" s="12" t="inlineStr">
        <is>
          <t>F</t>
        </is>
      </c>
      <c r="C3008" s="12" t="inlineStr">
        <is>
          <t>Controls / service</t>
        </is>
      </c>
      <c r="D3008" s="12" t="inlineStr">
        <is>
          <t>Plant network / DCS fibre</t>
        </is>
      </c>
      <c r="E3008" s="12" t="inlineStr">
        <is>
          <t>CR</t>
        </is>
      </c>
      <c r="F3008" s="12" t="inlineStr">
        <is>
          <t>Control / admin building (main control room)</t>
        </is>
      </c>
      <c r="G3008" s="12" t="inlineStr">
        <is>
          <t>CR</t>
        </is>
      </c>
      <c r="H3008" s="12" t="inlineStr">
        <is>
          <t>Control / admin building (main control room)</t>
        </is>
      </c>
      <c r="I3008" s="12" t="inlineStr">
        <is>
          <t>Fibre / data</t>
        </is>
      </c>
      <c r="J3008" s="12" t="inlineStr">
        <is>
          <t>Fibre optic, single-mode, 12-fibre, armored, orange jacket</t>
        </is>
      </c>
      <c r="K3008" s="12" t="inlineStr">
        <is>
          <t>FO|12 SM|-</t>
        </is>
      </c>
      <c r="L3008" s="12" t="inlineStr">
        <is>
          <t>12 SM</t>
        </is>
      </c>
      <c r="M3008" s="12" t="inlineStr">
        <is>
          <t>-</t>
        </is>
      </c>
      <c r="N3008" s="12" t="n">
        <v>1</v>
      </c>
      <c r="O3008" s="12" t="n">
        <v>1</v>
      </c>
      <c r="P3008" s="12" t="n"/>
      <c r="Q3008" s="12" t="n"/>
      <c r="R3008" s="12" t="n"/>
      <c r="S3008" s="12" t="inlineStr">
        <is>
          <t>Tray</t>
        </is>
      </c>
      <c r="T3008" s="16" t="n">
        <v>0</v>
      </c>
      <c r="U3008" s="16" t="n">
        <v>32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F-F-0002</t>
        </is>
      </c>
      <c r="B3009" s="12" t="inlineStr">
        <is>
          <t>F</t>
        </is>
      </c>
      <c r="C3009" s="12" t="inlineStr">
        <is>
          <t>Controls / service</t>
        </is>
      </c>
      <c r="D3009" s="12" t="inlineStr">
        <is>
          <t>Plant network / DCS fibre</t>
        </is>
      </c>
      <c r="E3009" s="12" t="inlineStr">
        <is>
          <t>CR</t>
        </is>
      </c>
      <c r="F3009" s="12" t="inlineStr">
        <is>
          <t>Control / admin building (main control room)</t>
        </is>
      </c>
      <c r="G3009" s="12" t="inlineStr"/>
      <c r="H3009" s="12" t="inlineStr">
        <is>
          <t>Control / admin building wiring: power, lighting, fire alarm, data; op</t>
        </is>
      </c>
      <c r="I3009" s="12" t="inlineStr">
        <is>
          <t>Fibre / data</t>
        </is>
      </c>
      <c r="J3009" s="12" t="inlineStr">
        <is>
          <t>Fibre optic, single-mode, 12-fibre, armored, orange jacket</t>
        </is>
      </c>
      <c r="K3009" s="12" t="inlineStr">
        <is>
          <t>FO|12 SM|-</t>
        </is>
      </c>
      <c r="L3009" s="12" t="inlineStr">
        <is>
          <t>12 SM</t>
        </is>
      </c>
      <c r="M3009" s="12" t="inlineStr">
        <is>
          <t>-</t>
        </is>
      </c>
      <c r="N3009" s="12" t="n">
        <v>1</v>
      </c>
      <c r="O3009" s="12" t="n">
        <v>1</v>
      </c>
      <c r="P3009" s="12" t="n"/>
      <c r="Q3009" s="12" t="n"/>
      <c r="R3009" s="12" t="n"/>
      <c r="S3009" s="12" t="inlineStr">
        <is>
          <t>Tray</t>
        </is>
      </c>
      <c r="T3009" s="16" t="n">
        <v>0</v>
      </c>
      <c r="U3009" s="16" t="n">
        <v>32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F-F-0003</t>
        </is>
      </c>
      <c r="B3010" s="12" t="inlineStr">
        <is>
          <t>F</t>
        </is>
      </c>
      <c r="C3010" s="12" t="inlineStr">
        <is>
          <t>Controls / service</t>
        </is>
      </c>
      <c r="D3010" s="12" t="inlineStr">
        <is>
          <t>Single-mode fibre MDF to MCR consoles / video wall</t>
        </is>
      </c>
      <c r="E3010" s="12" t="inlineStr">
        <is>
          <t>MDF</t>
        </is>
      </c>
      <c r="F3010" s="12" t="inlineStr">
        <is>
          <t>Control / admin building: MDF</t>
        </is>
      </c>
      <c r="G3010" s="12" t="inlineStr">
        <is>
          <t>MCR consoles / video wall</t>
        </is>
      </c>
      <c r="H3010" s="12" t="inlineStr">
        <is>
          <t>Control / admin building: MCR consoles / video wall</t>
        </is>
      </c>
      <c r="I3010" s="12" t="inlineStr">
        <is>
          <t>Fibre / data</t>
        </is>
      </c>
      <c r="J3010" s="12" t="inlineStr">
        <is>
          <t>Fibre optic, single-mode, 12-fibre, armored, orange jacket</t>
        </is>
      </c>
      <c r="K3010" s="12" t="inlineStr">
        <is>
          <t>FO|12 SM|-</t>
        </is>
      </c>
      <c r="L3010" s="12" t="inlineStr">
        <is>
          <t>12 SM</t>
        </is>
      </c>
      <c r="M3010" s="12" t="inlineStr">
        <is>
          <t>-</t>
        </is>
      </c>
      <c r="N3010" s="12" t="n">
        <v>1</v>
      </c>
      <c r="O3010" s="12" t="n">
        <v>1</v>
      </c>
      <c r="P3010" s="12" t="n"/>
      <c r="Q3010" s="12" t="n"/>
      <c r="R3010" s="12" t="n"/>
      <c r="S3010" s="12" t="inlineStr">
        <is>
          <t>Basket tray</t>
        </is>
      </c>
      <c r="T3010" s="16" t="n">
        <v>121</v>
      </c>
      <c r="U3010" s="16" t="n">
        <v>0</v>
      </c>
      <c r="V3010" s="16">
        <f>ROUNDUP((T3010+U3010+2*'Read Me'!$B$13)*(1+'Read Me'!$B$12),-1)</f>
        <v/>
      </c>
      <c r="W3010" s="16">
        <f>V3010*N3010*O3010</f>
        <v/>
      </c>
      <c r="X3010" s="12">
        <f>IF(LEFT(I3010,2)="MV",2*N3010*IF(L3010="1/C",O3010,1),0)</f>
        <v/>
      </c>
      <c r="Y3010" s="12">
        <f>IF(OR(LEFT(K3010,4)="LVAX",LEFT(K3010,6)="MV15AX",LEFT(K3010,4)="CTAX",LEFT(K3010,2)="W|"),2*N3010*O3010,0)</f>
        <v/>
      </c>
      <c r="Z3010" s="12" t="inlineStr">
        <is>
          <t>in innerduct</t>
        </is>
      </c>
      <c r="AA3010" s="12">
        <f>N3010*O3010</f>
        <v/>
      </c>
    </row>
    <row r="3011">
      <c r="A3011" s="12" t="inlineStr">
        <is>
          <t>F-F-0004</t>
        </is>
      </c>
      <c r="B3011" s="12" t="inlineStr">
        <is>
          <t>F</t>
        </is>
      </c>
      <c r="C3011" s="12" t="inlineStr">
        <is>
          <t>Controls / service</t>
        </is>
      </c>
      <c r="D3011" s="12" t="inlineStr">
        <is>
          <t>Cat 6A data drops (116 + 48 server-room links)</t>
        </is>
      </c>
      <c r="E3011" s="12" t="inlineStr">
        <is>
          <t>MDF</t>
        </is>
      </c>
      <c r="F3011" s="12" t="inlineStr">
        <is>
          <t>Control / admin building: MDF</t>
        </is>
      </c>
      <c r="G3011" s="12" t="inlineStr">
        <is>
          <t>data drops</t>
        </is>
      </c>
      <c r="H3011" s="12" t="inlineStr">
        <is>
          <t>Control / admin building: data drops</t>
        </is>
      </c>
      <c r="I3011" s="12" t="inlineStr">
        <is>
          <t>Fibre / data</t>
        </is>
      </c>
      <c r="J3011" s="12" t="inlineStr">
        <is>
          <t>Cat 6A U/FTP 4-pair 23 AWG, plenum CMP (data drops)</t>
        </is>
      </c>
      <c r="K3011" s="12" t="inlineStr">
        <is>
          <t>CAT6|4-pr|23</t>
        </is>
      </c>
      <c r="L3011" s="12" t="inlineStr">
        <is>
          <t>4-pr</t>
        </is>
      </c>
      <c r="M3011" s="12" t="inlineStr">
        <is>
          <t>23</t>
        </is>
      </c>
      <c r="N3011" s="12" t="n">
        <v>1</v>
      </c>
      <c r="O3011" s="12" t="n">
        <v>1</v>
      </c>
      <c r="P3011" s="12" t="n"/>
      <c r="Q3011" s="12" t="n"/>
      <c r="R3011" s="12" t="n"/>
      <c r="S3011" s="12" t="inlineStr">
        <is>
          <t>Basket tray</t>
        </is>
      </c>
      <c r="T3011" s="16" t="n">
        <v>17332</v>
      </c>
      <c r="U3011" s="16" t="n">
        <v>0</v>
      </c>
      <c r="V3011" s="16">
        <f>ROUNDUP((T3011+U3011+2*'Read Me'!$B$13)*(1+'Read Me'!$B$12),-1)</f>
        <v/>
      </c>
      <c r="W3011" s="16">
        <f>V3011*N3011*O3011</f>
        <v/>
      </c>
      <c r="X3011" s="12">
        <f>IF(LEFT(I3011,2)="MV",2*N3011*IF(L3011="1/C",O3011,1),0)</f>
        <v/>
      </c>
      <c r="Y3011" s="12">
        <f>IF(OR(LEFT(K3011,4)="LVAX",LEFT(K3011,6)="MV15AX",LEFT(K3011,4)="CTAX",LEFT(K3011,2)="W|"),2*N3011*O3011,0)</f>
        <v/>
      </c>
      <c r="Z3011" s="12" t="inlineStr">
        <is>
          <t>basket tray + J-hooks, measured</t>
        </is>
      </c>
      <c r="AA3011" s="12">
        <f>N3011*O3011</f>
        <v/>
      </c>
    </row>
    <row r="3012">
      <c r="A3012" s="12" t="inlineStr">
        <is>
          <t>F-F-0005</t>
        </is>
      </c>
      <c r="B3012" s="12" t="inlineStr">
        <is>
          <t>F</t>
        </is>
      </c>
      <c r="C3012" s="12" t="inlineStr">
        <is>
          <t>Controls / service</t>
        </is>
      </c>
      <c r="D3012" s="12" t="inlineStr">
        <is>
          <t>Single-mode fibre MDF to server room</t>
        </is>
      </c>
      <c r="E3012" s="12" t="inlineStr">
        <is>
          <t>MDF</t>
        </is>
      </c>
      <c r="F3012" s="12" t="inlineStr">
        <is>
          <t>Control / admin building: MDF</t>
        </is>
      </c>
      <c r="G3012" s="12" t="inlineStr">
        <is>
          <t>server room</t>
        </is>
      </c>
      <c r="H3012" s="12" t="inlineStr">
        <is>
          <t>Control / admin building: server room</t>
        </is>
      </c>
      <c r="I3012" s="12" t="inlineStr">
        <is>
          <t>Fibre / data</t>
        </is>
      </c>
      <c r="J3012" s="12" t="inlineStr">
        <is>
          <t>Fibre optic, single-mode, 12-fibre, armored, orange jacket</t>
        </is>
      </c>
      <c r="K3012" s="12" t="inlineStr">
        <is>
          <t>FO|12 SM|-</t>
        </is>
      </c>
      <c r="L3012" s="12" t="inlineStr">
        <is>
          <t>12 SM</t>
        </is>
      </c>
      <c r="M3012" s="12" t="inlineStr">
        <is>
          <t>-</t>
        </is>
      </c>
      <c r="N3012" s="12" t="n">
        <v>1</v>
      </c>
      <c r="O3012" s="12" t="n">
        <v>1</v>
      </c>
      <c r="P3012" s="12" t="n"/>
      <c r="Q3012" s="12" t="n"/>
      <c r="R3012" s="12" t="n"/>
      <c r="S3012" s="12" t="inlineStr">
        <is>
          <t>Basket tray</t>
        </is>
      </c>
      <c r="T3012" s="16" t="n">
        <v>63</v>
      </c>
      <c r="U3012" s="16" t="n">
        <v>0</v>
      </c>
      <c r="V3012" s="16">
        <f>ROUNDUP((T3012+U3012+2*'Read Me'!$B$13)*(1+'Read Me'!$B$12),-1)</f>
        <v/>
      </c>
      <c r="W3012" s="16">
        <f>V3012*N3012*O3012</f>
        <v/>
      </c>
      <c r="X3012" s="12">
        <f>IF(LEFT(I3012,2)="MV",2*N3012*IF(L3012="1/C",O3012,1),0)</f>
        <v/>
      </c>
      <c r="Y3012" s="12">
        <f>IF(OR(LEFT(K3012,4)="LVAX",LEFT(K3012,6)="MV15AX",LEFT(K3012,4)="CTAX",LEFT(K3012,2)="W|"),2*N3012*O3012,0)</f>
        <v/>
      </c>
      <c r="Z3012" s="12" t="inlineStr">
        <is>
          <t>in innerduct</t>
        </is>
      </c>
      <c r="AA3012" s="12">
        <f>N3012*O3012</f>
        <v/>
      </c>
    </row>
    <row r="3013">
      <c r="A3013" s="12" t="inlineStr">
        <is>
          <t>F-F-0006</t>
        </is>
      </c>
      <c r="B3013" s="12" t="inlineStr">
        <is>
          <t>F</t>
        </is>
      </c>
      <c r="C3013" s="12" t="inlineStr">
        <is>
          <t>Controls / service</t>
        </is>
      </c>
      <c r="D3013" s="12" t="inlineStr">
        <is>
          <t>Plant network / DCS fibre</t>
        </is>
      </c>
      <c r="E3013" s="12" t="inlineStr">
        <is>
          <t>CR</t>
        </is>
      </c>
      <c r="F3013" s="12" t="inlineStr">
        <is>
          <t>Control / admin building (main control room)</t>
        </is>
      </c>
      <c r="G3013" s="12" t="inlineStr"/>
      <c r="H3013" s="12" t="inlineStr">
        <is>
          <t>Gatehouse</t>
        </is>
      </c>
      <c r="I3013" s="12" t="inlineStr">
        <is>
          <t>Fibre / data</t>
        </is>
      </c>
      <c r="J3013" s="12" t="inlineStr">
        <is>
          <t>Fibre optic, single-mode, 12-fibre, armored, orange jacket</t>
        </is>
      </c>
      <c r="K3013" s="12" t="inlineStr">
        <is>
          <t>FO|12 SM|-</t>
        </is>
      </c>
      <c r="L3013" s="12" t="inlineStr">
        <is>
          <t>12 SM</t>
        </is>
      </c>
      <c r="M3013" s="12" t="inlineStr">
        <is>
          <t>-</t>
        </is>
      </c>
      <c r="N3013" s="12" t="n">
        <v>1</v>
      </c>
      <c r="O3013" s="12" t="n">
        <v>1</v>
      </c>
      <c r="P3013" s="12" t="n"/>
      <c r="Q3013" s="12" t="n"/>
      <c r="R3013" s="12" t="n"/>
      <c r="S3013" s="12" t="inlineStr">
        <is>
          <t>Duct bank</t>
        </is>
      </c>
      <c r="T3013" s="16" t="n">
        <v>38</v>
      </c>
      <c r="U3013" s="16" t="n">
        <v>32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F-F-0007</t>
        </is>
      </c>
      <c r="B3014" s="12" t="inlineStr">
        <is>
          <t>F</t>
        </is>
      </c>
      <c r="C3014" s="12" t="inlineStr">
        <is>
          <t>Controls / service</t>
        </is>
      </c>
      <c r="D3014" s="12" t="inlineStr">
        <is>
          <t>Plant network / DCS fibre</t>
        </is>
      </c>
      <c r="E3014" s="12" t="inlineStr">
        <is>
          <t>CR</t>
        </is>
      </c>
      <c r="F3014" s="12" t="inlineStr">
        <is>
          <t>Control / admin building (main control room)</t>
        </is>
      </c>
      <c r="G3014" s="12" t="inlineStr"/>
      <c r="H3014" s="12" t="inlineStr">
        <is>
          <t>Maintenance building / workshop</t>
        </is>
      </c>
      <c r="I3014" s="12" t="inlineStr">
        <is>
          <t>Fibre / data</t>
        </is>
      </c>
      <c r="J3014" s="12" t="inlineStr">
        <is>
          <t>Fibre optic, single-mode, 12-fibre, armored, orange jacket</t>
        </is>
      </c>
      <c r="K3014" s="12" t="inlineStr">
        <is>
          <t>FO|12 SM|-</t>
        </is>
      </c>
      <c r="L3014" s="12" t="inlineStr">
        <is>
          <t>12 SM</t>
        </is>
      </c>
      <c r="M3014" s="12" t="inlineStr">
        <is>
          <t>-</t>
        </is>
      </c>
      <c r="N3014" s="12" t="n">
        <v>1</v>
      </c>
      <c r="O3014" s="12" t="n">
        <v>1</v>
      </c>
      <c r="P3014" s="12" t="n"/>
      <c r="Q3014" s="12" t="n"/>
      <c r="R3014" s="12" t="n"/>
      <c r="S3014" s="12" t="inlineStr">
        <is>
          <t>Duct bank</t>
        </is>
      </c>
      <c r="T3014" s="16" t="n">
        <v>356</v>
      </c>
      <c r="U3014" s="16" t="n">
        <v>32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F-F-0008</t>
        </is>
      </c>
      <c r="B3015" s="12" t="inlineStr">
        <is>
          <t>F</t>
        </is>
      </c>
      <c r="C3015" s="12" t="inlineStr">
        <is>
          <t>Controls / service</t>
        </is>
      </c>
      <c r="D3015" s="12" t="inlineStr">
        <is>
          <t>Plant network / DCS fibre</t>
        </is>
      </c>
      <c r="E3015" s="12" t="inlineStr">
        <is>
          <t>CR</t>
        </is>
      </c>
      <c r="F3015" s="12" t="inlineStr">
        <is>
          <t>Control / admin building (main control room)</t>
        </is>
      </c>
      <c r="G3015" s="12" t="inlineStr"/>
      <c r="H3015" s="12" t="inlineStr">
        <is>
          <t>Warehouse</t>
        </is>
      </c>
      <c r="I3015" s="12" t="inlineStr">
        <is>
          <t>Fibre / data</t>
        </is>
      </c>
      <c r="J3015" s="12" t="inlineStr">
        <is>
          <t>Fibre optic, single-mode, 12-fibre, armored, orange jacket</t>
        </is>
      </c>
      <c r="K3015" s="12" t="inlineStr">
        <is>
          <t>FO|12 SM|-</t>
        </is>
      </c>
      <c r="L3015" s="12" t="inlineStr">
        <is>
          <t>12 SM</t>
        </is>
      </c>
      <c r="M3015" s="12" t="inlineStr">
        <is>
          <t>-</t>
        </is>
      </c>
      <c r="N3015" s="12" t="n">
        <v>1</v>
      </c>
      <c r="O3015" s="12" t="n">
        <v>1</v>
      </c>
      <c r="P3015" s="12" t="n"/>
      <c r="Q3015" s="12" t="n"/>
      <c r="R3015" s="12" t="n"/>
      <c r="S3015" s="12" t="inlineStr">
        <is>
          <t>Tray</t>
        </is>
      </c>
      <c r="T3015" s="16" t="n">
        <v>37</v>
      </c>
      <c r="U3015" s="16" t="n">
        <v>109</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F-FA-0001</t>
        </is>
      </c>
      <c r="B3016" s="12" t="inlineStr">
        <is>
          <t>F</t>
        </is>
      </c>
      <c r="C3016" s="12" t="inlineStr">
        <is>
          <t>Controls / service</t>
        </is>
      </c>
      <c r="D3016" s="12" t="inlineStr">
        <is>
          <t>Fire alarm / F&amp;G loop (to the local FACP / F&amp;G node)</t>
        </is>
      </c>
      <c r="E3016" s="12" t="inlineStr">
        <is>
          <t>CR</t>
        </is>
      </c>
      <c r="F3016" s="12" t="inlineStr">
        <is>
          <t>Control / admin building (main control room)</t>
        </is>
      </c>
      <c r="G3016" s="12" t="inlineStr">
        <is>
          <t>CR</t>
        </is>
      </c>
      <c r="H3016" s="12" t="inlineStr">
        <is>
          <t>Control / admin building (main control room)</t>
        </is>
      </c>
      <c r="I3016" s="12" t="inlineStr">
        <is>
          <t>Fire alarm</t>
        </is>
      </c>
      <c r="J3016" s="12" t="inlineStr">
        <is>
          <t>Fire alarm FPLR 2/C #14 shielded, red jacket (NEC 760)</t>
        </is>
      </c>
      <c r="K3016" s="12" t="inlineStr">
        <is>
          <t>FA|2/C|14</t>
        </is>
      </c>
      <c r="L3016" s="12" t="inlineStr">
        <is>
          <t>2/C</t>
        </is>
      </c>
      <c r="M3016" s="12" t="inlineStr">
        <is>
          <t>14</t>
        </is>
      </c>
      <c r="N3016" s="12" t="n">
        <v>1</v>
      </c>
      <c r="O3016" s="12" t="n">
        <v>1</v>
      </c>
      <c r="P3016" s="12" t="n"/>
      <c r="Q3016" s="12" t="n"/>
      <c r="R3016" s="12" t="n"/>
      <c r="S3016" s="12" t="inlineStr">
        <is>
          <t>Tray</t>
        </is>
      </c>
      <c r="T3016" s="16" t="n">
        <v>0</v>
      </c>
      <c r="U3016" s="16" t="n">
        <v>32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F-FA-0002</t>
        </is>
      </c>
      <c r="B3017" s="12" t="inlineStr">
        <is>
          <t>F</t>
        </is>
      </c>
      <c r="C3017" s="12" t="inlineStr">
        <is>
          <t>Controls / service</t>
        </is>
      </c>
      <c r="D3017" s="12" t="inlineStr">
        <is>
          <t>Fire alarm / F&amp;G loop (to the local FACP / F&amp;G node)</t>
        </is>
      </c>
      <c r="E3017" s="12" t="inlineStr">
        <is>
          <t>CR</t>
        </is>
      </c>
      <c r="F3017" s="12" t="inlineStr">
        <is>
          <t>Control / admin building (main control room)</t>
        </is>
      </c>
      <c r="G3017" s="12" t="inlineStr"/>
      <c r="H3017" s="12" t="inlineStr">
        <is>
          <t>Control / admin building wiring: power, lighting, fire alarm, data; op</t>
        </is>
      </c>
      <c r="I3017" s="12" t="inlineStr">
        <is>
          <t>Fire alarm</t>
        </is>
      </c>
      <c r="J3017" s="12" t="inlineStr">
        <is>
          <t>Fire alarm FPLR 2/C #14 shielded, red jacket (NEC 760)</t>
        </is>
      </c>
      <c r="K3017" s="12" t="inlineStr">
        <is>
          <t>FA|2/C|14</t>
        </is>
      </c>
      <c r="L3017" s="12" t="inlineStr">
        <is>
          <t>2/C</t>
        </is>
      </c>
      <c r="M3017" s="12" t="inlineStr">
        <is>
          <t>14</t>
        </is>
      </c>
      <c r="N3017" s="12" t="n">
        <v>1</v>
      </c>
      <c r="O3017" s="12" t="n">
        <v>1</v>
      </c>
      <c r="P3017" s="12" t="n"/>
      <c r="Q3017" s="12" t="n"/>
      <c r="R3017" s="12" t="n"/>
      <c r="S3017" s="12" t="inlineStr">
        <is>
          <t>Tray</t>
        </is>
      </c>
      <c r="T3017" s="16" t="n">
        <v>0</v>
      </c>
      <c r="U3017" s="16" t="n">
        <v>32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F-FA-0003</t>
        </is>
      </c>
      <c r="B3018" s="12" t="inlineStr">
        <is>
          <t>F</t>
        </is>
      </c>
      <c r="C3018" s="12" t="inlineStr">
        <is>
          <t>Controls / service</t>
        </is>
      </c>
      <c r="D3018" s="12" t="inlineStr">
        <is>
          <t>Fire-alarm SLC / NAC loop: detectors, horn / strobes, pull stations</t>
        </is>
      </c>
      <c r="E3018" s="12" t="inlineStr">
        <is>
          <t>FACP (MCR)</t>
        </is>
      </c>
      <c r="F3018" s="12" t="inlineStr">
        <is>
          <t>Control / admin building: FACP (MCR)</t>
        </is>
      </c>
      <c r="G3018" s="12" t="inlineStr">
        <is>
          <t>fire-alarm loop</t>
        </is>
      </c>
      <c r="H3018" s="12" t="inlineStr">
        <is>
          <t>Control / admin building: fire-alarm loop</t>
        </is>
      </c>
      <c r="I3018" s="12" t="inlineStr">
        <is>
          <t>Fire alarm</t>
        </is>
      </c>
      <c r="J3018" s="12" t="inlineStr">
        <is>
          <t>Fire alarm FPLR 2/C #14 shielded, red jacket (NEC 760)</t>
        </is>
      </c>
      <c r="K3018" s="12" t="inlineStr">
        <is>
          <t>FA|2/C|14</t>
        </is>
      </c>
      <c r="L3018" s="12" t="inlineStr">
        <is>
          <t>2/C</t>
        </is>
      </c>
      <c r="M3018" s="12" t="inlineStr">
        <is>
          <t>14</t>
        </is>
      </c>
      <c r="N3018" s="12" t="n">
        <v>1</v>
      </c>
      <c r="O3018" s="12" t="n">
        <v>1</v>
      </c>
      <c r="P3018" s="12" t="n">
        <v>24</v>
      </c>
      <c r="Q3018" s="12" t="n"/>
      <c r="R3018" s="12" t="n"/>
      <c r="S3018" s="12" t="inlineStr">
        <is>
          <t>J-hooks</t>
        </is>
      </c>
      <c r="T3018" s="16" t="n">
        <v>830</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FPLR on J-hooks, measured</t>
        </is>
      </c>
      <c r="AA3018" s="12">
        <f>N3018*O3018</f>
        <v/>
      </c>
    </row>
    <row r="3019">
      <c r="A3019" s="12" t="inlineStr">
        <is>
          <t>F-FA-0004</t>
        </is>
      </c>
      <c r="B3019" s="12" t="inlineStr">
        <is>
          <t>F</t>
        </is>
      </c>
      <c r="C3019" s="12" t="inlineStr">
        <is>
          <t>Controls / service</t>
        </is>
      </c>
      <c r="D3019" s="12" t="inlineStr">
        <is>
          <t>Fire alarm / F&amp;G loop (to the local FACP / F&amp;G node)</t>
        </is>
      </c>
      <c r="E3019" s="12" t="inlineStr">
        <is>
          <t>CR</t>
        </is>
      </c>
      <c r="F3019" s="12" t="inlineStr">
        <is>
          <t>Control / admin building (main control room)</t>
        </is>
      </c>
      <c r="G3019" s="12" t="inlineStr">
        <is>
          <t>EDG-1</t>
        </is>
      </c>
      <c r="H3019" s="12" t="inlineStr">
        <is>
          <t>EDG-1: 3 MW emergency diesel generator (480 V)</t>
        </is>
      </c>
      <c r="I3019" s="12" t="inlineStr">
        <is>
          <t>Fire alarm</t>
        </is>
      </c>
      <c r="J3019" s="12" t="inlineStr">
        <is>
          <t>Fire alarm FPLR 2/C #14 shielded, red jacket (NEC 760)</t>
        </is>
      </c>
      <c r="K3019" s="12" t="inlineStr">
        <is>
          <t>FA|2/C|14</t>
        </is>
      </c>
      <c r="L3019" s="12" t="inlineStr">
        <is>
          <t>2/C</t>
        </is>
      </c>
      <c r="M3019" s="12" t="inlineStr">
        <is>
          <t>14</t>
        </is>
      </c>
      <c r="N3019" s="12" t="n">
        <v>1</v>
      </c>
      <c r="O3019" s="12" t="n">
        <v>1</v>
      </c>
      <c r="P3019" s="12" t="n"/>
      <c r="Q3019" s="12" t="n"/>
      <c r="R3019" s="12" t="n"/>
      <c r="S3019" s="12" t="inlineStr">
        <is>
          <t>Duct bank</t>
        </is>
      </c>
      <c r="T3019" s="16" t="n">
        <v>626</v>
      </c>
      <c r="U3019" s="16" t="n">
        <v>62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F-FA-0005</t>
        </is>
      </c>
      <c r="B3020" s="12" t="inlineStr">
        <is>
          <t>F</t>
        </is>
      </c>
      <c r="C3020" s="12" t="inlineStr">
        <is>
          <t>Controls / service</t>
        </is>
      </c>
      <c r="D3020" s="12" t="inlineStr">
        <is>
          <t>Fire alarm / F&amp;G loop (to the local FACP / F&amp;G node)</t>
        </is>
      </c>
      <c r="E3020" s="12" t="inlineStr">
        <is>
          <t>CR</t>
        </is>
      </c>
      <c r="F3020" s="12" t="inlineStr">
        <is>
          <t>Control / admin building (main control room)</t>
        </is>
      </c>
      <c r="G3020" s="12" t="inlineStr">
        <is>
          <t>EDG-2</t>
        </is>
      </c>
      <c r="H3020" s="12" t="inlineStr">
        <is>
          <t>EDG-2: 3 MW emergency diesel generator (480 V)</t>
        </is>
      </c>
      <c r="I3020" s="12" t="inlineStr">
        <is>
          <t>Fire alarm</t>
        </is>
      </c>
      <c r="J3020" s="12" t="inlineStr">
        <is>
          <t>Fire alarm FPLR 2/C #14 shielded, red jacket (NEC 760)</t>
        </is>
      </c>
      <c r="K3020" s="12" t="inlineStr">
        <is>
          <t>FA|2/C|14</t>
        </is>
      </c>
      <c r="L3020" s="12" t="inlineStr">
        <is>
          <t>2/C</t>
        </is>
      </c>
      <c r="M3020" s="12" t="inlineStr">
        <is>
          <t>14</t>
        </is>
      </c>
      <c r="N3020" s="12" t="n">
        <v>1</v>
      </c>
      <c r="O3020" s="12" t="n">
        <v>1</v>
      </c>
      <c r="P3020" s="12" t="n"/>
      <c r="Q3020" s="12" t="n"/>
      <c r="R3020" s="12" t="n"/>
      <c r="S3020" s="12" t="inlineStr">
        <is>
          <t>Duct bank</t>
        </is>
      </c>
      <c r="T3020" s="16" t="n">
        <v>661</v>
      </c>
      <c r="U3020" s="16" t="n">
        <v>65</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F-FA-0006</t>
        </is>
      </c>
      <c r="B3021" s="12" t="inlineStr">
        <is>
          <t>F</t>
        </is>
      </c>
      <c r="C3021" s="12" t="inlineStr">
        <is>
          <t>Controls / service</t>
        </is>
      </c>
      <c r="D3021" s="12" t="inlineStr">
        <is>
          <t>Fire alarm / F&amp;G loop (to the local FACP / F&amp;G node)</t>
        </is>
      </c>
      <c r="E3021" s="12" t="inlineStr">
        <is>
          <t>CR</t>
        </is>
      </c>
      <c r="F3021" s="12" t="inlineStr">
        <is>
          <t>Control / admin building (main control room)</t>
        </is>
      </c>
      <c r="G3021" s="12" t="inlineStr"/>
      <c r="H3021" s="12" t="inlineStr">
        <is>
          <t>Gatehouse</t>
        </is>
      </c>
      <c r="I3021" s="12" t="inlineStr">
        <is>
          <t>Fire alarm</t>
        </is>
      </c>
      <c r="J3021" s="12" t="inlineStr">
        <is>
          <t>Fire alarm FPLR 2/C #14 shielded, red jacket (NEC 760)</t>
        </is>
      </c>
      <c r="K3021" s="12" t="inlineStr">
        <is>
          <t>FA|2/C|14</t>
        </is>
      </c>
      <c r="L3021" s="12" t="inlineStr">
        <is>
          <t>2/C</t>
        </is>
      </c>
      <c r="M3021" s="12" t="inlineStr">
        <is>
          <t>14</t>
        </is>
      </c>
      <c r="N3021" s="12" t="n">
        <v>1</v>
      </c>
      <c r="O3021" s="12" t="n">
        <v>1</v>
      </c>
      <c r="P3021" s="12" t="n"/>
      <c r="Q3021" s="12" t="n"/>
      <c r="R3021" s="12" t="n"/>
      <c r="S3021" s="12" t="inlineStr">
        <is>
          <t>Duct bank</t>
        </is>
      </c>
      <c r="T3021" s="16" t="n">
        <v>38</v>
      </c>
      <c r="U3021" s="16" t="n">
        <v>32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F-FA-0007</t>
        </is>
      </c>
      <c r="B3022" s="12" t="inlineStr">
        <is>
          <t>F</t>
        </is>
      </c>
      <c r="C3022" s="12" t="inlineStr">
        <is>
          <t>Controls / service</t>
        </is>
      </c>
      <c r="D3022" s="12" t="inlineStr">
        <is>
          <t>Fire alarm / F&amp;G loop (to the local FACP / F&amp;G node)</t>
        </is>
      </c>
      <c r="E3022" s="12" t="inlineStr">
        <is>
          <t>CR</t>
        </is>
      </c>
      <c r="F3022" s="12" t="inlineStr">
        <is>
          <t>Control / admin building (main control room)</t>
        </is>
      </c>
      <c r="G3022" s="12" t="inlineStr"/>
      <c r="H3022" s="12" t="inlineStr">
        <is>
          <t>Maintenance building / workshop</t>
        </is>
      </c>
      <c r="I3022" s="12" t="inlineStr">
        <is>
          <t>Fire alarm</t>
        </is>
      </c>
      <c r="J3022" s="12" t="inlineStr">
        <is>
          <t>Fire alarm FPLR 2/C #14 shielded, red jacket (NEC 760)</t>
        </is>
      </c>
      <c r="K3022" s="12" t="inlineStr">
        <is>
          <t>FA|2/C|14</t>
        </is>
      </c>
      <c r="L3022" s="12" t="inlineStr">
        <is>
          <t>2/C</t>
        </is>
      </c>
      <c r="M3022" s="12" t="inlineStr">
        <is>
          <t>14</t>
        </is>
      </c>
      <c r="N3022" s="12" t="n">
        <v>1</v>
      </c>
      <c r="O3022" s="12" t="n">
        <v>1</v>
      </c>
      <c r="P3022" s="12" t="n"/>
      <c r="Q3022" s="12" t="n"/>
      <c r="R3022" s="12" t="n"/>
      <c r="S3022" s="12" t="inlineStr">
        <is>
          <t>Duct bank</t>
        </is>
      </c>
      <c r="T3022" s="16" t="n">
        <v>356</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F-FA-0008</t>
        </is>
      </c>
      <c r="B3023" s="12" t="inlineStr">
        <is>
          <t>F</t>
        </is>
      </c>
      <c r="C3023" s="12" t="inlineStr">
        <is>
          <t>Controls / service</t>
        </is>
      </c>
      <c r="D3023" s="12" t="inlineStr">
        <is>
          <t>Fire alarm / F&amp;G loop (to the local FACP / F&amp;G node)</t>
        </is>
      </c>
      <c r="E3023" s="12" t="inlineStr">
        <is>
          <t>CR</t>
        </is>
      </c>
      <c r="F3023" s="12" t="inlineStr">
        <is>
          <t>Control / admin building (main control room)</t>
        </is>
      </c>
      <c r="G3023" s="12" t="inlineStr"/>
      <c r="H3023" s="12" t="inlineStr">
        <is>
          <t>Warehouse</t>
        </is>
      </c>
      <c r="I3023" s="12" t="inlineStr">
        <is>
          <t>Fire alarm</t>
        </is>
      </c>
      <c r="J3023" s="12" t="inlineStr">
        <is>
          <t>Fire alarm FPLR 2/C #14 shielded, red jacket (NEC 760)</t>
        </is>
      </c>
      <c r="K3023" s="12" t="inlineStr">
        <is>
          <t>FA|2/C|14</t>
        </is>
      </c>
      <c r="L3023" s="12" t="inlineStr">
        <is>
          <t>2/C</t>
        </is>
      </c>
      <c r="M3023" s="12" t="inlineStr">
        <is>
          <t>14</t>
        </is>
      </c>
      <c r="N3023" s="12" t="n">
        <v>1</v>
      </c>
      <c r="O3023" s="12" t="n">
        <v>1</v>
      </c>
      <c r="P3023" s="12" t="n"/>
      <c r="Q3023" s="12" t="n"/>
      <c r="R3023" s="12" t="n"/>
      <c r="S3023" s="12" t="inlineStr">
        <is>
          <t>Tray</t>
        </is>
      </c>
      <c r="T3023" s="16" t="n">
        <v>37</v>
      </c>
      <c r="U3023" s="16" t="n">
        <v>109</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F-I-0001</t>
        </is>
      </c>
      <c r="B3024" s="12" t="inlineStr">
        <is>
          <t>F</t>
        </is>
      </c>
      <c r="C3024" s="12" t="inlineStr">
        <is>
          <t>Controls / service</t>
        </is>
      </c>
      <c r="D3024" s="12" t="inlineStr">
        <is>
          <t>Instrumentation</t>
        </is>
      </c>
      <c r="E3024" s="12" t="inlineStr">
        <is>
          <t>CR</t>
        </is>
      </c>
      <c r="F3024" s="12" t="inlineStr">
        <is>
          <t>Control / admin building (main control room)</t>
        </is>
      </c>
      <c r="G3024" s="12" t="inlineStr">
        <is>
          <t>EDG-1</t>
        </is>
      </c>
      <c r="H3024" s="12" t="inlineStr">
        <is>
          <t>EDG-1: 3 MW emergency diesel generator (480 V)</t>
        </is>
      </c>
      <c r="I3024" s="12" t="inlineStr">
        <is>
          <t>Instrumentation</t>
        </is>
      </c>
      <c r="J3024" s="12" t="inlineStr">
        <is>
          <t>Instrumentation PLTC / TC-ER 300 V, #18 twisted shielded pairs, overall shield</t>
        </is>
      </c>
      <c r="K3024" s="12" t="inlineStr">
        <is>
          <t>PLTC|4 pr|18</t>
        </is>
      </c>
      <c r="L3024" s="12" t="inlineStr">
        <is>
          <t>4 pr</t>
        </is>
      </c>
      <c r="M3024" s="12" t="inlineStr">
        <is>
          <t>18</t>
        </is>
      </c>
      <c r="N3024" s="12" t="n">
        <v>1</v>
      </c>
      <c r="O3024" s="12" t="n">
        <v>1</v>
      </c>
      <c r="P3024" s="12" t="n"/>
      <c r="Q3024" s="12" t="n"/>
      <c r="R3024" s="12" t="n"/>
      <c r="S3024" s="12" t="inlineStr">
        <is>
          <t>Duct bank</t>
        </is>
      </c>
      <c r="T3024" s="16" t="n">
        <v>626</v>
      </c>
      <c r="U3024" s="16" t="n">
        <v>62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F-I-0002</t>
        </is>
      </c>
      <c r="B3025" s="12" t="inlineStr">
        <is>
          <t>F</t>
        </is>
      </c>
      <c r="C3025" s="12" t="inlineStr">
        <is>
          <t>Controls / service</t>
        </is>
      </c>
      <c r="D3025" s="12" t="inlineStr">
        <is>
          <t>Thermocouples</t>
        </is>
      </c>
      <c r="E3025" s="12" t="inlineStr">
        <is>
          <t>CR</t>
        </is>
      </c>
      <c r="F3025" s="12" t="inlineStr">
        <is>
          <t>Control / admin building (main control room)</t>
        </is>
      </c>
      <c r="G3025" s="12" t="inlineStr">
        <is>
          <t>EDG-1</t>
        </is>
      </c>
      <c r="H3025" s="12" t="inlineStr">
        <is>
          <t>EDG-1: 3 MW emergency diesel generator (480 V)</t>
        </is>
      </c>
      <c r="I3025" s="12" t="inlineStr">
        <is>
          <t>Instrumentation</t>
        </is>
      </c>
      <c r="J3025" s="12" t="inlineStr">
        <is>
          <t>Thermocouple extension KX, #16 shielded pairs, PLTC</t>
        </is>
      </c>
      <c r="K3025" s="12" t="inlineStr">
        <is>
          <t>TCX|12 pr|16</t>
        </is>
      </c>
      <c r="L3025" s="12" t="inlineStr">
        <is>
          <t>12 pr</t>
        </is>
      </c>
      <c r="M3025" s="12" t="inlineStr">
        <is>
          <t>16</t>
        </is>
      </c>
      <c r="N3025" s="12" t="n">
        <v>1</v>
      </c>
      <c r="O3025" s="12" t="n">
        <v>1</v>
      </c>
      <c r="P3025" s="12" t="n"/>
      <c r="Q3025" s="12" t="n"/>
      <c r="R3025" s="12" t="n"/>
      <c r="S3025" s="12" t="inlineStr">
        <is>
          <t>Duct bank</t>
        </is>
      </c>
      <c r="T3025" s="16" t="n">
        <v>626</v>
      </c>
      <c r="U3025" s="16" t="n">
        <v>62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F-I-0003</t>
        </is>
      </c>
      <c r="B3026" s="12" t="inlineStr">
        <is>
          <t>F</t>
        </is>
      </c>
      <c r="C3026" s="12" t="inlineStr">
        <is>
          <t>Controls / service</t>
        </is>
      </c>
      <c r="D3026" s="12" t="inlineStr">
        <is>
          <t>Thermocouples</t>
        </is>
      </c>
      <c r="E3026" s="12" t="inlineStr">
        <is>
          <t>CR</t>
        </is>
      </c>
      <c r="F3026" s="12" t="inlineStr">
        <is>
          <t>Control / admin building (main control room)</t>
        </is>
      </c>
      <c r="G3026" s="12" t="inlineStr">
        <is>
          <t>EDG-1</t>
        </is>
      </c>
      <c r="H3026" s="12" t="inlineStr">
        <is>
          <t>EDG-1: 3 MW emergency diesel generator (480 V)</t>
        </is>
      </c>
      <c r="I3026" s="12" t="inlineStr">
        <is>
          <t>Instrumentation</t>
        </is>
      </c>
      <c r="J3026" s="12" t="inlineStr">
        <is>
          <t>Thermocouple extension KX, #16 shielded pairs, PLTC</t>
        </is>
      </c>
      <c r="K3026" s="12" t="inlineStr">
        <is>
          <t>TCX|12 pr|16</t>
        </is>
      </c>
      <c r="L3026" s="12" t="inlineStr">
        <is>
          <t>12 pr</t>
        </is>
      </c>
      <c r="M3026" s="12" t="inlineStr">
        <is>
          <t>16</t>
        </is>
      </c>
      <c r="N3026" s="12" t="n">
        <v>1</v>
      </c>
      <c r="O3026" s="12" t="n">
        <v>1</v>
      </c>
      <c r="P3026" s="12" t="n"/>
      <c r="Q3026" s="12" t="n"/>
      <c r="R3026" s="12" t="n"/>
      <c r="S3026" s="12" t="inlineStr">
        <is>
          <t>Duct bank</t>
        </is>
      </c>
      <c r="T3026" s="16" t="n">
        <v>626</v>
      </c>
      <c r="U3026" s="16" t="n">
        <v>62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F-I-0004</t>
        </is>
      </c>
      <c r="B3027" s="12" t="inlineStr">
        <is>
          <t>F</t>
        </is>
      </c>
      <c r="C3027" s="12" t="inlineStr">
        <is>
          <t>Controls / service</t>
        </is>
      </c>
      <c r="D3027" s="12" t="inlineStr">
        <is>
          <t>Instrumentation</t>
        </is>
      </c>
      <c r="E3027" s="12" t="inlineStr">
        <is>
          <t>CR</t>
        </is>
      </c>
      <c r="F3027" s="12" t="inlineStr">
        <is>
          <t>Control / admin building (main control room)</t>
        </is>
      </c>
      <c r="G3027" s="12" t="inlineStr">
        <is>
          <t>EDG-2</t>
        </is>
      </c>
      <c r="H3027" s="12" t="inlineStr">
        <is>
          <t>EDG-2: 3 MW emergency diesel generator (480 V)</t>
        </is>
      </c>
      <c r="I3027" s="12" t="inlineStr">
        <is>
          <t>Instrumentation</t>
        </is>
      </c>
      <c r="J3027" s="12" t="inlineStr">
        <is>
          <t>Instrumentation PLTC / TC-ER 300 V, #18 twisted shielded pairs, overall shield</t>
        </is>
      </c>
      <c r="K3027" s="12" t="inlineStr">
        <is>
          <t>PLTC|4 pr|18</t>
        </is>
      </c>
      <c r="L3027" s="12" t="inlineStr">
        <is>
          <t>4 pr</t>
        </is>
      </c>
      <c r="M3027" s="12" t="inlineStr">
        <is>
          <t>18</t>
        </is>
      </c>
      <c r="N3027" s="12" t="n">
        <v>1</v>
      </c>
      <c r="O3027" s="12" t="n">
        <v>1</v>
      </c>
      <c r="P3027" s="12" t="n"/>
      <c r="Q3027" s="12" t="n"/>
      <c r="R3027" s="12" t="n"/>
      <c r="S3027" s="12" t="inlineStr">
        <is>
          <t>Duct bank</t>
        </is>
      </c>
      <c r="T3027" s="16" t="n">
        <v>661</v>
      </c>
      <c r="U3027" s="16" t="n">
        <v>65</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F-I-0005</t>
        </is>
      </c>
      <c r="B3028" s="12" t="inlineStr">
        <is>
          <t>F</t>
        </is>
      </c>
      <c r="C3028" s="12" t="inlineStr">
        <is>
          <t>Controls / service</t>
        </is>
      </c>
      <c r="D3028" s="12" t="inlineStr">
        <is>
          <t>Thermocouples</t>
        </is>
      </c>
      <c r="E3028" s="12" t="inlineStr">
        <is>
          <t>CR</t>
        </is>
      </c>
      <c r="F3028" s="12" t="inlineStr">
        <is>
          <t>Control / admin building (main control room)</t>
        </is>
      </c>
      <c r="G3028" s="12" t="inlineStr">
        <is>
          <t>EDG-2</t>
        </is>
      </c>
      <c r="H3028" s="12" t="inlineStr">
        <is>
          <t>EDG-2: 3 MW emergency diesel generator (480 V)</t>
        </is>
      </c>
      <c r="I3028" s="12" t="inlineStr">
        <is>
          <t>Instrumentation</t>
        </is>
      </c>
      <c r="J3028" s="12" t="inlineStr">
        <is>
          <t>Thermocouple extension KX, #16 shielded pairs, PLTC</t>
        </is>
      </c>
      <c r="K3028" s="12" t="inlineStr">
        <is>
          <t>TCX|12 pr|16</t>
        </is>
      </c>
      <c r="L3028" s="12" t="inlineStr">
        <is>
          <t>12 pr</t>
        </is>
      </c>
      <c r="M3028" s="12" t="inlineStr">
        <is>
          <t>16</t>
        </is>
      </c>
      <c r="N3028" s="12" t="n">
        <v>1</v>
      </c>
      <c r="O3028" s="12" t="n">
        <v>1</v>
      </c>
      <c r="P3028" s="12" t="n"/>
      <c r="Q3028" s="12" t="n"/>
      <c r="R3028" s="12" t="n"/>
      <c r="S3028" s="12" t="inlineStr">
        <is>
          <t>Duct bank</t>
        </is>
      </c>
      <c r="T3028" s="16" t="n">
        <v>661</v>
      </c>
      <c r="U3028" s="16" t="n">
        <v>65</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F-I-0006</t>
        </is>
      </c>
      <c r="B3029" s="12" t="inlineStr">
        <is>
          <t>F</t>
        </is>
      </c>
      <c r="C3029" s="12" t="inlineStr">
        <is>
          <t>Controls / service</t>
        </is>
      </c>
      <c r="D3029" s="12" t="inlineStr">
        <is>
          <t>Thermocouples</t>
        </is>
      </c>
      <c r="E3029" s="12" t="inlineStr">
        <is>
          <t>CR</t>
        </is>
      </c>
      <c r="F3029" s="12" t="inlineStr">
        <is>
          <t>Control / admin building (main control room)</t>
        </is>
      </c>
      <c r="G3029" s="12" t="inlineStr">
        <is>
          <t>EDG-2</t>
        </is>
      </c>
      <c r="H3029" s="12" t="inlineStr">
        <is>
          <t>EDG-2: 3 MW emergency diesel generator (480 V)</t>
        </is>
      </c>
      <c r="I3029" s="12" t="inlineStr">
        <is>
          <t>Instrumentation</t>
        </is>
      </c>
      <c r="J3029" s="12" t="inlineStr">
        <is>
          <t>Thermocouple extension KX, #16 shielded pairs, PLTC</t>
        </is>
      </c>
      <c r="K3029" s="12" t="inlineStr">
        <is>
          <t>TCX|12 pr|16</t>
        </is>
      </c>
      <c r="L3029" s="12" t="inlineStr">
        <is>
          <t>12 pr</t>
        </is>
      </c>
      <c r="M3029" s="12" t="inlineStr">
        <is>
          <t>16</t>
        </is>
      </c>
      <c r="N3029" s="12" t="n">
        <v>1</v>
      </c>
      <c r="O3029" s="12" t="n">
        <v>1</v>
      </c>
      <c r="P3029" s="12" t="n"/>
      <c r="Q3029" s="12" t="n"/>
      <c r="R3029" s="12" t="n"/>
      <c r="S3029" s="12" t="inlineStr">
        <is>
          <t>Duct bank</t>
        </is>
      </c>
      <c r="T3029" s="16" t="n">
        <v>661</v>
      </c>
      <c r="U3029" s="16" t="n">
        <v>65</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F-I-0007</t>
        </is>
      </c>
      <c r="B3030" s="12" t="inlineStr">
        <is>
          <t>F</t>
        </is>
      </c>
      <c r="C3030" s="12" t="inlineStr">
        <is>
          <t>Controls / service</t>
        </is>
      </c>
      <c r="D3030" s="12" t="inlineStr">
        <is>
          <t>Analog instrument to JB JB-LS-1-AI01: 2 x 1 pr (field cables)</t>
        </is>
      </c>
      <c r="E3030" s="12" t="inlineStr">
        <is>
          <t>LS-1</t>
        </is>
      </c>
      <c r="F3030" s="12" t="inlineStr">
        <is>
          <t>LS-1: sanitary lift station (packaged duplex)</t>
        </is>
      </c>
      <c r="G3030" s="12" t="inlineStr">
        <is>
          <t>JB-LS-1-AI01</t>
        </is>
      </c>
      <c r="H3030" s="12" t="inlineStr">
        <is>
          <t>LS-1: sanitary lift station (packaged duplex)</t>
        </is>
      </c>
      <c r="I3030" s="12" t="inlineStr">
        <is>
          <t>Instrumentation</t>
        </is>
      </c>
      <c r="J3030" s="12" t="inlineStr">
        <is>
          <t>Instrumentation PLTC / TC-ER 300 V, #18 twisted shielded pairs, overall shield</t>
        </is>
      </c>
      <c r="K3030" s="12" t="inlineStr">
        <is>
          <t>PLTC|1 pr|16</t>
        </is>
      </c>
      <c r="L3030" s="12" t="inlineStr">
        <is>
          <t>1 pr</t>
        </is>
      </c>
      <c r="M3030" s="12" t="inlineStr">
        <is>
          <t>16</t>
        </is>
      </c>
      <c r="N3030" s="12" t="n">
        <v>2</v>
      </c>
      <c r="O3030" s="12" t="n">
        <v>1</v>
      </c>
      <c r="P3030" s="12" t="n"/>
      <c r="Q3030" s="12" t="n"/>
      <c r="R3030" s="12" t="n"/>
      <c r="S3030" s="12" t="inlineStr">
        <is>
          <t>Tray / conduit</t>
        </is>
      </c>
      <c r="T3030" s="16" t="n">
        <v>40</v>
      </c>
      <c r="U3030" s="16" t="n">
        <v>10</v>
      </c>
      <c r="V3030" s="16">
        <f>ROUNDUP((T3030+U3030+2*'Read Me'!$B$13)*(1+'Read Me'!$B$12),-1)</f>
        <v/>
      </c>
      <c r="W3030" s="16">
        <f>V3030*N3030*O3030</f>
        <v/>
      </c>
      <c r="X3030" s="12">
        <f>IF(LEFT(I3030,2)="MV",2*N3030*IF(L3030="1/C",O3030,1),0)</f>
        <v/>
      </c>
      <c r="Y3030" s="12">
        <f>IF(OR(LEFT(K3030,4)="LVAX",LEFT(K3030,6)="MV15AX",LEFT(K3030,4)="CTAX",LEFT(K3030,2)="W|"),2*N3030*O3030,0)</f>
        <v/>
      </c>
      <c r="Z3030" s="12" t="inlineStr">
        <is>
          <t>device-to-JB field wiring, one cable per device</t>
        </is>
      </c>
      <c r="AA3030" s="12">
        <f>N3030*O3030</f>
        <v/>
      </c>
    </row>
    <row r="3031">
      <c r="A3031" s="12" t="inlineStr">
        <is>
          <t>F-I-0008</t>
        </is>
      </c>
      <c r="B3031" s="12" t="inlineStr">
        <is>
          <t>F</t>
        </is>
      </c>
      <c r="C3031" s="12" t="inlineStr">
        <is>
          <t>Controls / service</t>
        </is>
      </c>
      <c r="D3031" s="12" t="inlineStr">
        <is>
          <t>Home run JB-LS-1-AI01 to the control / marshalling room</t>
        </is>
      </c>
      <c r="E3031" s="12" t="inlineStr">
        <is>
          <t>CR</t>
        </is>
      </c>
      <c r="F3031" s="12" t="inlineStr">
        <is>
          <t>Control / admin building (main control room)</t>
        </is>
      </c>
      <c r="G3031" s="12" t="inlineStr">
        <is>
          <t>JB-LS-1-AI01</t>
        </is>
      </c>
      <c r="H3031" s="12" t="inlineStr">
        <is>
          <t>LS-1: sanitary lift station (packaged duplex)</t>
        </is>
      </c>
      <c r="I3031" s="12" t="inlineStr">
        <is>
          <t>Instrumentation</t>
        </is>
      </c>
      <c r="J3031" s="12" t="inlineStr">
        <is>
          <t>Instrumentation PLTC / TC-ER 300 V, #18 twisted shielded pairs, overall shield</t>
        </is>
      </c>
      <c r="K3031" s="12" t="inlineStr">
        <is>
          <t>PLTC|24 pr|18</t>
        </is>
      </c>
      <c r="L3031" s="12" t="inlineStr">
        <is>
          <t>24 pr</t>
        </is>
      </c>
      <c r="M3031" s="12" t="inlineStr">
        <is>
          <t>18</t>
        </is>
      </c>
      <c r="N3031" s="12" t="n">
        <v>1</v>
      </c>
      <c r="O3031" s="12" t="n">
        <v>1</v>
      </c>
      <c r="P3031" s="12" t="n"/>
      <c r="Q3031" s="12" t="n"/>
      <c r="R3031" s="12" t="n"/>
      <c r="S3031" s="12" t="inlineStr">
        <is>
          <t>Duct bank</t>
        </is>
      </c>
      <c r="T3031" s="16" t="n">
        <v>366</v>
      </c>
      <c r="U3031" s="16" t="n">
        <v>60</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F-I-0009</t>
        </is>
      </c>
      <c r="B3032" s="12" t="inlineStr">
        <is>
          <t>F</t>
        </is>
      </c>
      <c r="C3032" s="12" t="inlineStr">
        <is>
          <t>Controls / service</t>
        </is>
      </c>
      <c r="D3032" s="12" t="inlineStr">
        <is>
          <t>Discrete device to JB JB-LS-1-DI01: 4 x 1 pr (field cables)</t>
        </is>
      </c>
      <c r="E3032" s="12" t="inlineStr">
        <is>
          <t>LS-1</t>
        </is>
      </c>
      <c r="F3032" s="12" t="inlineStr">
        <is>
          <t>LS-1: sanitary lift station (packaged duplex)</t>
        </is>
      </c>
      <c r="G3032" s="12" t="inlineStr">
        <is>
          <t>JB-LS-1-DI01</t>
        </is>
      </c>
      <c r="H3032" s="12" t="inlineStr">
        <is>
          <t>LS-1: sanitary lift station (packaged duplex)</t>
        </is>
      </c>
      <c r="I3032" s="12" t="inlineStr">
        <is>
          <t>Instrumentation</t>
        </is>
      </c>
      <c r="J3032" s="12" t="inlineStr">
        <is>
          <t>Instrumentation PLTC / TC-ER 300 V, #18 twisted shielded pairs, overall shield</t>
        </is>
      </c>
      <c r="K3032" s="12" t="inlineStr">
        <is>
          <t>PLTC|1 pr|16</t>
        </is>
      </c>
      <c r="L3032" s="12" t="inlineStr">
        <is>
          <t>1 pr</t>
        </is>
      </c>
      <c r="M3032" s="12" t="inlineStr">
        <is>
          <t>16</t>
        </is>
      </c>
      <c r="N3032" s="12" t="n">
        <v>4</v>
      </c>
      <c r="O3032" s="12" t="n">
        <v>1</v>
      </c>
      <c r="P3032" s="12" t="n"/>
      <c r="Q3032" s="12" t="n"/>
      <c r="R3032" s="12" t="n"/>
      <c r="S3032" s="12" t="inlineStr">
        <is>
          <t>Tray / conduit</t>
        </is>
      </c>
      <c r="T3032" s="16" t="n">
        <v>40</v>
      </c>
      <c r="U3032" s="16" t="n">
        <v>10</v>
      </c>
      <c r="V3032" s="16">
        <f>ROUNDUP((T3032+U3032+2*'Read Me'!$B$13)*(1+'Read Me'!$B$12),-1)</f>
        <v/>
      </c>
      <c r="W3032" s="16">
        <f>V3032*N3032*O3032</f>
        <v/>
      </c>
      <c r="X3032" s="12">
        <f>IF(LEFT(I3032,2)="MV",2*N3032*IF(L3032="1/C",O3032,1),0)</f>
        <v/>
      </c>
      <c r="Y3032" s="12">
        <f>IF(OR(LEFT(K3032,4)="LVAX",LEFT(K3032,6)="MV15AX",LEFT(K3032,4)="CTAX",LEFT(K3032,2)="W|"),2*N3032*O3032,0)</f>
        <v/>
      </c>
      <c r="Z3032" s="12" t="inlineStr">
        <is>
          <t>device-to-JB field wiring, one cable per device</t>
        </is>
      </c>
      <c r="AA3032" s="12">
        <f>N3032*O3032</f>
        <v/>
      </c>
    </row>
    <row r="3033">
      <c r="A3033" s="12" t="inlineStr">
        <is>
          <t>F-I-0010</t>
        </is>
      </c>
      <c r="B3033" s="12" t="inlineStr">
        <is>
          <t>F</t>
        </is>
      </c>
      <c r="C3033" s="12" t="inlineStr">
        <is>
          <t>Controls / service</t>
        </is>
      </c>
      <c r="D3033" s="12" t="inlineStr">
        <is>
          <t>Home run JB-LS-1-DI01 to the control / marshalling room</t>
        </is>
      </c>
      <c r="E3033" s="12" t="inlineStr">
        <is>
          <t>CR</t>
        </is>
      </c>
      <c r="F3033" s="12" t="inlineStr">
        <is>
          <t>Control / admin building (main control room)</t>
        </is>
      </c>
      <c r="G3033" s="12" t="inlineStr">
        <is>
          <t>JB-LS-1-DI01</t>
        </is>
      </c>
      <c r="H3033" s="12" t="inlineStr">
        <is>
          <t>LS-1: sanitary lift station (packaged duplex)</t>
        </is>
      </c>
      <c r="I3033" s="12" t="inlineStr">
        <is>
          <t>Instrumentation</t>
        </is>
      </c>
      <c r="J3033" s="12" t="inlineStr">
        <is>
          <t>Instrumentation PLTC / TC-ER 300 V, #18 twisted shielded pairs, overall shield</t>
        </is>
      </c>
      <c r="K3033" s="12" t="inlineStr">
        <is>
          <t>PLTC|24 pr|18</t>
        </is>
      </c>
      <c r="L3033" s="12" t="inlineStr">
        <is>
          <t>24 pr</t>
        </is>
      </c>
      <c r="M3033" s="12" t="inlineStr">
        <is>
          <t>18</t>
        </is>
      </c>
      <c r="N3033" s="12" t="n">
        <v>1</v>
      </c>
      <c r="O3033" s="12" t="n">
        <v>1</v>
      </c>
      <c r="P3033" s="12" t="n"/>
      <c r="Q3033" s="12" t="n"/>
      <c r="R3033" s="12" t="n"/>
      <c r="S3033" s="12" t="inlineStr">
        <is>
          <t>Duct bank</t>
        </is>
      </c>
      <c r="T3033" s="16" t="n">
        <v>366</v>
      </c>
      <c r="U3033" s="16" t="n">
        <v>60</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F-I-0011</t>
        </is>
      </c>
      <c r="B3034" s="12" t="inlineStr">
        <is>
          <t>F</t>
        </is>
      </c>
      <c r="C3034" s="12" t="inlineStr">
        <is>
          <t>Controls / service</t>
        </is>
      </c>
      <c r="D3034" s="12" t="inlineStr">
        <is>
          <t>Analog instrument to JB JB-Stormwater pump st-AI01: 4 x 1 pr (field cables)</t>
        </is>
      </c>
      <c r="E3034" s="12" t="inlineStr"/>
      <c r="F3034" s="12" t="inlineStr">
        <is>
          <t>Stormwater pump station (2 x 100% submersible pumps)</t>
        </is>
      </c>
      <c r="G3034" s="12" t="inlineStr">
        <is>
          <t>JB-Stormwater pump st-AI01</t>
        </is>
      </c>
      <c r="H3034" s="12" t="inlineStr">
        <is>
          <t>Stormwater pump station (2 x 100% submersible pumps)</t>
        </is>
      </c>
      <c r="I3034" s="12" t="inlineStr">
        <is>
          <t>Instrumentation</t>
        </is>
      </c>
      <c r="J3034" s="12" t="inlineStr">
        <is>
          <t>Instrumentation PLTC / TC-ER 300 V, #18 twisted shielded pairs, overall shield</t>
        </is>
      </c>
      <c r="K3034" s="12" t="inlineStr">
        <is>
          <t>PLTC|1 pr|16</t>
        </is>
      </c>
      <c r="L3034" s="12" t="inlineStr">
        <is>
          <t>1 pr</t>
        </is>
      </c>
      <c r="M3034" s="12" t="inlineStr">
        <is>
          <t>16</t>
        </is>
      </c>
      <c r="N3034" s="12" t="n">
        <v>4</v>
      </c>
      <c r="O3034" s="12" t="n">
        <v>1</v>
      </c>
      <c r="P3034" s="12" t="n"/>
      <c r="Q3034" s="12" t="n"/>
      <c r="R3034" s="12" t="n"/>
      <c r="S3034" s="12" t="inlineStr">
        <is>
          <t>Tray / conduit</t>
        </is>
      </c>
      <c r="T3034" s="16" t="n">
        <v>72</v>
      </c>
      <c r="U3034" s="16" t="n">
        <v>10</v>
      </c>
      <c r="V3034" s="16">
        <f>ROUNDUP((T3034+U3034+2*'Read Me'!$B$13)*(1+'Read Me'!$B$12),-1)</f>
        <v/>
      </c>
      <c r="W3034" s="16">
        <f>V3034*N3034*O3034</f>
        <v/>
      </c>
      <c r="X3034" s="12">
        <f>IF(LEFT(I3034,2)="MV",2*N3034*IF(L3034="1/C",O3034,1),0)</f>
        <v/>
      </c>
      <c r="Y3034" s="12">
        <f>IF(OR(LEFT(K3034,4)="LVAX",LEFT(K3034,6)="MV15AX",LEFT(K3034,4)="CTAX",LEFT(K3034,2)="W|"),2*N3034*O3034,0)</f>
        <v/>
      </c>
      <c r="Z3034" s="12" t="inlineStr">
        <is>
          <t>device-to-JB field wiring, one cable per device</t>
        </is>
      </c>
      <c r="AA3034" s="12">
        <f>N3034*O3034</f>
        <v/>
      </c>
    </row>
    <row r="3035">
      <c r="A3035" s="12" t="inlineStr">
        <is>
          <t>F-I-0012</t>
        </is>
      </c>
      <c r="B3035" s="12" t="inlineStr">
        <is>
          <t>F</t>
        </is>
      </c>
      <c r="C3035" s="12" t="inlineStr">
        <is>
          <t>Controls / service</t>
        </is>
      </c>
      <c r="D3035" s="12" t="inlineStr">
        <is>
          <t>Home run JB-Stormwater pump st-AI01 to the control / marshalling room</t>
        </is>
      </c>
      <c r="E3035" s="12" t="inlineStr">
        <is>
          <t>CR</t>
        </is>
      </c>
      <c r="F3035" s="12" t="inlineStr">
        <is>
          <t>Control / admin building (main control room)</t>
        </is>
      </c>
      <c r="G3035" s="12" t="inlineStr">
        <is>
          <t>JB-Stormwater pump st-AI01</t>
        </is>
      </c>
      <c r="H3035" s="12" t="inlineStr">
        <is>
          <t>Stormwater pump station (2 x 100% submersible pumps)</t>
        </is>
      </c>
      <c r="I3035" s="12" t="inlineStr">
        <is>
          <t>Instrumentation</t>
        </is>
      </c>
      <c r="J3035" s="12" t="inlineStr">
        <is>
          <t>Instrumentation PLTC / TC-ER 300 V, #18 twisted shielded pairs, overall shield</t>
        </is>
      </c>
      <c r="K3035" s="12" t="inlineStr">
        <is>
          <t>PLTC|24 pr|18</t>
        </is>
      </c>
      <c r="L3035" s="12" t="inlineStr">
        <is>
          <t>24 pr</t>
        </is>
      </c>
      <c r="M3035" s="12" t="inlineStr">
        <is>
          <t>18</t>
        </is>
      </c>
      <c r="N3035" s="12" t="n">
        <v>1</v>
      </c>
      <c r="O3035" s="12" t="n">
        <v>1</v>
      </c>
      <c r="P3035" s="12" t="n"/>
      <c r="Q3035" s="12" t="n"/>
      <c r="R3035" s="12" t="n"/>
      <c r="S3035" s="12" t="inlineStr">
        <is>
          <t>Duct bank</t>
        </is>
      </c>
      <c r="T3035" s="16" t="n">
        <v>1454</v>
      </c>
      <c r="U3035" s="16" t="n">
        <v>32</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F-I-0013</t>
        </is>
      </c>
      <c r="B3036" s="12" t="inlineStr">
        <is>
          <t>F</t>
        </is>
      </c>
      <c r="C3036" s="12" t="inlineStr">
        <is>
          <t>Controls / service</t>
        </is>
      </c>
      <c r="D3036" s="12" t="inlineStr">
        <is>
          <t>Discrete device to JB JB-Stormwater pump st-DI01: 6 x 1 pr (field cables)</t>
        </is>
      </c>
      <c r="E3036" s="12" t="inlineStr"/>
      <c r="F3036" s="12" t="inlineStr">
        <is>
          <t>Stormwater pump station (2 x 100% submersible pumps)</t>
        </is>
      </c>
      <c r="G3036" s="12" t="inlineStr">
        <is>
          <t>JB-Stormwater pump st-DI01</t>
        </is>
      </c>
      <c r="H3036" s="12" t="inlineStr">
        <is>
          <t>Stormwater pump station (2 x 100% submersible pumps)</t>
        </is>
      </c>
      <c r="I3036" s="12" t="inlineStr">
        <is>
          <t>Instrumentation</t>
        </is>
      </c>
      <c r="J3036" s="12" t="inlineStr">
        <is>
          <t>Instrumentation PLTC / TC-ER 300 V, #18 twisted shielded pairs, overall shield</t>
        </is>
      </c>
      <c r="K3036" s="12" t="inlineStr">
        <is>
          <t>PLTC|1 pr|16</t>
        </is>
      </c>
      <c r="L3036" s="12" t="inlineStr">
        <is>
          <t>1 pr</t>
        </is>
      </c>
      <c r="M3036" s="12" t="inlineStr">
        <is>
          <t>16</t>
        </is>
      </c>
      <c r="N3036" s="12" t="n">
        <v>6</v>
      </c>
      <c r="O3036" s="12" t="n">
        <v>1</v>
      </c>
      <c r="P3036" s="12" t="n"/>
      <c r="Q3036" s="12" t="n"/>
      <c r="R3036" s="12" t="n"/>
      <c r="S3036" s="12" t="inlineStr">
        <is>
          <t>Tray / conduit</t>
        </is>
      </c>
      <c r="T3036" s="16" t="n">
        <v>72</v>
      </c>
      <c r="U3036" s="16" t="n">
        <v>10</v>
      </c>
      <c r="V3036" s="16">
        <f>ROUNDUP((T3036+U3036+2*'Read Me'!$B$13)*(1+'Read Me'!$B$12),-1)</f>
        <v/>
      </c>
      <c r="W3036" s="16">
        <f>V3036*N3036*O3036</f>
        <v/>
      </c>
      <c r="X3036" s="12">
        <f>IF(LEFT(I3036,2)="MV",2*N3036*IF(L3036="1/C",O3036,1),0)</f>
        <v/>
      </c>
      <c r="Y3036" s="12">
        <f>IF(OR(LEFT(K3036,4)="LVAX",LEFT(K3036,6)="MV15AX",LEFT(K3036,4)="CTAX",LEFT(K3036,2)="W|"),2*N3036*O3036,0)</f>
        <v/>
      </c>
      <c r="Z3036" s="12" t="inlineStr">
        <is>
          <t>device-to-JB field wiring, one cable per device</t>
        </is>
      </c>
      <c r="AA3036" s="12">
        <f>N3036*O3036</f>
        <v/>
      </c>
    </row>
    <row r="3037">
      <c r="A3037" s="12" t="inlineStr">
        <is>
          <t>F-I-0014</t>
        </is>
      </c>
      <c r="B3037" s="12" t="inlineStr">
        <is>
          <t>F</t>
        </is>
      </c>
      <c r="C3037" s="12" t="inlineStr">
        <is>
          <t>Controls / service</t>
        </is>
      </c>
      <c r="D3037" s="12" t="inlineStr">
        <is>
          <t>Home run JB-Stormwater pump st-DI01 to the control / marshalling room</t>
        </is>
      </c>
      <c r="E3037" s="12" t="inlineStr">
        <is>
          <t>CR</t>
        </is>
      </c>
      <c r="F3037" s="12" t="inlineStr">
        <is>
          <t>Control / admin building (main control room)</t>
        </is>
      </c>
      <c r="G3037" s="12" t="inlineStr">
        <is>
          <t>JB-Stormwater pump st-DI01</t>
        </is>
      </c>
      <c r="H3037" s="12" t="inlineStr">
        <is>
          <t>Stormwater pump station (2 x 100% submersible pumps)</t>
        </is>
      </c>
      <c r="I3037" s="12" t="inlineStr">
        <is>
          <t>Instrumentation</t>
        </is>
      </c>
      <c r="J3037" s="12" t="inlineStr">
        <is>
          <t>Instrumentation PLTC / TC-ER 300 V, #18 twisted shielded pairs, overall shield</t>
        </is>
      </c>
      <c r="K3037" s="12" t="inlineStr">
        <is>
          <t>PLTC|24 pr|18</t>
        </is>
      </c>
      <c r="L3037" s="12" t="inlineStr">
        <is>
          <t>24 pr</t>
        </is>
      </c>
      <c r="M3037" s="12" t="inlineStr">
        <is>
          <t>18</t>
        </is>
      </c>
      <c r="N3037" s="12" t="n">
        <v>1</v>
      </c>
      <c r="O3037" s="12" t="n">
        <v>1</v>
      </c>
      <c r="P3037" s="12" t="n"/>
      <c r="Q3037" s="12" t="n"/>
      <c r="R3037" s="12" t="n"/>
      <c r="S3037" s="12" t="inlineStr">
        <is>
          <t>Duct bank</t>
        </is>
      </c>
      <c r="T3037" s="16" t="n">
        <v>1454</v>
      </c>
      <c r="U3037" s="16" t="n">
        <v>32</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F-P-0001</t>
        </is>
      </c>
      <c r="B3038" s="12" t="inlineStr">
        <is>
          <t>F</t>
        </is>
      </c>
      <c r="C3038" s="12" t="inlineStr">
        <is>
          <t>Controls / service</t>
        </is>
      </c>
      <c r="D3038" s="12" t="inlineStr">
        <is>
          <t>LV panel / distribution feeder</t>
        </is>
      </c>
      <c r="E3038" s="12" t="inlineStr">
        <is>
          <t>MCC-C2</t>
        </is>
      </c>
      <c r="F3038" s="12" t="inlineStr">
        <is>
          <t>R1 MCC-C2</t>
        </is>
      </c>
      <c r="G3038" s="12" t="inlineStr">
        <is>
          <t>CR</t>
        </is>
      </c>
      <c r="H3038" s="12" t="inlineStr">
        <is>
          <t>Control / admin building (main control room)</t>
        </is>
      </c>
      <c r="I3038" s="12" t="inlineStr">
        <is>
          <t>LV 600 V</t>
        </is>
      </c>
      <c r="J3038" s="12" t="inlineStr">
        <is>
          <t>Type TC-ER 600 V 3/C Cu XHHW-2 + ground, PVC jacket</t>
        </is>
      </c>
      <c r="K3038" s="12" t="inlineStr">
        <is>
          <t>LV|3/C+G|500</t>
        </is>
      </c>
      <c r="L3038" s="12" t="inlineStr">
        <is>
          <t>3/C+G</t>
        </is>
      </c>
      <c r="M3038" s="12" t="inlineStr">
        <is>
          <t>500 kcmil</t>
        </is>
      </c>
      <c r="N3038" s="12" t="n">
        <v>1</v>
      </c>
      <c r="O3038" s="12" t="n">
        <v>1</v>
      </c>
      <c r="P3038" s="12" t="n">
        <v>480</v>
      </c>
      <c r="Q3038" s="12" t="n">
        <v>145</v>
      </c>
      <c r="R3038" s="12" t="n">
        <v>205.2</v>
      </c>
      <c r="S3038" s="12" t="inlineStr">
        <is>
          <t>Tray</t>
        </is>
      </c>
      <c r="T3038" s="16" t="n">
        <v>1020</v>
      </c>
      <c r="U3038" s="16" t="n">
        <v>145</v>
      </c>
      <c r="V3038" s="16">
        <f>ROUNDUP((T3038+U3038+2*'Read Me'!$B$13)*(1+'Read Me'!$B$12),-1)</f>
        <v/>
      </c>
      <c r="W3038" s="16">
        <f>V3038*N3038*O3038</f>
        <v/>
      </c>
      <c r="X3038" s="12">
        <f>IF(LEFT(I3038,2)="MV",2*N3038*IF(L3038="1/C",O3038,1),0)</f>
        <v/>
      </c>
      <c r="Y3038" s="12">
        <f>IF(OR(LEFT(K3038,4)="LVAX",LEFT(K3038,6)="MV15AX",LEFT(K3038,4)="CTAX",LEFT(K3038,2)="W|"),2*N3038*O3038,0)</f>
        <v/>
      </c>
      <c r="Z3038" s="12" t="inlineStr">
        <is>
          <t>VD 2.4 %</t>
        </is>
      </c>
      <c r="AA3038" s="12">
        <f>N3038*O3038</f>
        <v/>
      </c>
    </row>
    <row r="3039">
      <c r="A3039" s="12" t="inlineStr">
        <is>
          <t>F-P-0002</t>
        </is>
      </c>
      <c r="B3039" s="12" t="inlineStr">
        <is>
          <t>F</t>
        </is>
      </c>
      <c r="C3039" s="12" t="inlineStr">
        <is>
          <t>Controls / service</t>
        </is>
      </c>
      <c r="D3039" s="12" t="inlineStr">
        <is>
          <t>Building service 480 V, 800 A: 3 sets in 4 in PVC</t>
        </is>
      </c>
      <c r="E3039" s="12" t="inlineStr">
        <is>
          <t>service duct bank, north wall x 262</t>
        </is>
      </c>
      <c r="F3039" s="12" t="inlineStr">
        <is>
          <t>Control / admin building: service duct bank, north wall x 262</t>
        </is>
      </c>
      <c r="G3039" s="12" t="inlineStr">
        <is>
          <t>MDP 480 V</t>
        </is>
      </c>
      <c r="H3039" s="12" t="inlineStr">
        <is>
          <t>Control / admin building: MDP 480 V</t>
        </is>
      </c>
      <c r="I3039" s="12" t="inlineStr">
        <is>
          <t>LV 600 V</t>
        </is>
      </c>
      <c r="J3039" s="12" t="inlineStr">
        <is>
          <t>XHHW-2 600 V 1/C Cu (feeder sets in tray / duct)</t>
        </is>
      </c>
      <c r="K3039" s="12" t="inlineStr">
        <is>
          <t>LV1C|1/C|500</t>
        </is>
      </c>
      <c r="L3039" s="12" t="inlineStr">
        <is>
          <t>1/C</t>
        </is>
      </c>
      <c r="M3039" s="12" t="inlineStr">
        <is>
          <t>500 kcmil</t>
        </is>
      </c>
      <c r="N3039" s="12" t="n">
        <v>3</v>
      </c>
      <c r="O3039" s="12" t="n">
        <v>4</v>
      </c>
      <c r="P3039" s="12" t="n">
        <v>480</v>
      </c>
      <c r="Q3039" s="12" t="n">
        <v>480</v>
      </c>
      <c r="R3039" s="12" t="n">
        <v>800</v>
      </c>
      <c r="S3039" s="12" t="inlineStr">
        <is>
          <t>Conduit</t>
        </is>
      </c>
      <c r="T3039" s="16" t="n">
        <v>30</v>
      </c>
      <c r="U3039" s="16" t="n">
        <v>32</v>
      </c>
      <c r="V3039" s="16">
        <f>ROUNDUP((T3039+U3039+2*'Read Me'!$B$13)*(1+'Read Me'!$B$12),-1)</f>
        <v/>
      </c>
      <c r="W3039" s="16">
        <f>V3039*N3039*O3039</f>
        <v/>
      </c>
      <c r="X3039" s="12">
        <f>IF(LEFT(I3039,2)="MV",2*N3039*IF(L3039="1/C",O3039,1),0)</f>
        <v/>
      </c>
      <c r="Y3039" s="12">
        <f>IF(OR(LEFT(K3039,4)="LVAX",LEFT(K3039,6)="MV15AX",LEFT(K3039,4)="CTAX",LEFT(K3039,2)="W|"),2*N3039*O3039,0)</f>
        <v/>
      </c>
      <c r="Z3039" s="12" t="inlineStr">
        <is>
          <t>from the north-wall duct bank; 3 sets 500 kcmil for 125 % (audit, Oct 21)</t>
        </is>
      </c>
      <c r="AA3039" s="12">
        <f>N3039*O3039</f>
        <v/>
      </c>
    </row>
    <row r="3040">
      <c r="A3040" s="12" t="inlineStr">
        <is>
          <t>F-P-0003</t>
        </is>
      </c>
      <c r="B3040" s="12" t="inlineStr">
        <is>
          <t>F</t>
        </is>
      </c>
      <c r="C3040" s="12" t="inlineStr">
        <is>
          <t>Controls / service</t>
        </is>
      </c>
      <c r="D3040" s="12" t="inlineStr">
        <is>
          <t>LV power feeder</t>
        </is>
      </c>
      <c r="E3040" s="12" t="inlineStr">
        <is>
          <t>MCC-C2</t>
        </is>
      </c>
      <c r="F3040" s="12" t="inlineStr">
        <is>
          <t>R1 MCC-C2</t>
        </is>
      </c>
      <c r="G3040" s="12" t="inlineStr">
        <is>
          <t>EDG-1</t>
        </is>
      </c>
      <c r="H3040" s="12" t="inlineStr">
        <is>
          <t>EDG-1: 3 MW emergency diesel generator (480 V)</t>
        </is>
      </c>
      <c r="I3040" s="12" t="inlineStr">
        <is>
          <t>LV 600 V</t>
        </is>
      </c>
      <c r="J3040" s="12" t="inlineStr">
        <is>
          <t>Type TC-ER 600 V 3/C Cu XHHW-2 + ground, PVC jacket</t>
        </is>
      </c>
      <c r="K3040" s="12" t="inlineStr">
        <is>
          <t>LV|3/C+G|4</t>
        </is>
      </c>
      <c r="L3040" s="12" t="inlineStr">
        <is>
          <t>3/C+G</t>
        </is>
      </c>
      <c r="M3040" s="12" t="inlineStr">
        <is>
          <t>4</t>
        </is>
      </c>
      <c r="N3040" s="12" t="n">
        <v>1</v>
      </c>
      <c r="O3040" s="12" t="n">
        <v>1</v>
      </c>
      <c r="P3040" s="12" t="n">
        <v>480</v>
      </c>
      <c r="Q3040" s="12" t="n">
        <v>15</v>
      </c>
      <c r="R3040" s="12" t="n">
        <v>21.2</v>
      </c>
      <c r="S3040" s="12" t="inlineStr">
        <is>
          <t>Tray</t>
        </is>
      </c>
      <c r="T3040" s="16" t="n">
        <v>875</v>
      </c>
      <c r="U3040" s="16" t="n">
        <v>219</v>
      </c>
      <c r="V3040" s="16">
        <f>ROUNDUP((T3040+U3040+2*'Read Me'!$B$13)*(1+'Read Me'!$B$12),-1)</f>
        <v/>
      </c>
      <c r="W3040" s="16">
        <f>V3040*N3040*O3040</f>
        <v/>
      </c>
      <c r="X3040" s="12">
        <f>IF(LEFT(I3040,2)="MV",2*N3040*IF(L3040="1/C",O3040,1),0)</f>
        <v/>
      </c>
      <c r="Y3040" s="12">
        <f>IF(OR(LEFT(K3040,4)="LVAX",LEFT(K3040,6)="MV15AX",LEFT(K3040,4)="CTAX",LEFT(K3040,2)="W|"),2*N3040*O3040,0)</f>
        <v/>
      </c>
      <c r="Z3040" s="12" t="inlineStr">
        <is>
          <t>VD 2.8 %</t>
        </is>
      </c>
      <c r="AA3040" s="12">
        <f>N3040*O3040</f>
        <v/>
      </c>
    </row>
    <row r="3041">
      <c r="A3041" s="12" t="inlineStr">
        <is>
          <t>F-P-0004</t>
        </is>
      </c>
      <c r="B3041" s="12" t="inlineStr">
        <is>
          <t>F</t>
        </is>
      </c>
      <c r="C3041" s="12" t="inlineStr">
        <is>
          <t>Controls / service</t>
        </is>
      </c>
      <c r="D3041" s="12" t="inlineStr">
        <is>
          <t>LV power feeder</t>
        </is>
      </c>
      <c r="E3041" s="12" t="inlineStr">
        <is>
          <t>MCC-C2</t>
        </is>
      </c>
      <c r="F3041" s="12" t="inlineStr">
        <is>
          <t>R1 MCC-C2</t>
        </is>
      </c>
      <c r="G3041" s="12" t="inlineStr">
        <is>
          <t>EDG-2</t>
        </is>
      </c>
      <c r="H3041" s="12" t="inlineStr">
        <is>
          <t>EDG-2: 3 MW emergency diesel generator (480 V)</t>
        </is>
      </c>
      <c r="I3041" s="12" t="inlineStr">
        <is>
          <t>LV 600 V</t>
        </is>
      </c>
      <c r="J3041" s="12" t="inlineStr">
        <is>
          <t>Type TC-ER 600 V 3/C Cu XHHW-2 + ground, PVC jacket</t>
        </is>
      </c>
      <c r="K3041" s="12" t="inlineStr">
        <is>
          <t>LV|3/C+G|2</t>
        </is>
      </c>
      <c r="L3041" s="12" t="inlineStr">
        <is>
          <t>3/C+G</t>
        </is>
      </c>
      <c r="M3041" s="12" t="inlineStr">
        <is>
          <t>2</t>
        </is>
      </c>
      <c r="N3041" s="12" t="n">
        <v>1</v>
      </c>
      <c r="O3041" s="12" t="n">
        <v>1</v>
      </c>
      <c r="P3041" s="12" t="n">
        <v>480</v>
      </c>
      <c r="Q3041" s="12" t="n">
        <v>15</v>
      </c>
      <c r="R3041" s="12" t="n">
        <v>21.2</v>
      </c>
      <c r="S3041" s="12" t="inlineStr">
        <is>
          <t>Tray</t>
        </is>
      </c>
      <c r="T3041" s="16" t="n">
        <v>981</v>
      </c>
      <c r="U3041" s="16" t="n">
        <v>193</v>
      </c>
      <c r="V3041" s="16">
        <f>ROUNDUP((T3041+U3041+2*'Read Me'!$B$13)*(1+'Read Me'!$B$12),-1)</f>
        <v/>
      </c>
      <c r="W3041" s="16">
        <f>V3041*N3041*O3041</f>
        <v/>
      </c>
      <c r="X3041" s="12">
        <f>IF(LEFT(I3041,2)="MV",2*N3041*IF(L3041="1/C",O3041,1),0)</f>
        <v/>
      </c>
      <c r="Y3041" s="12">
        <f>IF(OR(LEFT(K3041,4)="LVAX",LEFT(K3041,6)="MV15AX",LEFT(K3041,4)="CTAX",LEFT(K3041,2)="W|"),2*N3041*O3041,0)</f>
        <v/>
      </c>
      <c r="Z3041" s="12" t="inlineStr">
        <is>
          <t>VD 1.9 %</t>
        </is>
      </c>
      <c r="AA3041" s="12">
        <f>N3041*O3041</f>
        <v/>
      </c>
    </row>
    <row r="3042">
      <c r="A3042" s="12" t="inlineStr">
        <is>
          <t>F-P-0005</t>
        </is>
      </c>
      <c r="B3042" s="12" t="inlineStr">
        <is>
          <t>F</t>
        </is>
      </c>
      <c r="C3042" s="12" t="inlineStr">
        <is>
          <t>Controls / service</t>
        </is>
      </c>
      <c r="D3042" s="12" t="inlineStr">
        <is>
          <t>LV panel / distribution feeder</t>
        </is>
      </c>
      <c r="E3042" s="12" t="inlineStr">
        <is>
          <t>MCC-C2</t>
        </is>
      </c>
      <c r="F3042" s="12" t="inlineStr">
        <is>
          <t>R1 MCC-C2</t>
        </is>
      </c>
      <c r="G3042" s="12" t="inlineStr"/>
      <c r="H3042" s="12" t="inlineStr">
        <is>
          <t>Gatehouse</t>
        </is>
      </c>
      <c r="I3042" s="12" t="inlineStr">
        <is>
          <t>LV 600 V</t>
        </is>
      </c>
      <c r="J3042" s="12" t="inlineStr">
        <is>
          <t>Type TC-ER 600 V 3/C Cu XHHW-2 + ground, PVC jacket</t>
        </is>
      </c>
      <c r="K3042" s="12" t="inlineStr">
        <is>
          <t>LV|3/C+G|1/0</t>
        </is>
      </c>
      <c r="L3042" s="12" t="inlineStr">
        <is>
          <t>3/C+G</t>
        </is>
      </c>
      <c r="M3042" s="12" t="inlineStr">
        <is>
          <t>1/0</t>
        </is>
      </c>
      <c r="N3042" s="12" t="n">
        <v>1</v>
      </c>
      <c r="O3042" s="12" t="n">
        <v>1</v>
      </c>
      <c r="P3042" s="12" t="n">
        <v>480</v>
      </c>
      <c r="Q3042" s="12" t="n">
        <v>30</v>
      </c>
      <c r="R3042" s="12" t="n">
        <v>42.5</v>
      </c>
      <c r="S3042" s="12" t="inlineStr">
        <is>
          <t>Tray</t>
        </is>
      </c>
      <c r="T3042" s="16" t="n">
        <v>1049</v>
      </c>
      <c r="U3042" s="16" t="n">
        <v>145</v>
      </c>
      <c r="V3042" s="16">
        <f>ROUNDUP((T3042+U3042+2*'Read Me'!$B$13)*(1+'Read Me'!$B$12),-1)</f>
        <v/>
      </c>
      <c r="W3042" s="16">
        <f>V3042*N3042*O3042</f>
        <v/>
      </c>
      <c r="X3042" s="12">
        <f>IF(LEFT(I3042,2)="MV",2*N3042*IF(L3042="1/C",O3042,1),0)</f>
        <v/>
      </c>
      <c r="Y3042" s="12">
        <f>IF(OR(LEFT(K3042,4)="LVAX",LEFT(K3042,6)="MV15AX",LEFT(K3042,4)="CTAX",LEFT(K3042,2)="W|"),2*N3042*O3042,0)</f>
        <v/>
      </c>
      <c r="Z3042" s="12" t="inlineStr">
        <is>
          <t>VD 2.5 %</t>
        </is>
      </c>
      <c r="AA3042" s="12">
        <f>N3042*O3042</f>
        <v/>
      </c>
    </row>
    <row r="3043">
      <c r="A3043" s="12" t="inlineStr">
        <is>
          <t>F-P-0006</t>
        </is>
      </c>
      <c r="B3043" s="12" t="inlineStr">
        <is>
          <t>F</t>
        </is>
      </c>
      <c r="C3043" s="12" t="inlineStr">
        <is>
          <t>Controls / service</t>
        </is>
      </c>
      <c r="D3043" s="12" t="inlineStr">
        <is>
          <t>Motor 1 of 2, 7 kW</t>
        </is>
      </c>
      <c r="E3043" s="12" t="inlineStr">
        <is>
          <t>MCC-C2</t>
        </is>
      </c>
      <c r="F3043" s="12" t="inlineStr">
        <is>
          <t>R1 MCC-C2</t>
        </is>
      </c>
      <c r="G3043" s="12" t="inlineStr">
        <is>
          <t>LS-1</t>
        </is>
      </c>
      <c r="H3043" s="12" t="inlineStr">
        <is>
          <t>LS-1: sanitary lift station (packaged duplex)</t>
        </is>
      </c>
      <c r="I3043" s="12" t="inlineStr">
        <is>
          <t>LV 600 V</t>
        </is>
      </c>
      <c r="J3043" s="12" t="inlineStr">
        <is>
          <t>Type TC-ER 600 V 3/C Cu XHHW-2 + ground, PVC jacket</t>
        </is>
      </c>
      <c r="K3043" s="12" t="inlineStr">
        <is>
          <t>LV|3/C+G|8</t>
        </is>
      </c>
      <c r="L3043" s="12" t="inlineStr">
        <is>
          <t>3/C+G</t>
        </is>
      </c>
      <c r="M3043" s="12" t="inlineStr">
        <is>
          <t>8</t>
        </is>
      </c>
      <c r="N3043" s="12" t="n">
        <v>1</v>
      </c>
      <c r="O3043" s="12" t="n">
        <v>1</v>
      </c>
      <c r="P3043" s="12" t="n">
        <v>480</v>
      </c>
      <c r="Q3043" s="12" t="n">
        <v>7</v>
      </c>
      <c r="R3043" s="12" t="n">
        <v>9.9</v>
      </c>
      <c r="S3043" s="12" t="inlineStr">
        <is>
          <t>Tray</t>
        </is>
      </c>
      <c r="T3043" s="16" t="n">
        <v>744</v>
      </c>
      <c r="U3043" s="16" t="n">
        <v>173</v>
      </c>
      <c r="V3043" s="16">
        <f>ROUNDUP((T3043+U3043+2*'Read Me'!$B$13)*(1+'Read Me'!$B$12),-1)</f>
        <v/>
      </c>
      <c r="W3043" s="16">
        <f>V3043*N3043*O3043</f>
        <v/>
      </c>
      <c r="X3043" s="12">
        <f>IF(LEFT(I3043,2)="MV",2*N3043*IF(L3043="1/C",O3043,1),0)</f>
        <v/>
      </c>
      <c r="Y3043" s="12">
        <f>IF(OR(LEFT(K3043,4)="LVAX",LEFT(K3043,6)="MV15AX",LEFT(K3043,4)="CTAX",LEFT(K3043,2)="W|"),2*N3043*O3043,0)</f>
        <v/>
      </c>
      <c r="Z3043" s="12" t="inlineStr">
        <is>
          <t>VD 2.8 %</t>
        </is>
      </c>
      <c r="AA3043" s="12">
        <f>N3043*O3043</f>
        <v/>
      </c>
    </row>
    <row r="3044">
      <c r="A3044" s="12" t="inlineStr">
        <is>
          <t>F-P-0007</t>
        </is>
      </c>
      <c r="B3044" s="12" t="inlineStr">
        <is>
          <t>F</t>
        </is>
      </c>
      <c r="C3044" s="12" t="inlineStr">
        <is>
          <t>Controls / service</t>
        </is>
      </c>
      <c r="D3044" s="12" t="inlineStr">
        <is>
          <t>Motor 2 of 2, 7 kW</t>
        </is>
      </c>
      <c r="E3044" s="12" t="inlineStr">
        <is>
          <t>MCC-C2</t>
        </is>
      </c>
      <c r="F3044" s="12" t="inlineStr">
        <is>
          <t>R1 MCC-C2</t>
        </is>
      </c>
      <c r="G3044" s="12" t="inlineStr">
        <is>
          <t>LS-1</t>
        </is>
      </c>
      <c r="H3044" s="12" t="inlineStr">
        <is>
          <t>LS-1: sanitary lift station (packaged duplex)</t>
        </is>
      </c>
      <c r="I3044" s="12" t="inlineStr">
        <is>
          <t>LV 600 V</t>
        </is>
      </c>
      <c r="J3044" s="12" t="inlineStr">
        <is>
          <t>Type TC-ER 600 V 3/C Cu XHHW-2 + ground, PVC jacket</t>
        </is>
      </c>
      <c r="K3044" s="12" t="inlineStr">
        <is>
          <t>LV|3/C+G|8</t>
        </is>
      </c>
      <c r="L3044" s="12" t="inlineStr">
        <is>
          <t>3/C+G</t>
        </is>
      </c>
      <c r="M3044" s="12" t="inlineStr">
        <is>
          <t>8</t>
        </is>
      </c>
      <c r="N3044" s="12" t="n">
        <v>1</v>
      </c>
      <c r="O3044" s="12" t="n">
        <v>1</v>
      </c>
      <c r="P3044" s="12" t="n">
        <v>480</v>
      </c>
      <c r="Q3044" s="12" t="n">
        <v>7</v>
      </c>
      <c r="R3044" s="12" t="n">
        <v>9.9</v>
      </c>
      <c r="S3044" s="12" t="inlineStr">
        <is>
          <t>Tray</t>
        </is>
      </c>
      <c r="T3044" s="16" t="n">
        <v>744</v>
      </c>
      <c r="U3044" s="16" t="n">
        <v>173</v>
      </c>
      <c r="V3044" s="16">
        <f>ROUNDUP((T3044+U3044+2*'Read Me'!$B$13)*(1+'Read Me'!$B$12),-1)</f>
        <v/>
      </c>
      <c r="W3044" s="16">
        <f>V3044*N3044*O3044</f>
        <v/>
      </c>
      <c r="X3044" s="12">
        <f>IF(LEFT(I3044,2)="MV",2*N3044*IF(L3044="1/C",O3044,1),0)</f>
        <v/>
      </c>
      <c r="Y3044" s="12">
        <f>IF(OR(LEFT(K3044,4)="LVAX",LEFT(K3044,6)="MV15AX",LEFT(K3044,4)="CTAX",LEFT(K3044,2)="W|"),2*N3044*O3044,0)</f>
        <v/>
      </c>
      <c r="Z3044" s="12" t="inlineStr">
        <is>
          <t>VD 2.8 %</t>
        </is>
      </c>
      <c r="AA3044" s="12">
        <f>N3044*O3044</f>
        <v/>
      </c>
    </row>
    <row r="3045">
      <c r="A3045" s="12" t="inlineStr">
        <is>
          <t>F-P-0008</t>
        </is>
      </c>
      <c r="B3045" s="12" t="inlineStr">
        <is>
          <t>F</t>
        </is>
      </c>
      <c r="C3045" s="12" t="inlineStr">
        <is>
          <t>Controls / service</t>
        </is>
      </c>
      <c r="D3045" s="12" t="inlineStr">
        <is>
          <t>LV panel / distribution feeder</t>
        </is>
      </c>
      <c r="E3045" s="12" t="inlineStr">
        <is>
          <t>MCC-C2</t>
        </is>
      </c>
      <c r="F3045" s="12" t="inlineStr">
        <is>
          <t>R1 MCC-C2</t>
        </is>
      </c>
      <c r="G3045" s="12" t="inlineStr"/>
      <c r="H3045" s="12" t="inlineStr">
        <is>
          <t>Maintenance building / workshop</t>
        </is>
      </c>
      <c r="I3045" s="12" t="inlineStr">
        <is>
          <t>LV 600 V</t>
        </is>
      </c>
      <c r="J3045" s="12" t="inlineStr">
        <is>
          <t>Type TC-ER 600 V 3/C Cu XHHW-2 + ground, PVC jacket</t>
        </is>
      </c>
      <c r="K3045" s="12" t="inlineStr">
        <is>
          <t>LV|3/C+G|2/0</t>
        </is>
      </c>
      <c r="L3045" s="12" t="inlineStr">
        <is>
          <t>3/C+G</t>
        </is>
      </c>
      <c r="M3045" s="12" t="inlineStr">
        <is>
          <t>2/0</t>
        </is>
      </c>
      <c r="N3045" s="12" t="n">
        <v>1</v>
      </c>
      <c r="O3045" s="12" t="n">
        <v>1</v>
      </c>
      <c r="P3045" s="12" t="n">
        <v>480</v>
      </c>
      <c r="Q3045" s="12" t="n">
        <v>60</v>
      </c>
      <c r="R3045" s="12" t="n">
        <v>84.90000000000001</v>
      </c>
      <c r="S3045" s="12" t="inlineStr">
        <is>
          <t>Tray</t>
        </is>
      </c>
      <c r="T3045" s="16" t="n">
        <v>734</v>
      </c>
      <c r="U3045" s="16" t="n">
        <v>145</v>
      </c>
      <c r="V3045" s="16">
        <f>ROUNDUP((T3045+U3045+2*'Read Me'!$B$13)*(1+'Read Me'!$B$12),-1)</f>
        <v/>
      </c>
      <c r="W3045" s="16">
        <f>V3045*N3045*O3045</f>
        <v/>
      </c>
      <c r="X3045" s="12">
        <f>IF(LEFT(I3045,2)="MV",2*N3045*IF(L3045="1/C",O3045,1),0)</f>
        <v/>
      </c>
      <c r="Y3045" s="12">
        <f>IF(OR(LEFT(K3045,4)="LVAX",LEFT(K3045,6)="MV15AX",LEFT(K3045,4)="CTAX",LEFT(K3045,2)="W|"),2*N3045*O3045,0)</f>
        <v/>
      </c>
      <c r="Z3045" s="12" t="inlineStr">
        <is>
          <t>VD 2.9 %</t>
        </is>
      </c>
      <c r="AA3045" s="12">
        <f>N3045*O3045</f>
        <v/>
      </c>
    </row>
    <row r="3046">
      <c r="A3046" s="12" t="inlineStr">
        <is>
          <t>F-P-0009</t>
        </is>
      </c>
      <c r="B3046" s="12" t="inlineStr">
        <is>
          <t>F</t>
        </is>
      </c>
      <c r="C3046" s="12" t="inlineStr">
        <is>
          <t>Controls / service</t>
        </is>
      </c>
      <c r="D3046" s="12" t="inlineStr">
        <is>
          <t>Site / road lighting: 120 poles, buried circuits pole to pole</t>
        </is>
      </c>
      <c r="E3046" s="12" t="inlineStr"/>
      <c r="F3046" s="12" t="inlineStr">
        <is>
          <t>Site lighting: pole handholes and photocells</t>
        </is>
      </c>
      <c r="G3046" s="12" t="inlineStr"/>
      <c r="H3046" s="12" t="inlineStr">
        <is>
          <t>Site lighting: pole handholes and photocells</t>
        </is>
      </c>
      <c r="I3046" s="12" t="inlineStr">
        <is>
          <t>LV 600 V</t>
        </is>
      </c>
      <c r="J3046" s="12" t="inlineStr">
        <is>
          <t>Type TC-ER 600 V 3/C Cu XHHW-2 + ground, PVC jacket</t>
        </is>
      </c>
      <c r="K3046" s="12" t="inlineStr">
        <is>
          <t>LV|3/C+G|8</t>
        </is>
      </c>
      <c r="L3046" s="12" t="inlineStr">
        <is>
          <t>3/C+G</t>
        </is>
      </c>
      <c r="M3046" s="12" t="inlineStr">
        <is>
          <t>8</t>
        </is>
      </c>
      <c r="N3046" s="12" t="n">
        <v>120</v>
      </c>
      <c r="O3046" s="12" t="n">
        <v>1</v>
      </c>
      <c r="P3046" s="12" t="n">
        <v>480</v>
      </c>
      <c r="Q3046" s="12" t="n"/>
      <c r="R3046" s="12" t="n"/>
      <c r="S3046" s="12" t="inlineStr">
        <is>
          <t>Buried</t>
        </is>
      </c>
      <c r="T3046" s="16" t="n">
        <v>120</v>
      </c>
      <c r="U3046" s="16" t="n">
        <v>30</v>
      </c>
      <c r="V3046" s="16">
        <f>ROUNDUP((T3046+U3046+2*'Read Me'!$B$13)*(1+'Read Me'!$B$12),-1)</f>
        <v/>
      </c>
      <c r="W3046" s="16">
        <f>V3046*N3046*O3046</f>
        <v/>
      </c>
      <c r="X3046" s="12">
        <f>IF(LEFT(I3046,2)="MV",2*N3046*IF(L3046="1/C",O3046,1),0)</f>
        <v/>
      </c>
      <c r="Y3046" s="12">
        <f>IF(OR(LEFT(K3046,4)="LVAX",LEFT(K3046,6)="MV15AX",LEFT(K3046,4)="CTAX",LEFT(K3046,2)="W|"),2*N3046*O3046,0)</f>
        <v/>
      </c>
      <c r="Z3046" s="12" t="inlineStr">
        <is>
          <t>~120 ft between poles + riser</t>
        </is>
      </c>
      <c r="AA3046" s="12">
        <f>N3046*O3046</f>
        <v/>
      </c>
    </row>
    <row r="3047">
      <c r="A3047" s="12" t="inlineStr">
        <is>
          <t>F-P-0010</t>
        </is>
      </c>
      <c r="B3047" s="12" t="inlineStr">
        <is>
          <t>F</t>
        </is>
      </c>
      <c r="C3047" s="12" t="inlineStr">
        <is>
          <t>Controls / service</t>
        </is>
      </c>
      <c r="D3047" s="12" t="inlineStr">
        <is>
          <t>Motor 1 of 2, 75 kW</t>
        </is>
      </c>
      <c r="E3047" s="12" t="inlineStr">
        <is>
          <t>MCC-C2</t>
        </is>
      </c>
      <c r="F3047" s="12" t="inlineStr">
        <is>
          <t>R1 MCC-C2</t>
        </is>
      </c>
      <c r="G3047" s="12" t="inlineStr"/>
      <c r="H3047" s="12" t="inlineStr">
        <is>
          <t>Stormwater pump station (2 x 100% submersible pumps)</t>
        </is>
      </c>
      <c r="I3047" s="12" t="inlineStr">
        <is>
          <t>LV 600 V</t>
        </is>
      </c>
      <c r="J3047" s="12" t="inlineStr">
        <is>
          <t>Type TC-ER 600 V 3/C Cu XHHW-2 + ground, PVC jacket</t>
        </is>
      </c>
      <c r="K3047" s="12" t="inlineStr">
        <is>
          <t>LV|3/C+G|500</t>
        </is>
      </c>
      <c r="L3047" s="12" t="inlineStr">
        <is>
          <t>3/C+G</t>
        </is>
      </c>
      <c r="M3047" s="12" t="inlineStr">
        <is>
          <t>500 kcmil</t>
        </is>
      </c>
      <c r="N3047" s="12" t="n">
        <v>1</v>
      </c>
      <c r="O3047" s="12" t="n">
        <v>1</v>
      </c>
      <c r="P3047" s="12" t="n">
        <v>480</v>
      </c>
      <c r="Q3047" s="12" t="n">
        <v>75</v>
      </c>
      <c r="R3047" s="12" t="n">
        <v>106.1</v>
      </c>
      <c r="S3047" s="12" t="inlineStr">
        <is>
          <t>Duct bank</t>
        </is>
      </c>
      <c r="T3047" s="16" t="n">
        <v>1832</v>
      </c>
      <c r="U3047" s="16" t="n">
        <v>145</v>
      </c>
      <c r="V3047" s="16">
        <f>ROUNDUP((T3047+U3047+2*'Read Me'!$B$13)*(1+'Read Me'!$B$12),-1)</f>
        <v/>
      </c>
      <c r="W3047" s="16">
        <f>V3047*N3047*O3047</f>
        <v/>
      </c>
      <c r="X3047" s="12">
        <f>IF(LEFT(I3047,2)="MV",2*N3047*IF(L3047="1/C",O3047,1),0)</f>
        <v/>
      </c>
      <c r="Y3047" s="12">
        <f>IF(OR(LEFT(K3047,4)="LVAX",LEFT(K3047,6)="MV15AX",LEFT(K3047,4)="CTAX",LEFT(K3047,2)="W|"),2*N3047*O3047,0)</f>
        <v/>
      </c>
      <c r="Z3047" s="12" t="inlineStr">
        <is>
          <t>VD 2.1 %</t>
        </is>
      </c>
      <c r="AA3047" s="12">
        <f>N3047*O3047</f>
        <v/>
      </c>
    </row>
    <row r="3048">
      <c r="A3048" s="12" t="inlineStr">
        <is>
          <t>F-P-0011</t>
        </is>
      </c>
      <c r="B3048" s="12" t="inlineStr">
        <is>
          <t>F</t>
        </is>
      </c>
      <c r="C3048" s="12" t="inlineStr">
        <is>
          <t>Controls / service</t>
        </is>
      </c>
      <c r="D3048" s="12" t="inlineStr">
        <is>
          <t>Motor 2 of 2, 75 kW</t>
        </is>
      </c>
      <c r="E3048" s="12" t="inlineStr">
        <is>
          <t>MCC-C2</t>
        </is>
      </c>
      <c r="F3048" s="12" t="inlineStr">
        <is>
          <t>R1 MCC-C2</t>
        </is>
      </c>
      <c r="G3048" s="12" t="inlineStr"/>
      <c r="H3048" s="12" t="inlineStr">
        <is>
          <t>Stormwater pump station (2 x 100% submersible pumps)</t>
        </is>
      </c>
      <c r="I3048" s="12" t="inlineStr">
        <is>
          <t>LV 600 V</t>
        </is>
      </c>
      <c r="J3048" s="12" t="inlineStr">
        <is>
          <t>Type TC-ER 600 V 3/C Cu XHHW-2 + ground, PVC jacket</t>
        </is>
      </c>
      <c r="K3048" s="12" t="inlineStr">
        <is>
          <t>LV|3/C+G|500</t>
        </is>
      </c>
      <c r="L3048" s="12" t="inlineStr">
        <is>
          <t>3/C+G</t>
        </is>
      </c>
      <c r="M3048" s="12" t="inlineStr">
        <is>
          <t>500 kcmil</t>
        </is>
      </c>
      <c r="N3048" s="12" t="n">
        <v>1</v>
      </c>
      <c r="O3048" s="12" t="n">
        <v>1</v>
      </c>
      <c r="P3048" s="12" t="n">
        <v>480</v>
      </c>
      <c r="Q3048" s="12" t="n">
        <v>75</v>
      </c>
      <c r="R3048" s="12" t="n">
        <v>106.1</v>
      </c>
      <c r="S3048" s="12" t="inlineStr">
        <is>
          <t>Duct bank</t>
        </is>
      </c>
      <c r="T3048" s="16" t="n">
        <v>1832</v>
      </c>
      <c r="U3048" s="16" t="n">
        <v>145</v>
      </c>
      <c r="V3048" s="16">
        <f>ROUNDUP((T3048+U3048+2*'Read Me'!$B$13)*(1+'Read Me'!$B$12),-1)</f>
        <v/>
      </c>
      <c r="W3048" s="16">
        <f>V3048*N3048*O3048</f>
        <v/>
      </c>
      <c r="X3048" s="12">
        <f>IF(LEFT(I3048,2)="MV",2*N3048*IF(L3048="1/C",O3048,1),0)</f>
        <v/>
      </c>
      <c r="Y3048" s="12">
        <f>IF(OR(LEFT(K3048,4)="LVAX",LEFT(K3048,6)="MV15AX",LEFT(K3048,4)="CTAX",LEFT(K3048,2)="W|"),2*N3048*O3048,0)</f>
        <v/>
      </c>
      <c r="Z3048" s="12" t="inlineStr">
        <is>
          <t>VD 2.1 %</t>
        </is>
      </c>
      <c r="AA3048" s="12">
        <f>N3048*O3048</f>
        <v/>
      </c>
    </row>
    <row r="3049">
      <c r="A3049" s="12" t="inlineStr">
        <is>
          <t>F-P-0012</t>
        </is>
      </c>
      <c r="B3049" s="12" t="inlineStr">
        <is>
          <t>F</t>
        </is>
      </c>
      <c r="C3049" s="12" t="inlineStr">
        <is>
          <t>Controls / service</t>
        </is>
      </c>
      <c r="D3049" s="12" t="inlineStr">
        <is>
          <t>LV panel / distribution feeder</t>
        </is>
      </c>
      <c r="E3049" s="12" t="inlineStr">
        <is>
          <t>MCC-C2</t>
        </is>
      </c>
      <c r="F3049" s="12" t="inlineStr">
        <is>
          <t>R1 MCC-C2</t>
        </is>
      </c>
      <c r="G3049" s="12" t="inlineStr"/>
      <c r="H3049" s="12" t="inlineStr">
        <is>
          <t>Warehouse</t>
        </is>
      </c>
      <c r="I3049" s="12" t="inlineStr">
        <is>
          <t>LV 600 V</t>
        </is>
      </c>
      <c r="J3049" s="12" t="inlineStr">
        <is>
          <t>Type TC-ER 600 V 3/C Cu XHHW-2 + ground, PVC jacket</t>
        </is>
      </c>
      <c r="K3049" s="12" t="inlineStr">
        <is>
          <t>LV|3/C+G|500</t>
        </is>
      </c>
      <c r="L3049" s="12" t="inlineStr">
        <is>
          <t>3/C+G</t>
        </is>
      </c>
      <c r="M3049" s="12" t="inlineStr">
        <is>
          <t>500 kcmil</t>
        </is>
      </c>
      <c r="N3049" s="12" t="n">
        <v>1</v>
      </c>
      <c r="O3049" s="12" t="n">
        <v>1</v>
      </c>
      <c r="P3049" s="12" t="n">
        <v>480</v>
      </c>
      <c r="Q3049" s="12" t="n">
        <v>204</v>
      </c>
      <c r="R3049" s="12" t="n">
        <v>288.7</v>
      </c>
      <c r="S3049" s="12" t="inlineStr">
        <is>
          <t>Tray</t>
        </is>
      </c>
      <c r="T3049" s="16" t="n">
        <v>734</v>
      </c>
      <c r="U3049" s="16" t="n">
        <v>204</v>
      </c>
      <c r="V3049" s="16">
        <f>ROUNDUP((T3049+U3049+2*'Read Me'!$B$13)*(1+'Read Me'!$B$12),-1)</f>
        <v/>
      </c>
      <c r="W3049" s="16">
        <f>V3049*N3049*O3049</f>
        <v/>
      </c>
      <c r="X3049" s="12">
        <f>IF(LEFT(I3049,2)="MV",2*N3049*IF(L3049="1/C",O3049,1),0)</f>
        <v/>
      </c>
      <c r="Y3049" s="12">
        <f>IF(OR(LEFT(K3049,4)="LVAX",LEFT(K3049,6)="MV15AX",LEFT(K3049,4)="CTAX",LEFT(K3049,2)="W|"),2*N3049*O3049,0)</f>
        <v/>
      </c>
      <c r="Z3049" s="12" t="inlineStr">
        <is>
          <t>VD 2.8 %</t>
        </is>
      </c>
      <c r="AA3049" s="12">
        <f>N3049*O3049</f>
        <v/>
      </c>
    </row>
    <row r="3050">
      <c r="A3050" s="12" t="inlineStr">
        <is>
          <t>G-L-0001</t>
        </is>
      </c>
      <c r="B3050" s="12" t="inlineStr">
        <is>
          <t>G</t>
        </is>
      </c>
      <c r="C3050" s="12" t="inlineStr">
        <is>
          <t>Carbon capture</t>
        </is>
      </c>
      <c r="D3050" s="12" t="inlineStr">
        <is>
          <t>Lighting, receptacles and small power branch circuits (allowance)</t>
        </is>
      </c>
      <c r="E3050" s="12" t="inlineStr"/>
      <c r="F3050" s="12" t="inlineStr">
        <is>
          <t>CCS F&amp;G / control</t>
        </is>
      </c>
      <c r="G3050" s="12" t="inlineStr"/>
      <c r="H3050" s="12" t="inlineStr">
        <is>
          <t>CCS F&amp;G / control</t>
        </is>
      </c>
      <c r="I3050" s="12" t="inlineStr">
        <is>
          <t>Building wire</t>
        </is>
      </c>
      <c r="J3050" s="12" t="inlineStr">
        <is>
          <t>SIMpull THHN/THWN-2 600 V 1/C Cu (lighting, receptacles, small power)</t>
        </is>
      </c>
      <c r="K3050" s="12" t="inlineStr">
        <is>
          <t>THHN|1/C|12</t>
        </is>
      </c>
      <c r="L3050" s="12" t="inlineStr">
        <is>
          <t>1/C</t>
        </is>
      </c>
      <c r="M3050" s="12" t="inlineStr">
        <is>
          <t>12</t>
        </is>
      </c>
      <c r="N3050" s="12" t="n">
        <v>1</v>
      </c>
      <c r="O3050" s="12" t="n">
        <v>1</v>
      </c>
      <c r="P3050" s="12" t="n">
        <v>277</v>
      </c>
      <c r="Q3050" s="12" t="n"/>
      <c r="R3050" s="12" t="n"/>
      <c r="S3050" s="12" t="inlineStr">
        <is>
          <t>Conduit</t>
        </is>
      </c>
      <c r="T3050" s="16" t="n">
        <v>5400</v>
      </c>
      <c r="U3050" s="16" t="n">
        <v>0</v>
      </c>
      <c r="V3050" s="16">
        <f>ROUNDUP((T3050+U3050+2*'Read Me'!$B$13)*(1+'Read Me'!$B$12),-1)</f>
        <v/>
      </c>
      <c r="W3050" s="16">
        <f>V3050*N3050*O3050</f>
        <v/>
      </c>
      <c r="X3050" s="12">
        <f>IF(LEFT(I3050,2)="MV",2*N3050*IF(L3050="1/C",O3050,1),0)</f>
        <v/>
      </c>
      <c r="Y3050" s="12">
        <f>IF(OR(LEFT(K3050,4)="LVAX",LEFT(K3050,6)="MV15AX",LEFT(K3050,4)="CTAX",LEFT(K3050,2)="W|"),2*N3050*O3050,0)</f>
        <v/>
      </c>
      <c r="Z3050" s="12" t="inlineStr">
        <is>
          <t>allowance: 1.6 ft of conductor per ft2 of floor</t>
        </is>
      </c>
      <c r="AA3050" s="12">
        <f>N3050*O3050</f>
        <v/>
      </c>
    </row>
    <row r="3051">
      <c r="A3051" s="12" t="inlineStr">
        <is>
          <t>G-L-0002</t>
        </is>
      </c>
      <c r="B3051" s="12" t="inlineStr">
        <is>
          <t>G</t>
        </is>
      </c>
      <c r="C3051" s="12" t="inlineStr">
        <is>
          <t>Carbon capture</t>
        </is>
      </c>
      <c r="D3051" s="12" t="inlineStr">
        <is>
          <t>Lighting, receptacles and small power branch circuits (allowance)</t>
        </is>
      </c>
      <c r="E3051" s="12" t="inlineStr"/>
      <c r="F3051" s="12" t="inlineStr">
        <is>
          <t>CCS MV switchgear building (VFDs)</t>
        </is>
      </c>
      <c r="G3051" s="12" t="inlineStr"/>
      <c r="H3051" s="12" t="inlineStr">
        <is>
          <t>CCS MV switchgear building (VFDs)</t>
        </is>
      </c>
      <c r="I3051" s="12" t="inlineStr">
        <is>
          <t>Building wire</t>
        </is>
      </c>
      <c r="J3051" s="12" t="inlineStr">
        <is>
          <t>SIMpull THHN/THWN-2 600 V 1/C Cu (lighting, receptacles, small power)</t>
        </is>
      </c>
      <c r="K3051" s="12" t="inlineStr">
        <is>
          <t>THHN|1/C|12</t>
        </is>
      </c>
      <c r="L3051" s="12" t="inlineStr">
        <is>
          <t>1/C</t>
        </is>
      </c>
      <c r="M3051" s="12" t="inlineStr">
        <is>
          <t>12</t>
        </is>
      </c>
      <c r="N3051" s="12" t="n">
        <v>1</v>
      </c>
      <c r="O3051" s="12" t="n">
        <v>1</v>
      </c>
      <c r="P3051" s="12" t="n">
        <v>277</v>
      </c>
      <c r="Q3051" s="12" t="n"/>
      <c r="R3051" s="12" t="n"/>
      <c r="S3051" s="12" t="inlineStr">
        <is>
          <t>Conduit</t>
        </is>
      </c>
      <c r="T3051" s="16" t="n">
        <v>14560</v>
      </c>
      <c r="U3051" s="16" t="n">
        <v>0</v>
      </c>
      <c r="V3051" s="16">
        <f>ROUNDUP((T3051+U3051+2*'Read Me'!$B$13)*(1+'Read Me'!$B$12),-1)</f>
        <v/>
      </c>
      <c r="W3051" s="16">
        <f>V3051*N3051*O3051</f>
        <v/>
      </c>
      <c r="X3051" s="12">
        <f>IF(LEFT(I3051,2)="MV",2*N3051*IF(L3051="1/C",O3051,1),0)</f>
        <v/>
      </c>
      <c r="Y3051" s="12">
        <f>IF(OR(LEFT(K3051,4)="LVAX",LEFT(K3051,6)="MV15AX",LEFT(K3051,4)="CTAX",LEFT(K3051,2)="W|"),2*N3051*O3051,0)</f>
        <v/>
      </c>
      <c r="Z3051" s="12" t="inlineStr">
        <is>
          <t>allowance: 1.6 ft of conductor per ft2 of floor</t>
        </is>
      </c>
      <c r="AA3051" s="12">
        <f>N3051*O3051</f>
        <v/>
      </c>
    </row>
    <row r="3052">
      <c r="A3052" s="12" t="inlineStr">
        <is>
          <t>G-L-0003</t>
        </is>
      </c>
      <c r="B3052" s="12" t="inlineStr">
        <is>
          <t>G</t>
        </is>
      </c>
      <c r="C3052" s="12" t="inlineStr">
        <is>
          <t>Carbon capture</t>
        </is>
      </c>
      <c r="D3052" s="12" t="inlineStr">
        <is>
          <t>Lighting, receptacles and small power branch circuits (allowance)</t>
        </is>
      </c>
      <c r="E3052" s="12" t="inlineStr"/>
      <c r="F3052" s="12" t="inlineStr">
        <is>
          <t>CT MCC / VFD e-house</t>
        </is>
      </c>
      <c r="G3052" s="12" t="inlineStr"/>
      <c r="H3052" s="12" t="inlineStr">
        <is>
          <t>CT MCC / VFD e-house</t>
        </is>
      </c>
      <c r="I3052" s="12" t="inlineStr">
        <is>
          <t>Building wire</t>
        </is>
      </c>
      <c r="J3052" s="12" t="inlineStr">
        <is>
          <t>SIMpull THHN/THWN-2 600 V 1/C Cu (lighting, receptacles, small power)</t>
        </is>
      </c>
      <c r="K3052" s="12" t="inlineStr">
        <is>
          <t>THHN|1/C|12</t>
        </is>
      </c>
      <c r="L3052" s="12" t="inlineStr">
        <is>
          <t>1/C</t>
        </is>
      </c>
      <c r="M3052" s="12" t="inlineStr">
        <is>
          <t>12</t>
        </is>
      </c>
      <c r="N3052" s="12" t="n">
        <v>1</v>
      </c>
      <c r="O3052" s="12" t="n">
        <v>1</v>
      </c>
      <c r="P3052" s="12" t="n">
        <v>277</v>
      </c>
      <c r="Q3052" s="12" t="n"/>
      <c r="R3052" s="12" t="n"/>
      <c r="S3052" s="12" t="inlineStr">
        <is>
          <t>Conduit</t>
        </is>
      </c>
      <c r="T3052" s="16" t="n">
        <v>7920</v>
      </c>
      <c r="U3052" s="16" t="n">
        <v>0</v>
      </c>
      <c r="V3052" s="16">
        <f>ROUNDUP((T3052+U3052+2*'Read Me'!$B$13)*(1+'Read Me'!$B$12),-1)</f>
        <v/>
      </c>
      <c r="W3052" s="16">
        <f>V3052*N3052*O3052</f>
        <v/>
      </c>
      <c r="X3052" s="12">
        <f>IF(LEFT(I3052,2)="MV",2*N3052*IF(L3052="1/C",O3052,1),0)</f>
        <v/>
      </c>
      <c r="Y3052" s="12">
        <f>IF(OR(LEFT(K3052,4)="LVAX",LEFT(K3052,6)="MV15AX",LEFT(K3052,4)="CTAX",LEFT(K3052,2)="W|"),2*N3052*O3052,0)</f>
        <v/>
      </c>
      <c r="Z3052" s="12" t="inlineStr">
        <is>
          <t>allowance: 1.6 ft of conductor per ft2 of floor</t>
        </is>
      </c>
      <c r="AA3052" s="12">
        <f>N3052*O3052</f>
        <v/>
      </c>
    </row>
    <row r="3053">
      <c r="A3053" s="12" t="inlineStr">
        <is>
          <t>G-C-0001</t>
        </is>
      </c>
      <c r="B3053" s="12" t="inlineStr">
        <is>
          <t>G</t>
        </is>
      </c>
      <c r="C3053" s="12" t="inlineStr">
        <is>
          <t>Carbon capture</t>
        </is>
      </c>
      <c r="D3053" s="12" t="inlineStr">
        <is>
          <t>MOV 1: control</t>
        </is>
      </c>
      <c r="E3053" s="12" t="inlineStr"/>
      <c r="F3053" s="12" t="inlineStr">
        <is>
          <t>CCS MV switchgear building (VFDs)</t>
        </is>
      </c>
      <c r="G3053" s="12" t="inlineStr">
        <is>
          <t>ABS-A</t>
        </is>
      </c>
      <c r="H3053" s="12" t="inlineStr">
        <is>
          <t>Absorber A (62 ft dia x 262 ft, stack to 313 ft)</t>
        </is>
      </c>
      <c r="I3053" s="12" t="inlineStr">
        <is>
          <t>Control</t>
        </is>
      </c>
      <c r="J3053" s="12" t="inlineStr">
        <is>
          <t>Control cable 600 V Type TC-ER, Cu #14 AWG, PVC jacket</t>
        </is>
      </c>
      <c r="K3053" s="12" t="inlineStr">
        <is>
          <t>CT|12/C|14</t>
        </is>
      </c>
      <c r="L3053" s="12" t="inlineStr">
        <is>
          <t>12/C</t>
        </is>
      </c>
      <c r="M3053" s="12" t="inlineStr">
        <is>
          <t>14</t>
        </is>
      </c>
      <c r="N3053" s="12" t="n">
        <v>1</v>
      </c>
      <c r="O3053" s="12" t="n">
        <v>1</v>
      </c>
      <c r="P3053" s="12" t="n"/>
      <c r="Q3053" s="12" t="n"/>
      <c r="R3053" s="12" t="n"/>
      <c r="S3053" s="12" t="inlineStr">
        <is>
          <t>Tray</t>
        </is>
      </c>
      <c r="T3053" s="16" t="n">
        <v>570</v>
      </c>
      <c r="U3053" s="16" t="n">
        <v>80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G-C-0002</t>
        </is>
      </c>
      <c r="B3054" s="12" t="inlineStr">
        <is>
          <t>G</t>
        </is>
      </c>
      <c r="C3054" s="12" t="inlineStr">
        <is>
          <t>Carbon capture</t>
        </is>
      </c>
      <c r="D3054" s="12" t="inlineStr">
        <is>
          <t>MOV 2: control</t>
        </is>
      </c>
      <c r="E3054" s="12" t="inlineStr"/>
      <c r="F3054" s="12" t="inlineStr">
        <is>
          <t>CCS MV switchgear building (VFDs)</t>
        </is>
      </c>
      <c r="G3054" s="12" t="inlineStr">
        <is>
          <t>ABS-A</t>
        </is>
      </c>
      <c r="H3054" s="12" t="inlineStr">
        <is>
          <t>Absorber A (62 ft dia x 262 ft, stack to 313 ft)</t>
        </is>
      </c>
      <c r="I3054" s="12" t="inlineStr">
        <is>
          <t>Control</t>
        </is>
      </c>
      <c r="J3054" s="12" t="inlineStr">
        <is>
          <t>Control cable 600 V Type TC-ER, Cu #14 AWG, PVC jacket</t>
        </is>
      </c>
      <c r="K3054" s="12" t="inlineStr">
        <is>
          <t>CT|12/C|14</t>
        </is>
      </c>
      <c r="L3054" s="12" t="inlineStr">
        <is>
          <t>12/C</t>
        </is>
      </c>
      <c r="M3054" s="12" t="inlineStr">
        <is>
          <t>14</t>
        </is>
      </c>
      <c r="N3054" s="12" t="n">
        <v>1</v>
      </c>
      <c r="O3054" s="12" t="n">
        <v>1</v>
      </c>
      <c r="P3054" s="12" t="n"/>
      <c r="Q3054" s="12" t="n"/>
      <c r="R3054" s="12" t="n"/>
      <c r="S3054" s="12" t="inlineStr">
        <is>
          <t>Tray</t>
        </is>
      </c>
      <c r="T3054" s="16" t="n">
        <v>570</v>
      </c>
      <c r="U3054" s="16" t="n">
        <v>80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G-C-0003</t>
        </is>
      </c>
      <c r="B3055" s="12" t="inlineStr">
        <is>
          <t>G</t>
        </is>
      </c>
      <c r="C3055" s="12" t="inlineStr">
        <is>
          <t>Carbon capture</t>
        </is>
      </c>
      <c r="D3055" s="12" t="inlineStr">
        <is>
          <t>MOV 3: control</t>
        </is>
      </c>
      <c r="E3055" s="12" t="inlineStr"/>
      <c r="F3055" s="12" t="inlineStr">
        <is>
          <t>CCS MV switchgear building (VFDs)</t>
        </is>
      </c>
      <c r="G3055" s="12" t="inlineStr">
        <is>
          <t>ABS-A</t>
        </is>
      </c>
      <c r="H3055" s="12" t="inlineStr">
        <is>
          <t>Absorber A (62 ft dia x 262 ft, stack to 313 ft)</t>
        </is>
      </c>
      <c r="I3055" s="12" t="inlineStr">
        <is>
          <t>Control</t>
        </is>
      </c>
      <c r="J3055" s="12" t="inlineStr">
        <is>
          <t>Control cable 600 V Type TC-ER, Cu #14 AWG, PVC jacket</t>
        </is>
      </c>
      <c r="K3055" s="12" t="inlineStr">
        <is>
          <t>CT|12/C|14</t>
        </is>
      </c>
      <c r="L3055" s="12" t="inlineStr">
        <is>
          <t>12/C</t>
        </is>
      </c>
      <c r="M3055" s="12" t="inlineStr">
        <is>
          <t>14</t>
        </is>
      </c>
      <c r="N3055" s="12" t="n">
        <v>1</v>
      </c>
      <c r="O3055" s="12" t="n">
        <v>1</v>
      </c>
      <c r="P3055" s="12" t="n"/>
      <c r="Q3055" s="12" t="n"/>
      <c r="R3055" s="12" t="n"/>
      <c r="S3055" s="12" t="inlineStr">
        <is>
          <t>Tray</t>
        </is>
      </c>
      <c r="T3055" s="16" t="n">
        <v>570</v>
      </c>
      <c r="U3055" s="16" t="n">
        <v>80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G-C-0004</t>
        </is>
      </c>
      <c r="B3056" s="12" t="inlineStr">
        <is>
          <t>G</t>
        </is>
      </c>
      <c r="C3056" s="12" t="inlineStr">
        <is>
          <t>Carbon capture</t>
        </is>
      </c>
      <c r="D3056" s="12" t="inlineStr">
        <is>
          <t>MOV 4: control</t>
        </is>
      </c>
      <c r="E3056" s="12" t="inlineStr"/>
      <c r="F3056" s="12" t="inlineStr">
        <is>
          <t>CCS MV switchgear building (VFDs)</t>
        </is>
      </c>
      <c r="G3056" s="12" t="inlineStr">
        <is>
          <t>ABS-A</t>
        </is>
      </c>
      <c r="H3056" s="12" t="inlineStr">
        <is>
          <t>Absorber A (62 ft dia x 262 ft, stack to 313 ft)</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Tray</t>
        </is>
      </c>
      <c r="T3056" s="16" t="n">
        <v>570</v>
      </c>
      <c r="U3056" s="16" t="n">
        <v>80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G-C-0005</t>
        </is>
      </c>
      <c r="B3057" s="12" t="inlineStr">
        <is>
          <t>G</t>
        </is>
      </c>
      <c r="C3057" s="12" t="inlineStr">
        <is>
          <t>Carbon capture</t>
        </is>
      </c>
      <c r="D3057" s="12" t="inlineStr">
        <is>
          <t>MOV 5: control</t>
        </is>
      </c>
      <c r="E3057" s="12" t="inlineStr"/>
      <c r="F3057" s="12" t="inlineStr">
        <is>
          <t>CCS MV switchgear building (VFDs)</t>
        </is>
      </c>
      <c r="G3057" s="12" t="inlineStr">
        <is>
          <t>ABS-A</t>
        </is>
      </c>
      <c r="H3057" s="12" t="inlineStr">
        <is>
          <t>Absorber A (62 ft dia x 262 ft, stack to 313 ft)</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Tray</t>
        </is>
      </c>
      <c r="T3057" s="16" t="n">
        <v>570</v>
      </c>
      <c r="U3057" s="16" t="n">
        <v>80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G-C-0006</t>
        </is>
      </c>
      <c r="B3058" s="12" t="inlineStr">
        <is>
          <t>G</t>
        </is>
      </c>
      <c r="C3058" s="12" t="inlineStr">
        <is>
          <t>Carbon capture</t>
        </is>
      </c>
      <c r="D3058" s="12" t="inlineStr">
        <is>
          <t>MOV 6: control</t>
        </is>
      </c>
      <c r="E3058" s="12" t="inlineStr"/>
      <c r="F3058" s="12" t="inlineStr">
        <is>
          <t>CCS MV switchgear building (VFDs)</t>
        </is>
      </c>
      <c r="G3058" s="12" t="inlineStr">
        <is>
          <t>ABS-A</t>
        </is>
      </c>
      <c r="H3058" s="12" t="inlineStr">
        <is>
          <t>Absorber A (62 ft dia x 262 ft, stack to 313 ft)</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Tray</t>
        </is>
      </c>
      <c r="T3058" s="16" t="n">
        <v>570</v>
      </c>
      <c r="U3058" s="16" t="n">
        <v>80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G-C-0007</t>
        </is>
      </c>
      <c r="B3059" s="12" t="inlineStr">
        <is>
          <t>G</t>
        </is>
      </c>
      <c r="C3059" s="12" t="inlineStr">
        <is>
          <t>Carbon capture</t>
        </is>
      </c>
      <c r="D3059" s="12" t="inlineStr">
        <is>
          <t>MOV 7: control</t>
        </is>
      </c>
      <c r="E3059" s="12" t="inlineStr"/>
      <c r="F3059" s="12" t="inlineStr">
        <is>
          <t>CCS MV switchgear building (VFDs)</t>
        </is>
      </c>
      <c r="G3059" s="12" t="inlineStr">
        <is>
          <t>ABS-A</t>
        </is>
      </c>
      <c r="H3059" s="12" t="inlineStr">
        <is>
          <t>Absorber A (62 ft dia x 262 ft, stack to 313 ft)</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Tray</t>
        </is>
      </c>
      <c r="T3059" s="16" t="n">
        <v>570</v>
      </c>
      <c r="U3059" s="16" t="n">
        <v>80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G-C-0008</t>
        </is>
      </c>
      <c r="B3060" s="12" t="inlineStr">
        <is>
          <t>G</t>
        </is>
      </c>
      <c r="C3060" s="12" t="inlineStr">
        <is>
          <t>Carbon capture</t>
        </is>
      </c>
      <c r="D3060" s="12" t="inlineStr">
        <is>
          <t>MOV 8: control</t>
        </is>
      </c>
      <c r="E3060" s="12" t="inlineStr"/>
      <c r="F3060" s="12" t="inlineStr">
        <is>
          <t>CCS MV switchgear building (VFDs)</t>
        </is>
      </c>
      <c r="G3060" s="12" t="inlineStr">
        <is>
          <t>ABS-A</t>
        </is>
      </c>
      <c r="H3060" s="12" t="inlineStr">
        <is>
          <t>Absorber A (62 ft dia x 262 ft, stack to 313 ft)</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Tray</t>
        </is>
      </c>
      <c r="T3060" s="16" t="n">
        <v>570</v>
      </c>
      <c r="U3060" s="16" t="n">
        <v>80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G-C-0009</t>
        </is>
      </c>
      <c r="B3061" s="12" t="inlineStr">
        <is>
          <t>G</t>
        </is>
      </c>
      <c r="C3061" s="12" t="inlineStr">
        <is>
          <t>Carbon capture</t>
        </is>
      </c>
      <c r="D3061" s="12" t="inlineStr">
        <is>
          <t>MOV 9: control</t>
        </is>
      </c>
      <c r="E3061" s="12" t="inlineStr"/>
      <c r="F3061" s="12" t="inlineStr">
        <is>
          <t>CCS MV switchgear building (VFDs)</t>
        </is>
      </c>
      <c r="G3061" s="12" t="inlineStr">
        <is>
          <t>ABS-A</t>
        </is>
      </c>
      <c r="H3061" s="12" t="inlineStr">
        <is>
          <t>Absorber A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570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G-C-0010</t>
        </is>
      </c>
      <c r="B3062" s="12" t="inlineStr">
        <is>
          <t>G</t>
        </is>
      </c>
      <c r="C3062" s="12" t="inlineStr">
        <is>
          <t>Carbon capture</t>
        </is>
      </c>
      <c r="D3062" s="12" t="inlineStr">
        <is>
          <t>MOV 10: control</t>
        </is>
      </c>
      <c r="E3062" s="12" t="inlineStr"/>
      <c r="F3062" s="12" t="inlineStr">
        <is>
          <t>CCS MV switchgear building (VFDs)</t>
        </is>
      </c>
      <c r="G3062" s="12" t="inlineStr">
        <is>
          <t>ABS-A</t>
        </is>
      </c>
      <c r="H3062" s="12" t="inlineStr">
        <is>
          <t>Absorber A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570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G-C-0011</t>
        </is>
      </c>
      <c r="B3063" s="12" t="inlineStr">
        <is>
          <t>G</t>
        </is>
      </c>
      <c r="C3063" s="12" t="inlineStr">
        <is>
          <t>Carbon capture</t>
        </is>
      </c>
      <c r="D3063" s="12" t="inlineStr">
        <is>
          <t>Motor 1 of 2: control / local station</t>
        </is>
      </c>
      <c r="E3063" s="12" t="inlineStr"/>
      <c r="F3063" s="12" t="inlineStr">
        <is>
          <t>CCS MV switchgear building (VFDs)</t>
        </is>
      </c>
      <c r="G3063" s="12" t="inlineStr"/>
      <c r="H3063" s="12" t="inlineStr">
        <is>
          <t>Absorber A intercooler (pumps + plate exchanger)</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Tray</t>
        </is>
      </c>
      <c r="T3063" s="16" t="n">
        <v>552</v>
      </c>
      <c r="U3063" s="16" t="n">
        <v>81</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G-C-0012</t>
        </is>
      </c>
      <c r="B3064" s="12" t="inlineStr">
        <is>
          <t>G</t>
        </is>
      </c>
      <c r="C3064" s="12" t="inlineStr">
        <is>
          <t>Carbon capture</t>
        </is>
      </c>
      <c r="D3064" s="12" t="inlineStr">
        <is>
          <t>Motor 2 of 2: control / local station</t>
        </is>
      </c>
      <c r="E3064" s="12" t="inlineStr"/>
      <c r="F3064" s="12" t="inlineStr">
        <is>
          <t>CCS MV switchgear building (VFDs)</t>
        </is>
      </c>
      <c r="G3064" s="12" t="inlineStr"/>
      <c r="H3064" s="12" t="inlineStr">
        <is>
          <t>Absorber A intercooler (pumps + plate exchanger)</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Tray</t>
        </is>
      </c>
      <c r="T3064" s="16" t="n">
        <v>552</v>
      </c>
      <c r="U3064" s="16" t="n">
        <v>81</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G-C-0013</t>
        </is>
      </c>
      <c r="B3065" s="12" t="inlineStr">
        <is>
          <t>G</t>
        </is>
      </c>
      <c r="C3065" s="12" t="inlineStr">
        <is>
          <t>Carbon capture</t>
        </is>
      </c>
      <c r="D3065" s="12" t="inlineStr">
        <is>
          <t>MOV 1: control</t>
        </is>
      </c>
      <c r="E3065" s="12" t="inlineStr"/>
      <c r="F3065" s="12" t="inlineStr">
        <is>
          <t>CCS MV switchgear building (VFDs)</t>
        </is>
      </c>
      <c r="G3065" s="12" t="inlineStr">
        <is>
          <t>ABS-B</t>
        </is>
      </c>
      <c r="H3065" s="12" t="inlineStr">
        <is>
          <t>Absorber B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410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G-C-0014</t>
        </is>
      </c>
      <c r="B3066" s="12" t="inlineStr">
        <is>
          <t>G</t>
        </is>
      </c>
      <c r="C3066" s="12" t="inlineStr">
        <is>
          <t>Carbon capture</t>
        </is>
      </c>
      <c r="D3066" s="12" t="inlineStr">
        <is>
          <t>MOV 2: control</t>
        </is>
      </c>
      <c r="E3066" s="12" t="inlineStr"/>
      <c r="F3066" s="12" t="inlineStr">
        <is>
          <t>CCS MV switchgear building (VFDs)</t>
        </is>
      </c>
      <c r="G3066" s="12" t="inlineStr">
        <is>
          <t>ABS-B</t>
        </is>
      </c>
      <c r="H3066" s="12" t="inlineStr">
        <is>
          <t>Absorber B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410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G-C-0015</t>
        </is>
      </c>
      <c r="B3067" s="12" t="inlineStr">
        <is>
          <t>G</t>
        </is>
      </c>
      <c r="C3067" s="12" t="inlineStr">
        <is>
          <t>Carbon capture</t>
        </is>
      </c>
      <c r="D3067" s="12" t="inlineStr">
        <is>
          <t>MOV 3: control</t>
        </is>
      </c>
      <c r="E3067" s="12" t="inlineStr"/>
      <c r="F3067" s="12" t="inlineStr">
        <is>
          <t>CCS MV switchgear building (VFDs)</t>
        </is>
      </c>
      <c r="G3067" s="12" t="inlineStr">
        <is>
          <t>ABS-B</t>
        </is>
      </c>
      <c r="H3067" s="12" t="inlineStr">
        <is>
          <t>Absorber B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410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G-C-0016</t>
        </is>
      </c>
      <c r="B3068" s="12" t="inlineStr">
        <is>
          <t>G</t>
        </is>
      </c>
      <c r="C3068" s="12" t="inlineStr">
        <is>
          <t>Carbon capture</t>
        </is>
      </c>
      <c r="D3068" s="12" t="inlineStr">
        <is>
          <t>MOV 4: control</t>
        </is>
      </c>
      <c r="E3068" s="12" t="inlineStr"/>
      <c r="F3068" s="12" t="inlineStr">
        <is>
          <t>CCS MV switchgear building (VFDs)</t>
        </is>
      </c>
      <c r="G3068" s="12" t="inlineStr">
        <is>
          <t>ABS-B</t>
        </is>
      </c>
      <c r="H3068" s="12" t="inlineStr">
        <is>
          <t>Absorber B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410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G-C-0017</t>
        </is>
      </c>
      <c r="B3069" s="12" t="inlineStr">
        <is>
          <t>G</t>
        </is>
      </c>
      <c r="C3069" s="12" t="inlineStr">
        <is>
          <t>Carbon capture</t>
        </is>
      </c>
      <c r="D3069" s="12" t="inlineStr">
        <is>
          <t>MOV 5: control</t>
        </is>
      </c>
      <c r="E3069" s="12" t="inlineStr"/>
      <c r="F3069" s="12" t="inlineStr">
        <is>
          <t>CCS MV switchgear building (VFDs)</t>
        </is>
      </c>
      <c r="G3069" s="12" t="inlineStr">
        <is>
          <t>ABS-B</t>
        </is>
      </c>
      <c r="H3069" s="12" t="inlineStr">
        <is>
          <t>Absorber B (62 ft dia x 262 ft, stack to 313 ft)</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Tray</t>
        </is>
      </c>
      <c r="T3069" s="16" t="n">
        <v>410</v>
      </c>
      <c r="U3069" s="16" t="n">
        <v>80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G-C-0018</t>
        </is>
      </c>
      <c r="B3070" s="12" t="inlineStr">
        <is>
          <t>G</t>
        </is>
      </c>
      <c r="C3070" s="12" t="inlineStr">
        <is>
          <t>Carbon capture</t>
        </is>
      </c>
      <c r="D3070" s="12" t="inlineStr">
        <is>
          <t>MOV 6: control</t>
        </is>
      </c>
      <c r="E3070" s="12" t="inlineStr"/>
      <c r="F3070" s="12" t="inlineStr">
        <is>
          <t>CCS MV switchgear building (VFDs)</t>
        </is>
      </c>
      <c r="G3070" s="12" t="inlineStr">
        <is>
          <t>ABS-B</t>
        </is>
      </c>
      <c r="H3070" s="12" t="inlineStr">
        <is>
          <t>Absorber B (62 ft dia x 262 ft, stack to 313 ft)</t>
        </is>
      </c>
      <c r="I3070" s="12" t="inlineStr">
        <is>
          <t>Control</t>
        </is>
      </c>
      <c r="J3070" s="12" t="inlineStr">
        <is>
          <t>Control cable 600 V Type TC-ER, Cu #14 AWG, PVC jacket</t>
        </is>
      </c>
      <c r="K3070" s="12" t="inlineStr">
        <is>
          <t>CT|12/C|14</t>
        </is>
      </c>
      <c r="L3070" s="12" t="inlineStr">
        <is>
          <t>12/C</t>
        </is>
      </c>
      <c r="M3070" s="12" t="inlineStr">
        <is>
          <t>14</t>
        </is>
      </c>
      <c r="N3070" s="12" t="n">
        <v>1</v>
      </c>
      <c r="O3070" s="12" t="n">
        <v>1</v>
      </c>
      <c r="P3070" s="12" t="n"/>
      <c r="Q3070" s="12" t="n"/>
      <c r="R3070" s="12" t="n"/>
      <c r="S3070" s="12" t="inlineStr">
        <is>
          <t>Tray</t>
        </is>
      </c>
      <c r="T3070" s="16" t="n">
        <v>410</v>
      </c>
      <c r="U3070" s="16" t="n">
        <v>80</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G-C-0019</t>
        </is>
      </c>
      <c r="B3071" s="12" t="inlineStr">
        <is>
          <t>G</t>
        </is>
      </c>
      <c r="C3071" s="12" t="inlineStr">
        <is>
          <t>Carbon capture</t>
        </is>
      </c>
      <c r="D3071" s="12" t="inlineStr">
        <is>
          <t>MOV 7: control</t>
        </is>
      </c>
      <c r="E3071" s="12" t="inlineStr"/>
      <c r="F3071" s="12" t="inlineStr">
        <is>
          <t>CCS MV switchgear building (VFDs)</t>
        </is>
      </c>
      <c r="G3071" s="12" t="inlineStr">
        <is>
          <t>ABS-B</t>
        </is>
      </c>
      <c r="H3071" s="12" t="inlineStr">
        <is>
          <t>Absorber B (62 ft dia x 262 ft, stack to 313 ft)</t>
        </is>
      </c>
      <c r="I3071" s="12" t="inlineStr">
        <is>
          <t>Control</t>
        </is>
      </c>
      <c r="J3071" s="12" t="inlineStr">
        <is>
          <t>Control cable 600 V Type TC-ER, Cu #14 AWG, PVC jacket</t>
        </is>
      </c>
      <c r="K3071" s="12" t="inlineStr">
        <is>
          <t>CT|12/C|14</t>
        </is>
      </c>
      <c r="L3071" s="12" t="inlineStr">
        <is>
          <t>12/C</t>
        </is>
      </c>
      <c r="M3071" s="12" t="inlineStr">
        <is>
          <t>14</t>
        </is>
      </c>
      <c r="N3071" s="12" t="n">
        <v>1</v>
      </c>
      <c r="O3071" s="12" t="n">
        <v>1</v>
      </c>
      <c r="P3071" s="12" t="n"/>
      <c r="Q3071" s="12" t="n"/>
      <c r="R3071" s="12" t="n"/>
      <c r="S3071" s="12" t="inlineStr">
        <is>
          <t>Tray</t>
        </is>
      </c>
      <c r="T3071" s="16" t="n">
        <v>410</v>
      </c>
      <c r="U3071" s="16" t="n">
        <v>80</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G-C-0020</t>
        </is>
      </c>
      <c r="B3072" s="12" t="inlineStr">
        <is>
          <t>G</t>
        </is>
      </c>
      <c r="C3072" s="12" t="inlineStr">
        <is>
          <t>Carbon capture</t>
        </is>
      </c>
      <c r="D3072" s="12" t="inlineStr">
        <is>
          <t>MOV 8: control</t>
        </is>
      </c>
      <c r="E3072" s="12" t="inlineStr"/>
      <c r="F3072" s="12" t="inlineStr">
        <is>
          <t>CCS MV switchgear building (VFDs)</t>
        </is>
      </c>
      <c r="G3072" s="12" t="inlineStr">
        <is>
          <t>ABS-B</t>
        </is>
      </c>
      <c r="H3072" s="12" t="inlineStr">
        <is>
          <t>Absorber B (62 ft dia x 262 ft, stack to 313 ft)</t>
        </is>
      </c>
      <c r="I3072" s="12" t="inlineStr">
        <is>
          <t>Control</t>
        </is>
      </c>
      <c r="J3072" s="12" t="inlineStr">
        <is>
          <t>Control cable 600 V Type TC-ER, Cu #14 AWG, PVC jacket</t>
        </is>
      </c>
      <c r="K3072" s="12" t="inlineStr">
        <is>
          <t>CT|12/C|14</t>
        </is>
      </c>
      <c r="L3072" s="12" t="inlineStr">
        <is>
          <t>12/C</t>
        </is>
      </c>
      <c r="M3072" s="12" t="inlineStr">
        <is>
          <t>14</t>
        </is>
      </c>
      <c r="N3072" s="12" t="n">
        <v>1</v>
      </c>
      <c r="O3072" s="12" t="n">
        <v>1</v>
      </c>
      <c r="P3072" s="12" t="n"/>
      <c r="Q3072" s="12" t="n"/>
      <c r="R3072" s="12" t="n"/>
      <c r="S3072" s="12" t="inlineStr">
        <is>
          <t>Tray</t>
        </is>
      </c>
      <c r="T3072" s="16" t="n">
        <v>410</v>
      </c>
      <c r="U3072" s="16" t="n">
        <v>80</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G-C-0021</t>
        </is>
      </c>
      <c r="B3073" s="12" t="inlineStr">
        <is>
          <t>G</t>
        </is>
      </c>
      <c r="C3073" s="12" t="inlineStr">
        <is>
          <t>Carbon capture</t>
        </is>
      </c>
      <c r="D3073" s="12" t="inlineStr">
        <is>
          <t>MOV 9: control</t>
        </is>
      </c>
      <c r="E3073" s="12" t="inlineStr"/>
      <c r="F3073" s="12" t="inlineStr">
        <is>
          <t>CCS MV switchgear building (VFDs)</t>
        </is>
      </c>
      <c r="G3073" s="12" t="inlineStr">
        <is>
          <t>ABS-B</t>
        </is>
      </c>
      <c r="H3073" s="12" t="inlineStr">
        <is>
          <t>Absorber B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410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G-C-0022</t>
        </is>
      </c>
      <c r="B3074" s="12" t="inlineStr">
        <is>
          <t>G</t>
        </is>
      </c>
      <c r="C3074" s="12" t="inlineStr">
        <is>
          <t>Carbon capture</t>
        </is>
      </c>
      <c r="D3074" s="12" t="inlineStr">
        <is>
          <t>MOV 10: control</t>
        </is>
      </c>
      <c r="E3074" s="12" t="inlineStr"/>
      <c r="F3074" s="12" t="inlineStr">
        <is>
          <t>CCS MV switchgear building (VFDs)</t>
        </is>
      </c>
      <c r="G3074" s="12" t="inlineStr">
        <is>
          <t>ABS-B</t>
        </is>
      </c>
      <c r="H3074" s="12" t="inlineStr">
        <is>
          <t>Absorber B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410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G-C-0023</t>
        </is>
      </c>
      <c r="B3075" s="12" t="inlineStr">
        <is>
          <t>G</t>
        </is>
      </c>
      <c r="C3075" s="12" t="inlineStr">
        <is>
          <t>Carbon capture</t>
        </is>
      </c>
      <c r="D3075" s="12" t="inlineStr">
        <is>
          <t>Motor 1 of 2: control / local station</t>
        </is>
      </c>
      <c r="E3075" s="12" t="inlineStr"/>
      <c r="F3075" s="12" t="inlineStr">
        <is>
          <t>CCS MV switchgear building (VFDs)</t>
        </is>
      </c>
      <c r="G3075" s="12" t="inlineStr"/>
      <c r="H3075" s="12" t="inlineStr">
        <is>
          <t>Absorber B intercooler (pumps + plate exchanger)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392</v>
      </c>
      <c r="U3075" s="16" t="n">
        <v>81</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G-C-0024</t>
        </is>
      </c>
      <c r="B3076" s="12" t="inlineStr">
        <is>
          <t>G</t>
        </is>
      </c>
      <c r="C3076" s="12" t="inlineStr">
        <is>
          <t>Carbon capture</t>
        </is>
      </c>
      <c r="D3076" s="12" t="inlineStr">
        <is>
          <t>Motor 2 of 2: control / local station</t>
        </is>
      </c>
      <c r="E3076" s="12" t="inlineStr"/>
      <c r="F3076" s="12" t="inlineStr">
        <is>
          <t>CCS MV switchgear building (VFDs)</t>
        </is>
      </c>
      <c r="G3076" s="12" t="inlineStr"/>
      <c r="H3076" s="12" t="inlineStr">
        <is>
          <t>Absorber B intercooler (pumps + plate exchanger)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392</v>
      </c>
      <c r="U3076" s="16" t="n">
        <v>81</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G-C-0025</t>
        </is>
      </c>
      <c r="B3077" s="12" t="inlineStr">
        <is>
          <t>G</t>
        </is>
      </c>
      <c r="C3077" s="12" t="inlineStr">
        <is>
          <t>Carbon capture</t>
        </is>
      </c>
      <c r="D3077" s="12" t="inlineStr">
        <is>
          <t>MOV 1: control</t>
        </is>
      </c>
      <c r="E3077" s="12" t="inlineStr"/>
      <c r="F3077" s="12" t="inlineStr">
        <is>
          <t>CCS MV switchgear building (VFDs)</t>
        </is>
      </c>
      <c r="G3077" s="12" t="inlineStr">
        <is>
          <t>ABS-C</t>
        </is>
      </c>
      <c r="H3077" s="12" t="inlineStr">
        <is>
          <t>Absorber C (62 ft dia x 262 ft, stack to 313 ft)</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Tray</t>
        </is>
      </c>
      <c r="T3077" s="16" t="n">
        <v>250</v>
      </c>
      <c r="U3077" s="16" t="n">
        <v>80</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G-C-0026</t>
        </is>
      </c>
      <c r="B3078" s="12" t="inlineStr">
        <is>
          <t>G</t>
        </is>
      </c>
      <c r="C3078" s="12" t="inlineStr">
        <is>
          <t>Carbon capture</t>
        </is>
      </c>
      <c r="D3078" s="12" t="inlineStr">
        <is>
          <t>MOV 2: control</t>
        </is>
      </c>
      <c r="E3078" s="12" t="inlineStr"/>
      <c r="F3078" s="12" t="inlineStr">
        <is>
          <t>CCS MV switchgear building (VFDs)</t>
        </is>
      </c>
      <c r="G3078" s="12" t="inlineStr">
        <is>
          <t>ABS-C</t>
        </is>
      </c>
      <c r="H3078" s="12" t="inlineStr">
        <is>
          <t>Absorber C (62 ft dia x 262 ft, stack to 313 ft)</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Tray</t>
        </is>
      </c>
      <c r="T3078" s="16" t="n">
        <v>250</v>
      </c>
      <c r="U3078" s="16" t="n">
        <v>80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G-C-0027</t>
        </is>
      </c>
      <c r="B3079" s="12" t="inlineStr">
        <is>
          <t>G</t>
        </is>
      </c>
      <c r="C3079" s="12" t="inlineStr">
        <is>
          <t>Carbon capture</t>
        </is>
      </c>
      <c r="D3079" s="12" t="inlineStr">
        <is>
          <t>MOV 3: control</t>
        </is>
      </c>
      <c r="E3079" s="12" t="inlineStr"/>
      <c r="F3079" s="12" t="inlineStr">
        <is>
          <t>CCS MV switchgear building (VFDs)</t>
        </is>
      </c>
      <c r="G3079" s="12" t="inlineStr">
        <is>
          <t>ABS-C</t>
        </is>
      </c>
      <c r="H3079" s="12" t="inlineStr">
        <is>
          <t>Absorber C (62 ft dia x 262 ft, stack to 313 ft)</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Tray</t>
        </is>
      </c>
      <c r="T3079" s="16" t="n">
        <v>250</v>
      </c>
      <c r="U3079" s="16" t="n">
        <v>80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G-C-0028</t>
        </is>
      </c>
      <c r="B3080" s="12" t="inlineStr">
        <is>
          <t>G</t>
        </is>
      </c>
      <c r="C3080" s="12" t="inlineStr">
        <is>
          <t>Carbon capture</t>
        </is>
      </c>
      <c r="D3080" s="12" t="inlineStr">
        <is>
          <t>MOV 4: control</t>
        </is>
      </c>
      <c r="E3080" s="12" t="inlineStr"/>
      <c r="F3080" s="12" t="inlineStr">
        <is>
          <t>CCS MV switchgear building (VFDs)</t>
        </is>
      </c>
      <c r="G3080" s="12" t="inlineStr">
        <is>
          <t>ABS-C</t>
        </is>
      </c>
      <c r="H3080" s="12" t="inlineStr">
        <is>
          <t>Absorber C (62 ft dia x 262 ft, stack to 313 ft)</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Tray</t>
        </is>
      </c>
      <c r="T3080" s="16" t="n">
        <v>250</v>
      </c>
      <c r="U3080" s="16" t="n">
        <v>80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G-C-0029</t>
        </is>
      </c>
      <c r="B3081" s="12" t="inlineStr">
        <is>
          <t>G</t>
        </is>
      </c>
      <c r="C3081" s="12" t="inlineStr">
        <is>
          <t>Carbon capture</t>
        </is>
      </c>
      <c r="D3081" s="12" t="inlineStr">
        <is>
          <t>MOV 5: control</t>
        </is>
      </c>
      <c r="E3081" s="12" t="inlineStr"/>
      <c r="F3081" s="12" t="inlineStr">
        <is>
          <t>CCS MV switchgear building (VFDs)</t>
        </is>
      </c>
      <c r="G3081" s="12" t="inlineStr">
        <is>
          <t>ABS-C</t>
        </is>
      </c>
      <c r="H3081" s="12" t="inlineStr">
        <is>
          <t>Absorber C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250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G-C-0030</t>
        </is>
      </c>
      <c r="B3082" s="12" t="inlineStr">
        <is>
          <t>G</t>
        </is>
      </c>
      <c r="C3082" s="12" t="inlineStr">
        <is>
          <t>Carbon capture</t>
        </is>
      </c>
      <c r="D3082" s="12" t="inlineStr">
        <is>
          <t>MOV 6: control</t>
        </is>
      </c>
      <c r="E3082" s="12" t="inlineStr"/>
      <c r="F3082" s="12" t="inlineStr">
        <is>
          <t>CCS MV switchgear building (VFDs)</t>
        </is>
      </c>
      <c r="G3082" s="12" t="inlineStr">
        <is>
          <t>ABS-C</t>
        </is>
      </c>
      <c r="H3082" s="12" t="inlineStr">
        <is>
          <t>Absorber C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250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G-C-0031</t>
        </is>
      </c>
      <c r="B3083" s="12" t="inlineStr">
        <is>
          <t>G</t>
        </is>
      </c>
      <c r="C3083" s="12" t="inlineStr">
        <is>
          <t>Carbon capture</t>
        </is>
      </c>
      <c r="D3083" s="12" t="inlineStr">
        <is>
          <t>MOV 7: control</t>
        </is>
      </c>
      <c r="E3083" s="12" t="inlineStr"/>
      <c r="F3083" s="12" t="inlineStr">
        <is>
          <t>CCS MV switchgear building (VFDs)</t>
        </is>
      </c>
      <c r="G3083" s="12" t="inlineStr">
        <is>
          <t>ABS-C</t>
        </is>
      </c>
      <c r="H3083" s="12" t="inlineStr">
        <is>
          <t>Absorber C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6" t="n">
        <v>250</v>
      </c>
      <c r="U3083" s="16" t="n">
        <v>80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G-C-0032</t>
        </is>
      </c>
      <c r="B3084" s="12" t="inlineStr">
        <is>
          <t>G</t>
        </is>
      </c>
      <c r="C3084" s="12" t="inlineStr">
        <is>
          <t>Carbon capture</t>
        </is>
      </c>
      <c r="D3084" s="12" t="inlineStr">
        <is>
          <t>MOV 8: control</t>
        </is>
      </c>
      <c r="E3084" s="12" t="inlineStr"/>
      <c r="F3084" s="12" t="inlineStr">
        <is>
          <t>CCS MV switchgear building (VFDs)</t>
        </is>
      </c>
      <c r="G3084" s="12" t="inlineStr">
        <is>
          <t>ABS-C</t>
        </is>
      </c>
      <c r="H3084" s="12" t="inlineStr">
        <is>
          <t>Absorber C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6" t="n">
        <v>250</v>
      </c>
      <c r="U3084" s="16" t="n">
        <v>80</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G-C-0033</t>
        </is>
      </c>
      <c r="B3085" s="12" t="inlineStr">
        <is>
          <t>G</t>
        </is>
      </c>
      <c r="C3085" s="12" t="inlineStr">
        <is>
          <t>Carbon capture</t>
        </is>
      </c>
      <c r="D3085" s="12" t="inlineStr">
        <is>
          <t>MOV 9: control</t>
        </is>
      </c>
      <c r="E3085" s="12" t="inlineStr"/>
      <c r="F3085" s="12" t="inlineStr">
        <is>
          <t>CCS MV switchgear building (VFDs)</t>
        </is>
      </c>
      <c r="G3085" s="12" t="inlineStr">
        <is>
          <t>ABS-C</t>
        </is>
      </c>
      <c r="H3085" s="12" t="inlineStr">
        <is>
          <t>Absorber C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250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G-C-0034</t>
        </is>
      </c>
      <c r="B3086" s="12" t="inlineStr">
        <is>
          <t>G</t>
        </is>
      </c>
      <c r="C3086" s="12" t="inlineStr">
        <is>
          <t>Carbon capture</t>
        </is>
      </c>
      <c r="D3086" s="12" t="inlineStr">
        <is>
          <t>MOV 10: control</t>
        </is>
      </c>
      <c r="E3086" s="12" t="inlineStr"/>
      <c r="F3086" s="12" t="inlineStr">
        <is>
          <t>CCS MV switchgear building (VFDs)</t>
        </is>
      </c>
      <c r="G3086" s="12" t="inlineStr">
        <is>
          <t>ABS-C</t>
        </is>
      </c>
      <c r="H3086" s="12" t="inlineStr">
        <is>
          <t>Absorber C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250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G-C-0035</t>
        </is>
      </c>
      <c r="B3087" s="12" t="inlineStr">
        <is>
          <t>G</t>
        </is>
      </c>
      <c r="C3087" s="12" t="inlineStr">
        <is>
          <t>Carbon capture</t>
        </is>
      </c>
      <c r="D3087" s="12" t="inlineStr">
        <is>
          <t>Motor 1 of 2: control / local station</t>
        </is>
      </c>
      <c r="E3087" s="12" t="inlineStr"/>
      <c r="F3087" s="12" t="inlineStr">
        <is>
          <t>CCS MV switchgear building (VFDs)</t>
        </is>
      </c>
      <c r="G3087" s="12" t="inlineStr"/>
      <c r="H3087" s="12" t="inlineStr">
        <is>
          <t>Absorber C intercooler (pumps + plate exchanger)</t>
        </is>
      </c>
      <c r="I3087" s="12" t="inlineStr">
        <is>
          <t>Control</t>
        </is>
      </c>
      <c r="J3087" s="12" t="inlineStr">
        <is>
          <t>Control cable 600 V Type TC-ER, Cu #14 AWG, PVC jacket</t>
        </is>
      </c>
      <c r="K3087" s="12" t="inlineStr">
        <is>
          <t>CT|7/C|14</t>
        </is>
      </c>
      <c r="L3087" s="12" t="inlineStr">
        <is>
          <t>7/C</t>
        </is>
      </c>
      <c r="M3087" s="12" t="inlineStr">
        <is>
          <t>14</t>
        </is>
      </c>
      <c r="N3087" s="12" t="n">
        <v>1</v>
      </c>
      <c r="O3087" s="12" t="n">
        <v>1</v>
      </c>
      <c r="P3087" s="12" t="n"/>
      <c r="Q3087" s="12" t="n"/>
      <c r="R3087" s="12" t="n"/>
      <c r="S3087" s="12" t="inlineStr">
        <is>
          <t>Tray</t>
        </is>
      </c>
      <c r="T3087" s="16" t="n">
        <v>232</v>
      </c>
      <c r="U3087" s="16" t="n">
        <v>81</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G-C-0036</t>
        </is>
      </c>
      <c r="B3088" s="12" t="inlineStr">
        <is>
          <t>G</t>
        </is>
      </c>
      <c r="C3088" s="12" t="inlineStr">
        <is>
          <t>Carbon capture</t>
        </is>
      </c>
      <c r="D3088" s="12" t="inlineStr">
        <is>
          <t>Motor 2 of 2: control / local station</t>
        </is>
      </c>
      <c r="E3088" s="12" t="inlineStr"/>
      <c r="F3088" s="12" t="inlineStr">
        <is>
          <t>CCS MV switchgear building (VFDs)</t>
        </is>
      </c>
      <c r="G3088" s="12" t="inlineStr"/>
      <c r="H3088" s="12" t="inlineStr">
        <is>
          <t>Absorber C intercooler (pumps + plate exchanger)</t>
        </is>
      </c>
      <c r="I3088" s="12" t="inlineStr">
        <is>
          <t>Control</t>
        </is>
      </c>
      <c r="J3088" s="12" t="inlineStr">
        <is>
          <t>Control cable 600 V Type TC-ER, Cu #14 AWG, PVC jacket</t>
        </is>
      </c>
      <c r="K3088" s="12" t="inlineStr">
        <is>
          <t>CT|7/C|14</t>
        </is>
      </c>
      <c r="L3088" s="12" t="inlineStr">
        <is>
          <t>7/C</t>
        </is>
      </c>
      <c r="M3088" s="12" t="inlineStr">
        <is>
          <t>14</t>
        </is>
      </c>
      <c r="N3088" s="12" t="n">
        <v>1</v>
      </c>
      <c r="O3088" s="12" t="n">
        <v>1</v>
      </c>
      <c r="P3088" s="12" t="n"/>
      <c r="Q3088" s="12" t="n"/>
      <c r="R3088" s="12" t="n"/>
      <c r="S3088" s="12" t="inlineStr">
        <is>
          <t>Tray</t>
        </is>
      </c>
      <c r="T3088" s="16" t="n">
        <v>232</v>
      </c>
      <c r="U3088" s="16" t="n">
        <v>81</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G-C-0037</t>
        </is>
      </c>
      <c r="B3089" s="12" t="inlineStr">
        <is>
          <t>G</t>
        </is>
      </c>
      <c r="C3089" s="12" t="inlineStr">
        <is>
          <t>Carbon capture</t>
        </is>
      </c>
      <c r="D3089" s="12" t="inlineStr">
        <is>
          <t>Motor 1 of 4: control / local station</t>
        </is>
      </c>
      <c r="E3089" s="12" t="inlineStr"/>
      <c r="F3089" s="12" t="inlineStr">
        <is>
          <t>CCS MV switchgear building (VFDs)</t>
        </is>
      </c>
      <c r="G3089" s="12" t="inlineStr">
        <is>
          <t>BF-A</t>
        </is>
      </c>
      <c r="H3089" s="12" t="inlineStr">
        <is>
          <t>BF-A: booster fan (~16 MW)</t>
        </is>
      </c>
      <c r="I3089" s="12" t="inlineStr">
        <is>
          <t>Control</t>
        </is>
      </c>
      <c r="J3089" s="12" t="inlineStr">
        <is>
          <t>Control cable 600 V Type TC-ER, Cu #14 AWG, PVC jacket</t>
        </is>
      </c>
      <c r="K3089" s="12" t="inlineStr">
        <is>
          <t>CT|7/C|14</t>
        </is>
      </c>
      <c r="L3089" s="12" t="inlineStr">
        <is>
          <t>7/C</t>
        </is>
      </c>
      <c r="M3089" s="12" t="inlineStr">
        <is>
          <t>14</t>
        </is>
      </c>
      <c r="N3089" s="12" t="n">
        <v>1</v>
      </c>
      <c r="O3089" s="12" t="n">
        <v>1</v>
      </c>
      <c r="P3089" s="12" t="n"/>
      <c r="Q3089" s="12" t="n"/>
      <c r="R3089" s="12" t="n"/>
      <c r="S3089" s="12" t="inlineStr">
        <is>
          <t>Duct bank</t>
        </is>
      </c>
      <c r="T3089" s="16" t="n">
        <v>460</v>
      </c>
      <c r="U3089" s="16" t="n">
        <v>32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G-C-0038</t>
        </is>
      </c>
      <c r="B3090" s="12" t="inlineStr">
        <is>
          <t>G</t>
        </is>
      </c>
      <c r="C3090" s="12" t="inlineStr">
        <is>
          <t>Carbon capture</t>
        </is>
      </c>
      <c r="D3090" s="12" t="inlineStr">
        <is>
          <t>Motor 2 of 4: control / local station</t>
        </is>
      </c>
      <c r="E3090" s="12" t="inlineStr"/>
      <c r="F3090" s="12" t="inlineStr">
        <is>
          <t>CCS MV switchgear building (VFDs)</t>
        </is>
      </c>
      <c r="G3090" s="12" t="inlineStr">
        <is>
          <t>BF-A</t>
        </is>
      </c>
      <c r="H3090" s="12" t="inlineStr">
        <is>
          <t>BF-A: booster fan (~16 MW)</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Duct bank</t>
        </is>
      </c>
      <c r="T3090" s="16" t="n">
        <v>460</v>
      </c>
      <c r="U3090" s="16" t="n">
        <v>32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G-C-0039</t>
        </is>
      </c>
      <c r="B3091" s="12" t="inlineStr">
        <is>
          <t>G</t>
        </is>
      </c>
      <c r="C3091" s="12" t="inlineStr">
        <is>
          <t>Carbon capture</t>
        </is>
      </c>
      <c r="D3091" s="12" t="inlineStr">
        <is>
          <t>Motor 3 of 4: control / local station</t>
        </is>
      </c>
      <c r="E3091" s="12" t="inlineStr"/>
      <c r="F3091" s="12" t="inlineStr">
        <is>
          <t>CCS MV switchgear building (VFDs)</t>
        </is>
      </c>
      <c r="G3091" s="12" t="inlineStr">
        <is>
          <t>BF-A</t>
        </is>
      </c>
      <c r="H3091" s="12" t="inlineStr">
        <is>
          <t>BF-A: booster fan (~16 MW)</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Duct bank</t>
        </is>
      </c>
      <c r="T3091" s="16" t="n">
        <v>460</v>
      </c>
      <c r="U3091" s="16" t="n">
        <v>32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G-C-0040</t>
        </is>
      </c>
      <c r="B3092" s="12" t="inlineStr">
        <is>
          <t>G</t>
        </is>
      </c>
      <c r="C3092" s="12" t="inlineStr">
        <is>
          <t>Carbon capture</t>
        </is>
      </c>
      <c r="D3092" s="12" t="inlineStr">
        <is>
          <t>Motor 4 of 4: control / local station</t>
        </is>
      </c>
      <c r="E3092" s="12" t="inlineStr"/>
      <c r="F3092" s="12" t="inlineStr">
        <is>
          <t>CCS MV switchgear building (VFDs)</t>
        </is>
      </c>
      <c r="G3092" s="12" t="inlineStr">
        <is>
          <t>BF-A</t>
        </is>
      </c>
      <c r="H3092" s="12" t="inlineStr">
        <is>
          <t>BF-A: booster fan (~16 MW)</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Duct bank</t>
        </is>
      </c>
      <c r="T3092" s="16" t="n">
        <v>460</v>
      </c>
      <c r="U3092" s="16" t="n">
        <v>32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G-C-0041</t>
        </is>
      </c>
      <c r="B3093" s="12" t="inlineStr">
        <is>
          <t>G</t>
        </is>
      </c>
      <c r="C3093" s="12" t="inlineStr">
        <is>
          <t>Carbon capture</t>
        </is>
      </c>
      <c r="D3093" s="12" t="inlineStr">
        <is>
          <t>Motor 1 of 4: control / local station</t>
        </is>
      </c>
      <c r="E3093" s="12" t="inlineStr"/>
      <c r="F3093" s="12" t="inlineStr">
        <is>
          <t>CCS MV switchgear building (VFDs)</t>
        </is>
      </c>
      <c r="G3093" s="12" t="inlineStr">
        <is>
          <t>BF-B</t>
        </is>
      </c>
      <c r="H3093" s="12" t="inlineStr">
        <is>
          <t>BF-B: booster fan (~16 MW)</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Duct bank</t>
        </is>
      </c>
      <c r="T3093" s="16" t="n">
        <v>300</v>
      </c>
      <c r="U3093" s="16" t="n">
        <v>32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G-C-0042</t>
        </is>
      </c>
      <c r="B3094" s="12" t="inlineStr">
        <is>
          <t>G</t>
        </is>
      </c>
      <c r="C3094" s="12" t="inlineStr">
        <is>
          <t>Carbon capture</t>
        </is>
      </c>
      <c r="D3094" s="12" t="inlineStr">
        <is>
          <t>Motor 2 of 4: control / local station</t>
        </is>
      </c>
      <c r="E3094" s="12" t="inlineStr"/>
      <c r="F3094" s="12" t="inlineStr">
        <is>
          <t>CCS MV switchgear building (VFDs)</t>
        </is>
      </c>
      <c r="G3094" s="12" t="inlineStr">
        <is>
          <t>BF-B</t>
        </is>
      </c>
      <c r="H3094" s="12" t="inlineStr">
        <is>
          <t>BF-B: booster fan (~16 MW)</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Duct bank</t>
        </is>
      </c>
      <c r="T3094" s="16" t="n">
        <v>300</v>
      </c>
      <c r="U3094" s="16" t="n">
        <v>32</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G-C-0043</t>
        </is>
      </c>
      <c r="B3095" s="12" t="inlineStr">
        <is>
          <t>G</t>
        </is>
      </c>
      <c r="C3095" s="12" t="inlineStr">
        <is>
          <t>Carbon capture</t>
        </is>
      </c>
      <c r="D3095" s="12" t="inlineStr">
        <is>
          <t>Motor 3 of 4: control / local station</t>
        </is>
      </c>
      <c r="E3095" s="12" t="inlineStr"/>
      <c r="F3095" s="12" t="inlineStr">
        <is>
          <t>CCS MV switchgear building (VFDs)</t>
        </is>
      </c>
      <c r="G3095" s="12" t="inlineStr">
        <is>
          <t>BF-B</t>
        </is>
      </c>
      <c r="H3095" s="12" t="inlineStr">
        <is>
          <t>BF-B: booster fan (~16 MW)</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Duct bank</t>
        </is>
      </c>
      <c r="T3095" s="16" t="n">
        <v>300</v>
      </c>
      <c r="U3095" s="16" t="n">
        <v>32</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G-C-0044</t>
        </is>
      </c>
      <c r="B3096" s="12" t="inlineStr">
        <is>
          <t>G</t>
        </is>
      </c>
      <c r="C3096" s="12" t="inlineStr">
        <is>
          <t>Carbon capture</t>
        </is>
      </c>
      <c r="D3096" s="12" t="inlineStr">
        <is>
          <t>Motor 4 of 4: control / local station</t>
        </is>
      </c>
      <c r="E3096" s="12" t="inlineStr"/>
      <c r="F3096" s="12" t="inlineStr">
        <is>
          <t>CCS MV switchgear building (VFDs)</t>
        </is>
      </c>
      <c r="G3096" s="12" t="inlineStr">
        <is>
          <t>BF-B</t>
        </is>
      </c>
      <c r="H3096" s="12" t="inlineStr">
        <is>
          <t>BF-B: booster fan (~16 MW)</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300</v>
      </c>
      <c r="U3096" s="16" t="n">
        <v>32</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G-C-0045</t>
        </is>
      </c>
      <c r="B3097" s="12" t="inlineStr">
        <is>
          <t>G</t>
        </is>
      </c>
      <c r="C3097" s="12" t="inlineStr">
        <is>
          <t>Carbon capture</t>
        </is>
      </c>
      <c r="D3097" s="12" t="inlineStr">
        <is>
          <t>Motor 1 of 4: control / local station</t>
        </is>
      </c>
      <c r="E3097" s="12" t="inlineStr"/>
      <c r="F3097" s="12" t="inlineStr">
        <is>
          <t>CCS MV switchgear building (VFDs)</t>
        </is>
      </c>
      <c r="G3097" s="12" t="inlineStr">
        <is>
          <t>BF-C</t>
        </is>
      </c>
      <c r="H3097" s="12" t="inlineStr">
        <is>
          <t>BF-C: booster fan (~16 MW)</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Tray</t>
        </is>
      </c>
      <c r="T3097" s="16" t="n">
        <v>16</v>
      </c>
      <c r="U3097" s="16" t="n">
        <v>150</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G-C-0046</t>
        </is>
      </c>
      <c r="B3098" s="12" t="inlineStr">
        <is>
          <t>G</t>
        </is>
      </c>
      <c r="C3098" s="12" t="inlineStr">
        <is>
          <t>Carbon capture</t>
        </is>
      </c>
      <c r="D3098" s="12" t="inlineStr">
        <is>
          <t>Motor 2 of 4: control / local station</t>
        </is>
      </c>
      <c r="E3098" s="12" t="inlineStr"/>
      <c r="F3098" s="12" t="inlineStr">
        <is>
          <t>CCS MV switchgear building (VFDs)</t>
        </is>
      </c>
      <c r="G3098" s="12" t="inlineStr">
        <is>
          <t>BF-C</t>
        </is>
      </c>
      <c r="H3098" s="12" t="inlineStr">
        <is>
          <t>BF-C: booster fan (~16 MW)</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Tray</t>
        </is>
      </c>
      <c r="T3098" s="16" t="n">
        <v>16</v>
      </c>
      <c r="U3098" s="16" t="n">
        <v>150</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G-C-0047</t>
        </is>
      </c>
      <c r="B3099" s="12" t="inlineStr">
        <is>
          <t>G</t>
        </is>
      </c>
      <c r="C3099" s="12" t="inlineStr">
        <is>
          <t>Carbon capture</t>
        </is>
      </c>
      <c r="D3099" s="12" t="inlineStr">
        <is>
          <t>Motor 3 of 4: control / local station</t>
        </is>
      </c>
      <c r="E3099" s="12" t="inlineStr"/>
      <c r="F3099" s="12" t="inlineStr">
        <is>
          <t>CCS MV switchgear building (VFDs)</t>
        </is>
      </c>
      <c r="G3099" s="12" t="inlineStr">
        <is>
          <t>BF-C</t>
        </is>
      </c>
      <c r="H3099" s="12" t="inlineStr">
        <is>
          <t>BF-C: booster fan (~16 MW)</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Tray</t>
        </is>
      </c>
      <c r="T3099" s="16" t="n">
        <v>16</v>
      </c>
      <c r="U3099" s="16" t="n">
        <v>150</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G-C-0048</t>
        </is>
      </c>
      <c r="B3100" s="12" t="inlineStr">
        <is>
          <t>G</t>
        </is>
      </c>
      <c r="C3100" s="12" t="inlineStr">
        <is>
          <t>Carbon capture</t>
        </is>
      </c>
      <c r="D3100" s="12" t="inlineStr">
        <is>
          <t>Motor 4 of 4: control / local station</t>
        </is>
      </c>
      <c r="E3100" s="12" t="inlineStr"/>
      <c r="F3100" s="12" t="inlineStr">
        <is>
          <t>CCS MV switchgear building (VFDs)</t>
        </is>
      </c>
      <c r="G3100" s="12" t="inlineStr">
        <is>
          <t>BF-C</t>
        </is>
      </c>
      <c r="H3100" s="12" t="inlineStr">
        <is>
          <t>BF-C: booster fan (~16 MW)</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Tray</t>
        </is>
      </c>
      <c r="T3100" s="16" t="n">
        <v>16</v>
      </c>
      <c r="U3100" s="16" t="n">
        <v>150</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G-C-0049</t>
        </is>
      </c>
      <c r="B3101" s="12" t="inlineStr">
        <is>
          <t>G</t>
        </is>
      </c>
      <c r="C3101" s="12" t="inlineStr">
        <is>
          <t>Carbon capture</t>
        </is>
      </c>
      <c r="D3101" s="12" t="inlineStr">
        <is>
          <t>Control</t>
        </is>
      </c>
      <c r="E3101" s="12" t="inlineStr"/>
      <c r="F3101" s="12" t="inlineStr">
        <is>
          <t>CCS F&amp;G / control</t>
        </is>
      </c>
      <c r="G3101" s="12" t="inlineStr"/>
      <c r="H3101" s="12" t="inlineStr">
        <is>
          <t>CCS F&amp;G / control</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Tray</t>
        </is>
      </c>
      <c r="T3101" s="16" t="n">
        <v>0</v>
      </c>
      <c r="U3101" s="16" t="n">
        <v>170</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G-C-0050</t>
        </is>
      </c>
      <c r="B3102" s="12" t="inlineStr">
        <is>
          <t>G</t>
        </is>
      </c>
      <c r="C3102" s="12" t="inlineStr">
        <is>
          <t>Carbon capture</t>
        </is>
      </c>
      <c r="D3102" s="12" t="inlineStr">
        <is>
          <t>Control</t>
        </is>
      </c>
      <c r="E3102" s="12" t="inlineStr"/>
      <c r="F3102" s="12" t="inlineStr">
        <is>
          <t>CCS F&amp;G / control</t>
        </is>
      </c>
      <c r="G3102" s="12" t="inlineStr"/>
      <c r="H3102" s="12" t="inlineStr">
        <is>
          <t>CCS MV switchgear building (VFDs)</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206</v>
      </c>
      <c r="U3102" s="16" t="n">
        <v>101</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G-C-0051</t>
        </is>
      </c>
      <c r="B3103" s="12" t="inlineStr">
        <is>
          <t>G</t>
        </is>
      </c>
      <c r="C3103" s="12" t="inlineStr">
        <is>
          <t>Carbon capture</t>
        </is>
      </c>
      <c r="D3103" s="12" t="inlineStr">
        <is>
          <t>Motor 1 of 6: control / local station</t>
        </is>
      </c>
      <c r="E3103" s="12" t="inlineStr"/>
      <c r="F3103" s="12" t="inlineStr">
        <is>
          <t>CCS MV switchgear building (VFDs)</t>
        </is>
      </c>
      <c r="G3103" s="12" t="inlineStr">
        <is>
          <t>CCS T-1</t>
        </is>
      </c>
      <c r="H3103" s="12" t="inlineStr">
        <is>
          <t>CCS T-1: 230/13.8 kV</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361</v>
      </c>
      <c r="U3103" s="16" t="n">
        <v>32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G-C-0052</t>
        </is>
      </c>
      <c r="B3104" s="12" t="inlineStr">
        <is>
          <t>G</t>
        </is>
      </c>
      <c r="C3104" s="12" t="inlineStr">
        <is>
          <t>Carbon capture</t>
        </is>
      </c>
      <c r="D3104" s="12" t="inlineStr">
        <is>
          <t>Motor 2 of 6: control / local station</t>
        </is>
      </c>
      <c r="E3104" s="12" t="inlineStr"/>
      <c r="F3104" s="12" t="inlineStr">
        <is>
          <t>CCS MV switchgear building (VFDs)</t>
        </is>
      </c>
      <c r="G3104" s="12" t="inlineStr">
        <is>
          <t>CCS T-1</t>
        </is>
      </c>
      <c r="H3104" s="12" t="inlineStr">
        <is>
          <t>CCS T-1: 230/13.8 kV</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361</v>
      </c>
      <c r="U3104" s="16" t="n">
        <v>32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G-C-0053</t>
        </is>
      </c>
      <c r="B3105" s="12" t="inlineStr">
        <is>
          <t>G</t>
        </is>
      </c>
      <c r="C3105" s="12" t="inlineStr">
        <is>
          <t>Carbon capture</t>
        </is>
      </c>
      <c r="D3105" s="12" t="inlineStr">
        <is>
          <t>Motor 3 of 6: control / local station</t>
        </is>
      </c>
      <c r="E3105" s="12" t="inlineStr"/>
      <c r="F3105" s="12" t="inlineStr">
        <is>
          <t>CCS MV switchgear building (VFDs)</t>
        </is>
      </c>
      <c r="G3105" s="12" t="inlineStr">
        <is>
          <t>CCS T-1</t>
        </is>
      </c>
      <c r="H3105" s="12" t="inlineStr">
        <is>
          <t>CCS T-1: 230/13.8 kV</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Duct bank</t>
        </is>
      </c>
      <c r="T3105" s="16" t="n">
        <v>361</v>
      </c>
      <c r="U3105" s="16" t="n">
        <v>32</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G-C-0054</t>
        </is>
      </c>
      <c r="B3106" s="12" t="inlineStr">
        <is>
          <t>G</t>
        </is>
      </c>
      <c r="C3106" s="12" t="inlineStr">
        <is>
          <t>Carbon capture</t>
        </is>
      </c>
      <c r="D3106" s="12" t="inlineStr">
        <is>
          <t>Motor 4 of 6: control / local station</t>
        </is>
      </c>
      <c r="E3106" s="12" t="inlineStr"/>
      <c r="F3106" s="12" t="inlineStr">
        <is>
          <t>CCS MV switchgear building (VFDs)</t>
        </is>
      </c>
      <c r="G3106" s="12" t="inlineStr">
        <is>
          <t>CCS T-1</t>
        </is>
      </c>
      <c r="H3106" s="12" t="inlineStr">
        <is>
          <t>CCS T-1: 230/13.8 kV</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Duct bank</t>
        </is>
      </c>
      <c r="T3106" s="16" t="n">
        <v>361</v>
      </c>
      <c r="U3106" s="16" t="n">
        <v>32</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G-C-0055</t>
        </is>
      </c>
      <c r="B3107" s="12" t="inlineStr">
        <is>
          <t>G</t>
        </is>
      </c>
      <c r="C3107" s="12" t="inlineStr">
        <is>
          <t>Carbon capture</t>
        </is>
      </c>
      <c r="D3107" s="12" t="inlineStr">
        <is>
          <t>Motor 5 of 6: control / local station</t>
        </is>
      </c>
      <c r="E3107" s="12" t="inlineStr"/>
      <c r="F3107" s="12" t="inlineStr">
        <is>
          <t>CCS MV switchgear building (VFDs)</t>
        </is>
      </c>
      <c r="G3107" s="12" t="inlineStr">
        <is>
          <t>CCS T-1</t>
        </is>
      </c>
      <c r="H3107" s="12" t="inlineStr">
        <is>
          <t>CCS T-1: 230/13.8 kV</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Duct bank</t>
        </is>
      </c>
      <c r="T3107" s="16" t="n">
        <v>361</v>
      </c>
      <c r="U3107" s="16" t="n">
        <v>32</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G-C-0056</t>
        </is>
      </c>
      <c r="B3108" s="12" t="inlineStr">
        <is>
          <t>G</t>
        </is>
      </c>
      <c r="C3108" s="12" t="inlineStr">
        <is>
          <t>Carbon capture</t>
        </is>
      </c>
      <c r="D3108" s="12" t="inlineStr">
        <is>
          <t>Motor 6 of 6: control / local station</t>
        </is>
      </c>
      <c r="E3108" s="12" t="inlineStr"/>
      <c r="F3108" s="12" t="inlineStr">
        <is>
          <t>CCS MV switchgear building (VFDs)</t>
        </is>
      </c>
      <c r="G3108" s="12" t="inlineStr">
        <is>
          <t>CCS T-1</t>
        </is>
      </c>
      <c r="H3108" s="12" t="inlineStr">
        <is>
          <t>CCS T-1: 230/13.8 kV</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Duct bank</t>
        </is>
      </c>
      <c r="T3108" s="16" t="n">
        <v>361</v>
      </c>
      <c r="U3108" s="16" t="n">
        <v>32</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G-C-0057</t>
        </is>
      </c>
      <c r="B3109" s="12" t="inlineStr">
        <is>
          <t>G</t>
        </is>
      </c>
      <c r="C3109" s="12" t="inlineStr">
        <is>
          <t>Carbon capture</t>
        </is>
      </c>
      <c r="D3109" s="12" t="inlineStr">
        <is>
          <t>Motor 1 of 6: control / local station</t>
        </is>
      </c>
      <c r="E3109" s="12" t="inlineStr"/>
      <c r="F3109" s="12" t="inlineStr">
        <is>
          <t>CCS MV switchgear building (VFDs)</t>
        </is>
      </c>
      <c r="G3109" s="12" t="inlineStr">
        <is>
          <t>CCS T-2</t>
        </is>
      </c>
      <c r="H3109" s="12" t="inlineStr">
        <is>
          <t>CCS T-2: 230/13.8 kV</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Duct bank</t>
        </is>
      </c>
      <c r="T3109" s="16" t="n">
        <v>409</v>
      </c>
      <c r="U3109" s="16" t="n">
        <v>32</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G-C-0058</t>
        </is>
      </c>
      <c r="B3110" s="12" t="inlineStr">
        <is>
          <t>G</t>
        </is>
      </c>
      <c r="C3110" s="12" t="inlineStr">
        <is>
          <t>Carbon capture</t>
        </is>
      </c>
      <c r="D3110" s="12" t="inlineStr">
        <is>
          <t>Motor 2 of 6: control / local station</t>
        </is>
      </c>
      <c r="E3110" s="12" t="inlineStr"/>
      <c r="F3110" s="12" t="inlineStr">
        <is>
          <t>CCS MV switchgear building (VFDs)</t>
        </is>
      </c>
      <c r="G3110" s="12" t="inlineStr">
        <is>
          <t>CCS T-2</t>
        </is>
      </c>
      <c r="H3110" s="12" t="inlineStr">
        <is>
          <t>CCS T-2: 230/13.8 kV</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409</v>
      </c>
      <c r="U3110" s="16" t="n">
        <v>32</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G-C-0059</t>
        </is>
      </c>
      <c r="B3111" s="12" t="inlineStr">
        <is>
          <t>G</t>
        </is>
      </c>
      <c r="C3111" s="12" t="inlineStr">
        <is>
          <t>Carbon capture</t>
        </is>
      </c>
      <c r="D3111" s="12" t="inlineStr">
        <is>
          <t>Motor 3 of 6: control / local station</t>
        </is>
      </c>
      <c r="E3111" s="12" t="inlineStr"/>
      <c r="F3111" s="12" t="inlineStr">
        <is>
          <t>CCS MV switchgear building (VFDs)</t>
        </is>
      </c>
      <c r="G3111" s="12" t="inlineStr">
        <is>
          <t>CCS T-2</t>
        </is>
      </c>
      <c r="H3111" s="12" t="inlineStr">
        <is>
          <t>CCS T-2: 230/13.8 kV</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409</v>
      </c>
      <c r="U3111" s="16" t="n">
        <v>32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G-C-0060</t>
        </is>
      </c>
      <c r="B3112" s="12" t="inlineStr">
        <is>
          <t>G</t>
        </is>
      </c>
      <c r="C3112" s="12" t="inlineStr">
        <is>
          <t>Carbon capture</t>
        </is>
      </c>
      <c r="D3112" s="12" t="inlineStr">
        <is>
          <t>Motor 4 of 6: control / local station</t>
        </is>
      </c>
      <c r="E3112" s="12" t="inlineStr"/>
      <c r="F3112" s="12" t="inlineStr">
        <is>
          <t>CCS MV switchgear building (VFDs)</t>
        </is>
      </c>
      <c r="G3112" s="12" t="inlineStr">
        <is>
          <t>CCS T-2</t>
        </is>
      </c>
      <c r="H3112" s="12" t="inlineStr">
        <is>
          <t>CCS T-2: 230/13.8 kV</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409</v>
      </c>
      <c r="U3112" s="16" t="n">
        <v>32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G-C-0061</t>
        </is>
      </c>
      <c r="B3113" s="12" t="inlineStr">
        <is>
          <t>G</t>
        </is>
      </c>
      <c r="C3113" s="12" t="inlineStr">
        <is>
          <t>Carbon capture</t>
        </is>
      </c>
      <c r="D3113" s="12" t="inlineStr">
        <is>
          <t>Motor 5 of 6: control / local station</t>
        </is>
      </c>
      <c r="E3113" s="12" t="inlineStr"/>
      <c r="F3113" s="12" t="inlineStr">
        <is>
          <t>CCS MV switchgear building (VFDs)</t>
        </is>
      </c>
      <c r="G3113" s="12" t="inlineStr">
        <is>
          <t>CCS T-2</t>
        </is>
      </c>
      <c r="H3113" s="12" t="inlineStr">
        <is>
          <t>CCS T-2: 230/13.8 kV</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409</v>
      </c>
      <c r="U3113" s="16" t="n">
        <v>32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G-C-0062</t>
        </is>
      </c>
      <c r="B3114" s="12" t="inlineStr">
        <is>
          <t>G</t>
        </is>
      </c>
      <c r="C3114" s="12" t="inlineStr">
        <is>
          <t>Carbon capture</t>
        </is>
      </c>
      <c r="D3114" s="12" t="inlineStr">
        <is>
          <t>Motor 6 of 6: control / local station</t>
        </is>
      </c>
      <c r="E3114" s="12" t="inlineStr"/>
      <c r="F3114" s="12" t="inlineStr">
        <is>
          <t>CCS MV switchgear building (VFDs)</t>
        </is>
      </c>
      <c r="G3114" s="12" t="inlineStr">
        <is>
          <t>CCS T-2</t>
        </is>
      </c>
      <c r="H3114" s="12" t="inlineStr">
        <is>
          <t>CCS T-2: 230/13.8 kV</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409</v>
      </c>
      <c r="U3114" s="16" t="n">
        <v>32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G-C-0063</t>
        </is>
      </c>
      <c r="B3115" s="12" t="inlineStr">
        <is>
          <t>G</t>
        </is>
      </c>
      <c r="C3115" s="12" t="inlineStr">
        <is>
          <t>Carbon capture</t>
        </is>
      </c>
      <c r="D3115" s="12" t="inlineStr">
        <is>
          <t>Motor 1 of 30: control / local station</t>
        </is>
      </c>
      <c r="E3115" s="12" t="inlineStr"/>
      <c r="F3115" s="12" t="inlineStr">
        <is>
          <t>CT MCC / VFD e-house</t>
        </is>
      </c>
      <c r="G3115" s="12" t="inlineStr">
        <is>
          <t>CCS-CT</t>
        </is>
      </c>
      <c r="H3115" s="12" t="inlineStr">
        <is>
          <t>CCS cooling tower (~30 cells): CCS process cooling only</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6" t="n">
        <v>0</v>
      </c>
      <c r="U3115" s="16" t="n">
        <v>42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G-C-0064</t>
        </is>
      </c>
      <c r="B3116" s="12" t="inlineStr">
        <is>
          <t>G</t>
        </is>
      </c>
      <c r="C3116" s="12" t="inlineStr">
        <is>
          <t>Carbon capture</t>
        </is>
      </c>
      <c r="D3116" s="12" t="inlineStr">
        <is>
          <t>Motor 2 of 30: control / local station</t>
        </is>
      </c>
      <c r="E3116" s="12" t="inlineStr"/>
      <c r="F3116" s="12" t="inlineStr">
        <is>
          <t>CT MCC / VFD e-house</t>
        </is>
      </c>
      <c r="G3116" s="12" t="inlineStr">
        <is>
          <t>CCS-CT</t>
        </is>
      </c>
      <c r="H3116" s="12" t="inlineStr">
        <is>
          <t>CCS cooling tower (~30 cells): CCS process cooling only</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6" t="n">
        <v>0</v>
      </c>
      <c r="U3116" s="16" t="n">
        <v>42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G-C-0065</t>
        </is>
      </c>
      <c r="B3117" s="12" t="inlineStr">
        <is>
          <t>G</t>
        </is>
      </c>
      <c r="C3117" s="12" t="inlineStr">
        <is>
          <t>Carbon capture</t>
        </is>
      </c>
      <c r="D3117" s="12" t="inlineStr">
        <is>
          <t>Motor 3 of 30: control / local station</t>
        </is>
      </c>
      <c r="E3117" s="12" t="inlineStr"/>
      <c r="F3117" s="12" t="inlineStr">
        <is>
          <t>CT MCC / VFD e-house</t>
        </is>
      </c>
      <c r="G3117" s="12" t="inlineStr">
        <is>
          <t>CCS-CT</t>
        </is>
      </c>
      <c r="H3117" s="12" t="inlineStr">
        <is>
          <t>CCS cooling tower (~30 cells): CCS process cooling only</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Tray</t>
        </is>
      </c>
      <c r="T3117" s="16" t="n">
        <v>0</v>
      </c>
      <c r="U3117" s="16" t="n">
        <v>42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G-C-0066</t>
        </is>
      </c>
      <c r="B3118" s="12" t="inlineStr">
        <is>
          <t>G</t>
        </is>
      </c>
      <c r="C3118" s="12" t="inlineStr">
        <is>
          <t>Carbon capture</t>
        </is>
      </c>
      <c r="D3118" s="12" t="inlineStr">
        <is>
          <t>Motor 4 of 30: control / local station</t>
        </is>
      </c>
      <c r="E3118" s="12" t="inlineStr"/>
      <c r="F3118" s="12" t="inlineStr">
        <is>
          <t>CT MCC / VFD e-house</t>
        </is>
      </c>
      <c r="G3118" s="12" t="inlineStr">
        <is>
          <t>CCS-CT</t>
        </is>
      </c>
      <c r="H3118" s="12" t="inlineStr">
        <is>
          <t>CCS cooling tower (~30 cells): CCS process cooling only</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Tray</t>
        </is>
      </c>
      <c r="T3118" s="16" t="n">
        <v>0</v>
      </c>
      <c r="U3118" s="16" t="n">
        <v>42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G-C-0067</t>
        </is>
      </c>
      <c r="B3119" s="12" t="inlineStr">
        <is>
          <t>G</t>
        </is>
      </c>
      <c r="C3119" s="12" t="inlineStr">
        <is>
          <t>Carbon capture</t>
        </is>
      </c>
      <c r="D3119" s="12" t="inlineStr">
        <is>
          <t>Motor 5 of 30: control / local station</t>
        </is>
      </c>
      <c r="E3119" s="12" t="inlineStr"/>
      <c r="F3119" s="12" t="inlineStr">
        <is>
          <t>CT MCC / VFD e-house</t>
        </is>
      </c>
      <c r="G3119" s="12" t="inlineStr">
        <is>
          <t>CCS-CT</t>
        </is>
      </c>
      <c r="H3119" s="12" t="inlineStr">
        <is>
          <t>CCS cooling tower (~30 cells): CCS process cooling only</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Tray</t>
        </is>
      </c>
      <c r="T3119" s="16" t="n">
        <v>0</v>
      </c>
      <c r="U3119" s="16" t="n">
        <v>42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G-C-0068</t>
        </is>
      </c>
      <c r="B3120" s="12" t="inlineStr">
        <is>
          <t>G</t>
        </is>
      </c>
      <c r="C3120" s="12" t="inlineStr">
        <is>
          <t>Carbon capture</t>
        </is>
      </c>
      <c r="D3120" s="12" t="inlineStr">
        <is>
          <t>Motor 6 of 30: control / local station</t>
        </is>
      </c>
      <c r="E3120" s="12" t="inlineStr"/>
      <c r="F3120" s="12" t="inlineStr">
        <is>
          <t>CT MCC / VFD e-house</t>
        </is>
      </c>
      <c r="G3120" s="12" t="inlineStr">
        <is>
          <t>CCS-CT</t>
        </is>
      </c>
      <c r="H3120" s="12" t="inlineStr">
        <is>
          <t>CCS cooling tower (~30 cells): CCS process cooling only</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0</v>
      </c>
      <c r="U3120" s="16" t="n">
        <v>42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G-C-0069</t>
        </is>
      </c>
      <c r="B3121" s="12" t="inlineStr">
        <is>
          <t>G</t>
        </is>
      </c>
      <c r="C3121" s="12" t="inlineStr">
        <is>
          <t>Carbon capture</t>
        </is>
      </c>
      <c r="D3121" s="12" t="inlineStr">
        <is>
          <t>Motor 7 of 30: control / local station</t>
        </is>
      </c>
      <c r="E3121" s="12" t="inlineStr"/>
      <c r="F3121" s="12" t="inlineStr">
        <is>
          <t>CT MCC / VFD e-house</t>
        </is>
      </c>
      <c r="G3121" s="12" t="inlineStr">
        <is>
          <t>CCS-CT</t>
        </is>
      </c>
      <c r="H3121" s="12" t="inlineStr">
        <is>
          <t>CCS cooling tower (~30 cells): CCS process cooling only</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0</v>
      </c>
      <c r="U3121" s="16" t="n">
        <v>42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G-C-0070</t>
        </is>
      </c>
      <c r="B3122" s="12" t="inlineStr">
        <is>
          <t>G</t>
        </is>
      </c>
      <c r="C3122" s="12" t="inlineStr">
        <is>
          <t>Carbon capture</t>
        </is>
      </c>
      <c r="D3122" s="12" t="inlineStr">
        <is>
          <t>Motor 8 of 30: control / local station</t>
        </is>
      </c>
      <c r="E3122" s="12" t="inlineStr"/>
      <c r="F3122" s="12" t="inlineStr">
        <is>
          <t>CT MCC / VFD e-house</t>
        </is>
      </c>
      <c r="G3122" s="12" t="inlineStr">
        <is>
          <t>CCS-CT</t>
        </is>
      </c>
      <c r="H3122" s="12" t="inlineStr">
        <is>
          <t>CCS cooling tower (~30 cells): CCS process cooling only</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0</v>
      </c>
      <c r="U3122" s="16" t="n">
        <v>42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G-C-0071</t>
        </is>
      </c>
      <c r="B3123" s="12" t="inlineStr">
        <is>
          <t>G</t>
        </is>
      </c>
      <c r="C3123" s="12" t="inlineStr">
        <is>
          <t>Carbon capture</t>
        </is>
      </c>
      <c r="D3123" s="12" t="inlineStr">
        <is>
          <t>Motor 9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G-C-0072</t>
        </is>
      </c>
      <c r="B3124" s="12" t="inlineStr">
        <is>
          <t>G</t>
        </is>
      </c>
      <c r="C3124" s="12" t="inlineStr">
        <is>
          <t>Carbon capture</t>
        </is>
      </c>
      <c r="D3124" s="12" t="inlineStr">
        <is>
          <t>Motor 10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G-C-0073</t>
        </is>
      </c>
      <c r="B3125" s="12" t="inlineStr">
        <is>
          <t>G</t>
        </is>
      </c>
      <c r="C3125" s="12" t="inlineStr">
        <is>
          <t>Carbon capture</t>
        </is>
      </c>
      <c r="D3125" s="12" t="inlineStr">
        <is>
          <t>Motor 11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G-C-0074</t>
        </is>
      </c>
      <c r="B3126" s="12" t="inlineStr">
        <is>
          <t>G</t>
        </is>
      </c>
      <c r="C3126" s="12" t="inlineStr">
        <is>
          <t>Carbon capture</t>
        </is>
      </c>
      <c r="D3126" s="12" t="inlineStr">
        <is>
          <t>Motor 12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G-C-0075</t>
        </is>
      </c>
      <c r="B3127" s="12" t="inlineStr">
        <is>
          <t>G</t>
        </is>
      </c>
      <c r="C3127" s="12" t="inlineStr">
        <is>
          <t>Carbon capture</t>
        </is>
      </c>
      <c r="D3127" s="12" t="inlineStr">
        <is>
          <t>Motor 13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G-C-0076</t>
        </is>
      </c>
      <c r="B3128" s="12" t="inlineStr">
        <is>
          <t>G</t>
        </is>
      </c>
      <c r="C3128" s="12" t="inlineStr">
        <is>
          <t>Carbon capture</t>
        </is>
      </c>
      <c r="D3128" s="12" t="inlineStr">
        <is>
          <t>Motor 14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G-C-0077</t>
        </is>
      </c>
      <c r="B3129" s="12" t="inlineStr">
        <is>
          <t>G</t>
        </is>
      </c>
      <c r="C3129" s="12" t="inlineStr">
        <is>
          <t>Carbon capture</t>
        </is>
      </c>
      <c r="D3129" s="12" t="inlineStr">
        <is>
          <t>Motor 15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G-C-0078</t>
        </is>
      </c>
      <c r="B3130" s="12" t="inlineStr">
        <is>
          <t>G</t>
        </is>
      </c>
      <c r="C3130" s="12" t="inlineStr">
        <is>
          <t>Carbon capture</t>
        </is>
      </c>
      <c r="D3130" s="12" t="inlineStr">
        <is>
          <t>Motor 16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G-C-0079</t>
        </is>
      </c>
      <c r="B3131" s="12" t="inlineStr">
        <is>
          <t>G</t>
        </is>
      </c>
      <c r="C3131" s="12" t="inlineStr">
        <is>
          <t>Carbon capture</t>
        </is>
      </c>
      <c r="D3131" s="12" t="inlineStr">
        <is>
          <t>Motor 17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G-C-0080</t>
        </is>
      </c>
      <c r="B3132" s="12" t="inlineStr">
        <is>
          <t>G</t>
        </is>
      </c>
      <c r="C3132" s="12" t="inlineStr">
        <is>
          <t>Carbon capture</t>
        </is>
      </c>
      <c r="D3132" s="12" t="inlineStr">
        <is>
          <t>Motor 18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G-C-0081</t>
        </is>
      </c>
      <c r="B3133" s="12" t="inlineStr">
        <is>
          <t>G</t>
        </is>
      </c>
      <c r="C3133" s="12" t="inlineStr">
        <is>
          <t>Carbon capture</t>
        </is>
      </c>
      <c r="D3133" s="12" t="inlineStr">
        <is>
          <t>Motor 19 of 30: control / local station</t>
        </is>
      </c>
      <c r="E3133" s="12" t="inlineStr"/>
      <c r="F3133" s="12" t="inlineStr">
        <is>
          <t>CT MCC / VFD e-house</t>
        </is>
      </c>
      <c r="G3133" s="12" t="inlineStr">
        <is>
          <t>CCS-CT</t>
        </is>
      </c>
      <c r="H3133" s="12" t="inlineStr">
        <is>
          <t>CCS cooling tower (~30 cells): CCS process cooling only</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6" t="n">
        <v>0</v>
      </c>
      <c r="U3133" s="16" t="n">
        <v>42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G-C-0082</t>
        </is>
      </c>
      <c r="B3134" s="12" t="inlineStr">
        <is>
          <t>G</t>
        </is>
      </c>
      <c r="C3134" s="12" t="inlineStr">
        <is>
          <t>Carbon capture</t>
        </is>
      </c>
      <c r="D3134" s="12" t="inlineStr">
        <is>
          <t>Motor 20 of 30: control / local station</t>
        </is>
      </c>
      <c r="E3134" s="12" t="inlineStr"/>
      <c r="F3134" s="12" t="inlineStr">
        <is>
          <t>CT MCC / VFD e-house</t>
        </is>
      </c>
      <c r="G3134" s="12" t="inlineStr">
        <is>
          <t>CCS-CT</t>
        </is>
      </c>
      <c r="H3134" s="12" t="inlineStr">
        <is>
          <t>CCS cooling tower (~30 cells): CCS process cooling only</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6" t="n">
        <v>0</v>
      </c>
      <c r="U3134" s="16" t="n">
        <v>42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G-C-0083</t>
        </is>
      </c>
      <c r="B3135" s="12" t="inlineStr">
        <is>
          <t>G</t>
        </is>
      </c>
      <c r="C3135" s="12" t="inlineStr">
        <is>
          <t>Carbon capture</t>
        </is>
      </c>
      <c r="D3135" s="12" t="inlineStr">
        <is>
          <t>Motor 21 of 30: control / local station</t>
        </is>
      </c>
      <c r="E3135" s="12" t="inlineStr"/>
      <c r="F3135" s="12" t="inlineStr">
        <is>
          <t>CT MCC / VFD e-house</t>
        </is>
      </c>
      <c r="G3135" s="12" t="inlineStr">
        <is>
          <t>CCS-CT</t>
        </is>
      </c>
      <c r="H3135" s="12" t="inlineStr">
        <is>
          <t>CCS cooling tower (~30 cells): CCS process cooling only</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Tray</t>
        </is>
      </c>
      <c r="T3135" s="16" t="n">
        <v>0</v>
      </c>
      <c r="U3135" s="16" t="n">
        <v>42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G-C-0084</t>
        </is>
      </c>
      <c r="B3136" s="12" t="inlineStr">
        <is>
          <t>G</t>
        </is>
      </c>
      <c r="C3136" s="12" t="inlineStr">
        <is>
          <t>Carbon capture</t>
        </is>
      </c>
      <c r="D3136" s="12" t="inlineStr">
        <is>
          <t>Motor 22 of 30: control / local station</t>
        </is>
      </c>
      <c r="E3136" s="12" t="inlineStr"/>
      <c r="F3136" s="12" t="inlineStr">
        <is>
          <t>CT MCC / VFD e-house</t>
        </is>
      </c>
      <c r="G3136" s="12" t="inlineStr">
        <is>
          <t>CCS-CT</t>
        </is>
      </c>
      <c r="H3136" s="12" t="inlineStr">
        <is>
          <t>CCS cooling tower (~30 cells): CCS process cooling only</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Tray</t>
        </is>
      </c>
      <c r="T3136" s="16" t="n">
        <v>0</v>
      </c>
      <c r="U3136" s="16" t="n">
        <v>42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G-C-0085</t>
        </is>
      </c>
      <c r="B3137" s="12" t="inlineStr">
        <is>
          <t>G</t>
        </is>
      </c>
      <c r="C3137" s="12" t="inlineStr">
        <is>
          <t>Carbon capture</t>
        </is>
      </c>
      <c r="D3137" s="12" t="inlineStr">
        <is>
          <t>Motor 23 of 30: control / local station</t>
        </is>
      </c>
      <c r="E3137" s="12" t="inlineStr"/>
      <c r="F3137" s="12" t="inlineStr">
        <is>
          <t>CT MCC / VFD e-house</t>
        </is>
      </c>
      <c r="G3137" s="12" t="inlineStr">
        <is>
          <t>CCS-CT</t>
        </is>
      </c>
      <c r="H3137" s="12" t="inlineStr">
        <is>
          <t>CCS cooling tower (~30 cells): CCS process cooling only</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Tray</t>
        </is>
      </c>
      <c r="T3137" s="16" t="n">
        <v>0</v>
      </c>
      <c r="U3137" s="16" t="n">
        <v>42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G-C-0086</t>
        </is>
      </c>
      <c r="B3138" s="12" t="inlineStr">
        <is>
          <t>G</t>
        </is>
      </c>
      <c r="C3138" s="12" t="inlineStr">
        <is>
          <t>Carbon capture</t>
        </is>
      </c>
      <c r="D3138" s="12" t="inlineStr">
        <is>
          <t>Motor 24 of 30: control / local station</t>
        </is>
      </c>
      <c r="E3138" s="12" t="inlineStr"/>
      <c r="F3138" s="12" t="inlineStr">
        <is>
          <t>CT MCC / VFD e-house</t>
        </is>
      </c>
      <c r="G3138" s="12" t="inlineStr">
        <is>
          <t>CCS-CT</t>
        </is>
      </c>
      <c r="H3138" s="12" t="inlineStr">
        <is>
          <t>CCS cooling tower (~30 cells): CCS process cooling only</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6" t="n">
        <v>0</v>
      </c>
      <c r="U3138" s="16" t="n">
        <v>42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G-C-0087</t>
        </is>
      </c>
      <c r="B3139" s="12" t="inlineStr">
        <is>
          <t>G</t>
        </is>
      </c>
      <c r="C3139" s="12" t="inlineStr">
        <is>
          <t>Carbon capture</t>
        </is>
      </c>
      <c r="D3139" s="12" t="inlineStr">
        <is>
          <t>Motor 25 of 30: control / local station</t>
        </is>
      </c>
      <c r="E3139" s="12" t="inlineStr"/>
      <c r="F3139" s="12" t="inlineStr">
        <is>
          <t>CT MCC / VFD e-house</t>
        </is>
      </c>
      <c r="G3139" s="12" t="inlineStr">
        <is>
          <t>CCS-CT</t>
        </is>
      </c>
      <c r="H3139" s="12" t="inlineStr">
        <is>
          <t>CCS cooling tower (~30 cells): CCS process cooling only</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6" t="n">
        <v>0</v>
      </c>
      <c r="U3139" s="16" t="n">
        <v>42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G-C-0088</t>
        </is>
      </c>
      <c r="B3140" s="12" t="inlineStr">
        <is>
          <t>G</t>
        </is>
      </c>
      <c r="C3140" s="12" t="inlineStr">
        <is>
          <t>Carbon capture</t>
        </is>
      </c>
      <c r="D3140" s="12" t="inlineStr">
        <is>
          <t>Motor 26 of 30: control / local station</t>
        </is>
      </c>
      <c r="E3140" s="12" t="inlineStr"/>
      <c r="F3140" s="12" t="inlineStr">
        <is>
          <t>CT MCC / VFD e-house</t>
        </is>
      </c>
      <c r="G3140" s="12" t="inlineStr">
        <is>
          <t>CCS-CT</t>
        </is>
      </c>
      <c r="H3140" s="12" t="inlineStr">
        <is>
          <t>CCS cooling tower (~30 cells): CCS process cooling only</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0</v>
      </c>
      <c r="U3140" s="16" t="n">
        <v>42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G-C-0089</t>
        </is>
      </c>
      <c r="B3141" s="12" t="inlineStr">
        <is>
          <t>G</t>
        </is>
      </c>
      <c r="C3141" s="12" t="inlineStr">
        <is>
          <t>Carbon capture</t>
        </is>
      </c>
      <c r="D3141" s="12" t="inlineStr">
        <is>
          <t>Motor 27 of 30: control / local station</t>
        </is>
      </c>
      <c r="E3141" s="12" t="inlineStr"/>
      <c r="F3141" s="12" t="inlineStr">
        <is>
          <t>CT MCC / VFD e-house</t>
        </is>
      </c>
      <c r="G3141" s="12" t="inlineStr">
        <is>
          <t>CCS-CT</t>
        </is>
      </c>
      <c r="H3141" s="12" t="inlineStr">
        <is>
          <t>CCS cooling tower (~30 cells): CCS process cooling only</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0</v>
      </c>
      <c r="U3141" s="16" t="n">
        <v>42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G-C-0090</t>
        </is>
      </c>
      <c r="B3142" s="12" t="inlineStr">
        <is>
          <t>G</t>
        </is>
      </c>
      <c r="C3142" s="12" t="inlineStr">
        <is>
          <t>Carbon capture</t>
        </is>
      </c>
      <c r="D3142" s="12" t="inlineStr">
        <is>
          <t>Motor 28 of 30: control / local station</t>
        </is>
      </c>
      <c r="E3142" s="12" t="inlineStr"/>
      <c r="F3142" s="12" t="inlineStr">
        <is>
          <t>CT MCC / VFD e-house</t>
        </is>
      </c>
      <c r="G3142" s="12" t="inlineStr">
        <is>
          <t>CCS-CT</t>
        </is>
      </c>
      <c r="H3142" s="12" t="inlineStr">
        <is>
          <t>CCS cooling tower (~30 cells): CCS process cooling only</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0</v>
      </c>
      <c r="U3142" s="16" t="n">
        <v>42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G-C-0091</t>
        </is>
      </c>
      <c r="B3143" s="12" t="inlineStr">
        <is>
          <t>G</t>
        </is>
      </c>
      <c r="C3143" s="12" t="inlineStr">
        <is>
          <t>Carbon capture</t>
        </is>
      </c>
      <c r="D3143" s="12" t="inlineStr">
        <is>
          <t>Motor 29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G-C-0092</t>
        </is>
      </c>
      <c r="B3144" s="12" t="inlineStr">
        <is>
          <t>G</t>
        </is>
      </c>
      <c r="C3144" s="12" t="inlineStr">
        <is>
          <t>Carbon capture</t>
        </is>
      </c>
      <c r="D3144" s="12" t="inlineStr">
        <is>
          <t>Motor 30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G-C-0093</t>
        </is>
      </c>
      <c r="B3145" s="12" t="inlineStr">
        <is>
          <t>G</t>
        </is>
      </c>
      <c r="C3145" s="12" t="inlineStr">
        <is>
          <t>Carbon capture</t>
        </is>
      </c>
      <c r="D3145" s="12" t="inlineStr">
        <is>
          <t>Motor 1 of 2: control / local station</t>
        </is>
      </c>
      <c r="E3145" s="12" t="inlineStr"/>
      <c r="F3145" s="12" t="inlineStr">
        <is>
          <t>CCS MV switchgear building (VFDs)</t>
        </is>
      </c>
      <c r="G3145" s="12" t="inlineStr"/>
      <c r="H3145" s="12" t="inlineStr">
        <is>
          <t>CCS instrument air</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Duct bank</t>
        </is>
      </c>
      <c r="T3145" s="16" t="n">
        <v>206</v>
      </c>
      <c r="U3145" s="16" t="n">
        <v>51</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G-C-0094</t>
        </is>
      </c>
      <c r="B3146" s="12" t="inlineStr">
        <is>
          <t>G</t>
        </is>
      </c>
      <c r="C3146" s="12" t="inlineStr">
        <is>
          <t>Carbon capture</t>
        </is>
      </c>
      <c r="D3146" s="12" t="inlineStr">
        <is>
          <t>Motor 2 of 2: control / local station</t>
        </is>
      </c>
      <c r="E3146" s="12" t="inlineStr"/>
      <c r="F3146" s="12" t="inlineStr">
        <is>
          <t>CCS MV switchgear building (VFDs)</t>
        </is>
      </c>
      <c r="G3146" s="12" t="inlineStr"/>
      <c r="H3146" s="12" t="inlineStr">
        <is>
          <t>CCS instrument air</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Duct bank</t>
        </is>
      </c>
      <c r="T3146" s="16" t="n">
        <v>206</v>
      </c>
      <c r="U3146" s="16" t="n">
        <v>51</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G-C-0095</t>
        </is>
      </c>
      <c r="B3147" s="12" t="inlineStr">
        <is>
          <t>G</t>
        </is>
      </c>
      <c r="C3147" s="12" t="inlineStr">
        <is>
          <t>Carbon capture</t>
        </is>
      </c>
      <c r="D3147" s="12" t="inlineStr">
        <is>
          <t>Motor 1 of 6: control / local station</t>
        </is>
      </c>
      <c r="E3147" s="12" t="inlineStr"/>
      <c r="F3147" s="12" t="inlineStr">
        <is>
          <t>CT MCC / VFD e-house</t>
        </is>
      </c>
      <c r="G3147" s="12" t="inlineStr"/>
      <c r="H3147" s="12" t="inlineStr">
        <is>
          <t>CCS wastewater (DCC + tower blowdown)</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Duct bank</t>
        </is>
      </c>
      <c r="T3147" s="16" t="n">
        <v>5</v>
      </c>
      <c r="U3147" s="16" t="n">
        <v>87</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G-C-0096</t>
        </is>
      </c>
      <c r="B3148" s="12" t="inlineStr">
        <is>
          <t>G</t>
        </is>
      </c>
      <c r="C3148" s="12" t="inlineStr">
        <is>
          <t>Carbon capture</t>
        </is>
      </c>
      <c r="D3148" s="12" t="inlineStr">
        <is>
          <t>Motor 2 of 6: control / local station</t>
        </is>
      </c>
      <c r="E3148" s="12" t="inlineStr"/>
      <c r="F3148" s="12" t="inlineStr">
        <is>
          <t>CT MCC / VFD e-house</t>
        </is>
      </c>
      <c r="G3148" s="12" t="inlineStr"/>
      <c r="H3148" s="12" t="inlineStr">
        <is>
          <t>CCS wastewater (DCC + tower blowdown)</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Duct bank</t>
        </is>
      </c>
      <c r="T3148" s="16" t="n">
        <v>5</v>
      </c>
      <c r="U3148" s="16" t="n">
        <v>87</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G-C-0097</t>
        </is>
      </c>
      <c r="B3149" s="12" t="inlineStr">
        <is>
          <t>G</t>
        </is>
      </c>
      <c r="C3149" s="12" t="inlineStr">
        <is>
          <t>Carbon capture</t>
        </is>
      </c>
      <c r="D3149" s="12" t="inlineStr">
        <is>
          <t>Motor 3 of 6: control / local station</t>
        </is>
      </c>
      <c r="E3149" s="12" t="inlineStr"/>
      <c r="F3149" s="12" t="inlineStr">
        <is>
          <t>CT MCC / VFD e-house</t>
        </is>
      </c>
      <c r="G3149" s="12" t="inlineStr"/>
      <c r="H3149" s="12" t="inlineStr">
        <is>
          <t>CCS wastewater (DCC + tower blowdown)</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Duct bank</t>
        </is>
      </c>
      <c r="T3149" s="16" t="n">
        <v>5</v>
      </c>
      <c r="U3149" s="16" t="n">
        <v>87</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G-C-0098</t>
        </is>
      </c>
      <c r="B3150" s="12" t="inlineStr">
        <is>
          <t>G</t>
        </is>
      </c>
      <c r="C3150" s="12" t="inlineStr">
        <is>
          <t>Carbon capture</t>
        </is>
      </c>
      <c r="D3150" s="12" t="inlineStr">
        <is>
          <t>Motor 4 of 6: control / local station</t>
        </is>
      </c>
      <c r="E3150" s="12" t="inlineStr"/>
      <c r="F3150" s="12" t="inlineStr">
        <is>
          <t>CT MCC / VFD e-house</t>
        </is>
      </c>
      <c r="G3150" s="12" t="inlineStr"/>
      <c r="H3150" s="12" t="inlineStr">
        <is>
          <t>CCS wastewater (DCC + tower blowdown)</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Duct bank</t>
        </is>
      </c>
      <c r="T3150" s="16" t="n">
        <v>5</v>
      </c>
      <c r="U3150" s="16" t="n">
        <v>87</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G-C-0099</t>
        </is>
      </c>
      <c r="B3151" s="12" t="inlineStr">
        <is>
          <t>G</t>
        </is>
      </c>
      <c r="C3151" s="12" t="inlineStr">
        <is>
          <t>Carbon capture</t>
        </is>
      </c>
      <c r="D3151" s="12" t="inlineStr">
        <is>
          <t>Motor 5 of 6: control / local station</t>
        </is>
      </c>
      <c r="E3151" s="12" t="inlineStr"/>
      <c r="F3151" s="12" t="inlineStr">
        <is>
          <t>CT MCC / VFD e-house</t>
        </is>
      </c>
      <c r="G3151" s="12" t="inlineStr"/>
      <c r="H3151" s="12" t="inlineStr">
        <is>
          <t>CCS wastewater (DCC + tower blowdown)</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Duct bank</t>
        </is>
      </c>
      <c r="T3151" s="16" t="n">
        <v>5</v>
      </c>
      <c r="U3151" s="16" t="n">
        <v>87</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G-C-0100</t>
        </is>
      </c>
      <c r="B3152" s="12" t="inlineStr">
        <is>
          <t>G</t>
        </is>
      </c>
      <c r="C3152" s="12" t="inlineStr">
        <is>
          <t>Carbon capture</t>
        </is>
      </c>
      <c r="D3152" s="12" t="inlineStr">
        <is>
          <t>Motor 6 of 6: control / local station</t>
        </is>
      </c>
      <c r="E3152" s="12" t="inlineStr"/>
      <c r="F3152" s="12" t="inlineStr">
        <is>
          <t>CT MCC / VFD e-house</t>
        </is>
      </c>
      <c r="G3152" s="12" t="inlineStr"/>
      <c r="H3152" s="12" t="inlineStr">
        <is>
          <t>CCS wastewater (DCC + tower blowdown)</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Duct bank</t>
        </is>
      </c>
      <c r="T3152" s="16" t="n">
        <v>5</v>
      </c>
      <c r="U3152" s="16" t="n">
        <v>87</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G-C-0101</t>
        </is>
      </c>
      <c r="B3153" s="12" t="inlineStr">
        <is>
          <t>G</t>
        </is>
      </c>
      <c r="C3153" s="12" t="inlineStr">
        <is>
          <t>Carbon capture</t>
        </is>
      </c>
      <c r="D3153" s="12" t="inlineStr">
        <is>
          <t>Motor 1 of 10: control / local station</t>
        </is>
      </c>
      <c r="E3153" s="12" t="inlineStr"/>
      <c r="F3153" s="12" t="inlineStr">
        <is>
          <t>CCS MV switchgear building (VFDs)</t>
        </is>
      </c>
      <c r="G3153" s="12" t="inlineStr"/>
      <c r="H3153" s="12" t="inlineStr">
        <is>
          <t>CO2 compression 3 x ~19 MW + dehydration</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291</v>
      </c>
      <c r="U3153" s="16" t="n">
        <v>36</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G-C-0102</t>
        </is>
      </c>
      <c r="B3154" s="12" t="inlineStr">
        <is>
          <t>G</t>
        </is>
      </c>
      <c r="C3154" s="12" t="inlineStr">
        <is>
          <t>Carbon capture</t>
        </is>
      </c>
      <c r="D3154" s="12" t="inlineStr">
        <is>
          <t>Motor 2 of 10: control / local station</t>
        </is>
      </c>
      <c r="E3154" s="12" t="inlineStr"/>
      <c r="F3154" s="12" t="inlineStr">
        <is>
          <t>CCS MV switchgear building (VFDs)</t>
        </is>
      </c>
      <c r="G3154" s="12" t="inlineStr"/>
      <c r="H3154" s="12" t="inlineStr">
        <is>
          <t>CO2 compression 3 x ~19 MW + dehydration</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6" t="n">
        <v>291</v>
      </c>
      <c r="U3154" s="16" t="n">
        <v>36</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G-C-0103</t>
        </is>
      </c>
      <c r="B3155" s="12" t="inlineStr">
        <is>
          <t>G</t>
        </is>
      </c>
      <c r="C3155" s="12" t="inlineStr">
        <is>
          <t>Carbon capture</t>
        </is>
      </c>
      <c r="D3155" s="12" t="inlineStr">
        <is>
          <t>Motor 3 of 10: control / local station</t>
        </is>
      </c>
      <c r="E3155" s="12" t="inlineStr"/>
      <c r="F3155" s="12" t="inlineStr">
        <is>
          <t>CCS MV switchgear building (VFDs)</t>
        </is>
      </c>
      <c r="G3155" s="12" t="inlineStr"/>
      <c r="H3155" s="12" t="inlineStr">
        <is>
          <t>CO2 compression 3 x ~19 MW + dehydration</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Duct bank</t>
        </is>
      </c>
      <c r="T3155" s="16" t="n">
        <v>291</v>
      </c>
      <c r="U3155" s="16" t="n">
        <v>36</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G-C-0104</t>
        </is>
      </c>
      <c r="B3156" s="12" t="inlineStr">
        <is>
          <t>G</t>
        </is>
      </c>
      <c r="C3156" s="12" t="inlineStr">
        <is>
          <t>Carbon capture</t>
        </is>
      </c>
      <c r="D3156" s="12" t="inlineStr">
        <is>
          <t>Motor 4 of 10: control / local station</t>
        </is>
      </c>
      <c r="E3156" s="12" t="inlineStr"/>
      <c r="F3156" s="12" t="inlineStr">
        <is>
          <t>CCS MV switchgear building (VFDs)</t>
        </is>
      </c>
      <c r="G3156" s="12" t="inlineStr"/>
      <c r="H3156" s="12" t="inlineStr">
        <is>
          <t>CO2 compression 3 x ~19 MW + dehydration</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Duct bank</t>
        </is>
      </c>
      <c r="T3156" s="16" t="n">
        <v>291</v>
      </c>
      <c r="U3156" s="16" t="n">
        <v>36</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G-C-0105</t>
        </is>
      </c>
      <c r="B3157" s="12" t="inlineStr">
        <is>
          <t>G</t>
        </is>
      </c>
      <c r="C3157" s="12" t="inlineStr">
        <is>
          <t>Carbon capture</t>
        </is>
      </c>
      <c r="D3157" s="12" t="inlineStr">
        <is>
          <t>Motor 5 of 10: control / local station</t>
        </is>
      </c>
      <c r="E3157" s="12" t="inlineStr"/>
      <c r="F3157" s="12" t="inlineStr">
        <is>
          <t>CCS MV switchgear building (VFDs)</t>
        </is>
      </c>
      <c r="G3157" s="12" t="inlineStr"/>
      <c r="H3157" s="12" t="inlineStr">
        <is>
          <t>CO2 compression 3 x ~19 MW + dehydration</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Duct bank</t>
        </is>
      </c>
      <c r="T3157" s="16" t="n">
        <v>291</v>
      </c>
      <c r="U3157" s="16" t="n">
        <v>36</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G-C-0106</t>
        </is>
      </c>
      <c r="B3158" s="12" t="inlineStr">
        <is>
          <t>G</t>
        </is>
      </c>
      <c r="C3158" s="12" t="inlineStr">
        <is>
          <t>Carbon capture</t>
        </is>
      </c>
      <c r="D3158" s="12" t="inlineStr">
        <is>
          <t>Motor 6 of 10: control / local station</t>
        </is>
      </c>
      <c r="E3158" s="12" t="inlineStr"/>
      <c r="F3158" s="12" t="inlineStr">
        <is>
          <t>CCS MV switchgear building (VFDs)</t>
        </is>
      </c>
      <c r="G3158" s="12" t="inlineStr"/>
      <c r="H3158" s="12" t="inlineStr">
        <is>
          <t>CO2 compression 3 x ~19 MW + dehydration</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Duct bank</t>
        </is>
      </c>
      <c r="T3158" s="16" t="n">
        <v>291</v>
      </c>
      <c r="U3158" s="16" t="n">
        <v>36</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G-C-0107</t>
        </is>
      </c>
      <c r="B3159" s="12" t="inlineStr">
        <is>
          <t>G</t>
        </is>
      </c>
      <c r="C3159" s="12" t="inlineStr">
        <is>
          <t>Carbon capture</t>
        </is>
      </c>
      <c r="D3159" s="12" t="inlineStr">
        <is>
          <t>Motor 7 of 10: control / local station</t>
        </is>
      </c>
      <c r="E3159" s="12" t="inlineStr"/>
      <c r="F3159" s="12" t="inlineStr">
        <is>
          <t>CCS MV switchgear building (VFDs)</t>
        </is>
      </c>
      <c r="G3159" s="12" t="inlineStr"/>
      <c r="H3159" s="12" t="inlineStr">
        <is>
          <t>CO2 compression 3 x ~19 MW + dehydration</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Duct bank</t>
        </is>
      </c>
      <c r="T3159" s="16" t="n">
        <v>291</v>
      </c>
      <c r="U3159" s="16" t="n">
        <v>36</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G-C-0108</t>
        </is>
      </c>
      <c r="B3160" s="12" t="inlineStr">
        <is>
          <t>G</t>
        </is>
      </c>
      <c r="C3160" s="12" t="inlineStr">
        <is>
          <t>Carbon capture</t>
        </is>
      </c>
      <c r="D3160" s="12" t="inlineStr">
        <is>
          <t>Motor 8 of 10: control / local station</t>
        </is>
      </c>
      <c r="E3160" s="12" t="inlineStr"/>
      <c r="F3160" s="12" t="inlineStr">
        <is>
          <t>CCS MV switchgear building (VFDs)</t>
        </is>
      </c>
      <c r="G3160" s="12" t="inlineStr"/>
      <c r="H3160" s="12" t="inlineStr">
        <is>
          <t>CO2 compression 3 x ~19 MW + dehydration</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Duct bank</t>
        </is>
      </c>
      <c r="T3160" s="16" t="n">
        <v>291</v>
      </c>
      <c r="U3160" s="16" t="n">
        <v>36</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G-C-0109</t>
        </is>
      </c>
      <c r="B3161" s="12" t="inlineStr">
        <is>
          <t>G</t>
        </is>
      </c>
      <c r="C3161" s="12" t="inlineStr">
        <is>
          <t>Carbon capture</t>
        </is>
      </c>
      <c r="D3161" s="12" t="inlineStr">
        <is>
          <t>Motor 9 of 10: control / local station</t>
        </is>
      </c>
      <c r="E3161" s="12" t="inlineStr"/>
      <c r="F3161" s="12" t="inlineStr">
        <is>
          <t>CCS MV switchgear building (VFDs)</t>
        </is>
      </c>
      <c r="G3161" s="12" t="inlineStr"/>
      <c r="H3161" s="12" t="inlineStr">
        <is>
          <t>CO2 compression 3 x ~19 MW + dehydration</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Duct bank</t>
        </is>
      </c>
      <c r="T3161" s="16" t="n">
        <v>291</v>
      </c>
      <c r="U3161" s="16" t="n">
        <v>36</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G-C-0110</t>
        </is>
      </c>
      <c r="B3162" s="12" t="inlineStr">
        <is>
          <t>G</t>
        </is>
      </c>
      <c r="C3162" s="12" t="inlineStr">
        <is>
          <t>Carbon capture</t>
        </is>
      </c>
      <c r="D3162" s="12" t="inlineStr">
        <is>
          <t>Motor 10 of 10: control / local station</t>
        </is>
      </c>
      <c r="E3162" s="12" t="inlineStr"/>
      <c r="F3162" s="12" t="inlineStr">
        <is>
          <t>CCS MV switchgear building (VFDs)</t>
        </is>
      </c>
      <c r="G3162" s="12" t="inlineStr"/>
      <c r="H3162" s="12" t="inlineStr">
        <is>
          <t>CO2 compression 3 x ~19 MW + dehydration</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Duct bank</t>
        </is>
      </c>
      <c r="T3162" s="16" t="n">
        <v>291</v>
      </c>
      <c r="U3162" s="16" t="n">
        <v>36</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G-C-0111</t>
        </is>
      </c>
      <c r="B3163" s="12" t="inlineStr">
        <is>
          <t>G</t>
        </is>
      </c>
      <c r="C3163" s="12" t="inlineStr">
        <is>
          <t>Carbon capture</t>
        </is>
      </c>
      <c r="D3163" s="12" t="inlineStr">
        <is>
          <t>Motor 1 of 2: control / local station</t>
        </is>
      </c>
      <c r="E3163" s="12" t="inlineStr"/>
      <c r="F3163" s="12" t="inlineStr">
        <is>
          <t>CCS MV switchgear building (VFDs)</t>
        </is>
      </c>
      <c r="G3163" s="12" t="inlineStr"/>
      <c r="H3163" s="12" t="inlineStr">
        <is>
          <t>CO2 dehydration: molecular-sieve towers and regeneration heater</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Duct bank</t>
        </is>
      </c>
      <c r="T3163" s="16" t="n">
        <v>305</v>
      </c>
      <c r="U3163" s="16" t="n">
        <v>160</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G-C-0112</t>
        </is>
      </c>
      <c r="B3164" s="12" t="inlineStr">
        <is>
          <t>G</t>
        </is>
      </c>
      <c r="C3164" s="12" t="inlineStr">
        <is>
          <t>Carbon capture</t>
        </is>
      </c>
      <c r="D3164" s="12" t="inlineStr">
        <is>
          <t>Motor 2 of 2: control / local station</t>
        </is>
      </c>
      <c r="E3164" s="12" t="inlineStr"/>
      <c r="F3164" s="12" t="inlineStr">
        <is>
          <t>CCS MV switchgear building (VFDs)</t>
        </is>
      </c>
      <c r="G3164" s="12" t="inlineStr"/>
      <c r="H3164" s="12" t="inlineStr">
        <is>
          <t>CO2 dehydration: molecular-sieve towers and regeneration heater</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305</v>
      </c>
      <c r="U3164" s="16" t="n">
        <v>160</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G-C-0113</t>
        </is>
      </c>
      <c r="B3165" s="12" t="inlineStr">
        <is>
          <t>G</t>
        </is>
      </c>
      <c r="C3165" s="12" t="inlineStr">
        <is>
          <t>Carbon capture</t>
        </is>
      </c>
      <c r="D3165" s="12" t="inlineStr">
        <is>
          <t>Motor 1 of 1: control / local station</t>
        </is>
      </c>
      <c r="E3165" s="12" t="inlineStr"/>
      <c r="F3165" s="12" t="inlineStr">
        <is>
          <t>CCS MV switchgear building (VFDs)</t>
        </is>
      </c>
      <c r="G3165" s="12" t="inlineStr"/>
      <c r="H3165" s="12" t="inlineStr">
        <is>
          <t>CO2 dehydration: molecular-sieve towers and regeneration heater</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305</v>
      </c>
      <c r="U3165" s="16" t="n">
        <v>160</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G-C-0114</t>
        </is>
      </c>
      <c r="B3166" s="12" t="inlineStr">
        <is>
          <t>G</t>
        </is>
      </c>
      <c r="C3166" s="12" t="inlineStr">
        <is>
          <t>Carbon capture</t>
        </is>
      </c>
      <c r="D3166" s="12" t="inlineStr">
        <is>
          <t>MOV 1: control</t>
        </is>
      </c>
      <c r="E3166" s="12" t="inlineStr"/>
      <c r="F3166" s="12" t="inlineStr">
        <is>
          <t>CCS MV switchgear building (VFDs)</t>
        </is>
      </c>
      <c r="G3166" s="12" t="inlineStr"/>
      <c r="H3166" s="12" t="inlineStr">
        <is>
          <t>CO2 dehydration: molecular-sieve towers and regeneration heater</t>
        </is>
      </c>
      <c r="I3166" s="12" t="inlineStr">
        <is>
          <t>Control</t>
        </is>
      </c>
      <c r="J3166" s="12" t="inlineStr">
        <is>
          <t>Control cable 600 V Type TC-ER, Cu #14 AWG, PVC jacket</t>
        </is>
      </c>
      <c r="K3166" s="12" t="inlineStr">
        <is>
          <t>CT|12/C|14</t>
        </is>
      </c>
      <c r="L3166" s="12" t="inlineStr">
        <is>
          <t>12/C</t>
        </is>
      </c>
      <c r="M3166" s="12" t="inlineStr">
        <is>
          <t>14</t>
        </is>
      </c>
      <c r="N3166" s="12" t="n">
        <v>1</v>
      </c>
      <c r="O3166" s="12" t="n">
        <v>1</v>
      </c>
      <c r="P3166" s="12" t="n"/>
      <c r="Q3166" s="12" t="n"/>
      <c r="R3166" s="12" t="n"/>
      <c r="S3166" s="12" t="inlineStr">
        <is>
          <t>Duct bank</t>
        </is>
      </c>
      <c r="T3166" s="16" t="n">
        <v>305</v>
      </c>
      <c r="U3166" s="16" t="n">
        <v>160</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G-C-0115</t>
        </is>
      </c>
      <c r="B3167" s="12" t="inlineStr">
        <is>
          <t>G</t>
        </is>
      </c>
      <c r="C3167" s="12" t="inlineStr">
        <is>
          <t>Carbon capture</t>
        </is>
      </c>
      <c r="D3167" s="12" t="inlineStr">
        <is>
          <t>MOV 2: control</t>
        </is>
      </c>
      <c r="E3167" s="12" t="inlineStr"/>
      <c r="F3167" s="12" t="inlineStr">
        <is>
          <t>CCS MV switchgear building (VFDs)</t>
        </is>
      </c>
      <c r="G3167" s="12" t="inlineStr"/>
      <c r="H3167" s="12" t="inlineStr">
        <is>
          <t>CO2 dehydration: molecular-sieve towers and regeneration heater</t>
        </is>
      </c>
      <c r="I3167" s="12" t="inlineStr">
        <is>
          <t>Control</t>
        </is>
      </c>
      <c r="J3167" s="12" t="inlineStr">
        <is>
          <t>Control cable 600 V Type TC-ER, Cu #14 AWG, PVC jacket</t>
        </is>
      </c>
      <c r="K3167" s="12" t="inlineStr">
        <is>
          <t>CT|12/C|14</t>
        </is>
      </c>
      <c r="L3167" s="12" t="inlineStr">
        <is>
          <t>12/C</t>
        </is>
      </c>
      <c r="M3167" s="12" t="inlineStr">
        <is>
          <t>14</t>
        </is>
      </c>
      <c r="N3167" s="12" t="n">
        <v>1</v>
      </c>
      <c r="O3167" s="12" t="n">
        <v>1</v>
      </c>
      <c r="P3167" s="12" t="n"/>
      <c r="Q3167" s="12" t="n"/>
      <c r="R3167" s="12" t="n"/>
      <c r="S3167" s="12" t="inlineStr">
        <is>
          <t>Duct bank</t>
        </is>
      </c>
      <c r="T3167" s="16" t="n">
        <v>305</v>
      </c>
      <c r="U3167" s="16" t="n">
        <v>160</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G-C-0116</t>
        </is>
      </c>
      <c r="B3168" s="12" t="inlineStr">
        <is>
          <t>G</t>
        </is>
      </c>
      <c r="C3168" s="12" t="inlineStr">
        <is>
          <t>Carbon capture</t>
        </is>
      </c>
      <c r="D3168" s="12" t="inlineStr">
        <is>
          <t>MOV 3: control</t>
        </is>
      </c>
      <c r="E3168" s="12" t="inlineStr"/>
      <c r="F3168" s="12" t="inlineStr">
        <is>
          <t>CCS MV switchgear building (VFDs)</t>
        </is>
      </c>
      <c r="G3168" s="12" t="inlineStr"/>
      <c r="H3168" s="12" t="inlineStr">
        <is>
          <t>CO2 dehydration: molecular-sieve towers and regeneration heater</t>
        </is>
      </c>
      <c r="I3168" s="12" t="inlineStr">
        <is>
          <t>Control</t>
        </is>
      </c>
      <c r="J3168" s="12" t="inlineStr">
        <is>
          <t>Control cable 600 V Type TC-ER, Cu #14 AWG, PVC jacket</t>
        </is>
      </c>
      <c r="K3168" s="12" t="inlineStr">
        <is>
          <t>CT|12/C|14</t>
        </is>
      </c>
      <c r="L3168" s="12" t="inlineStr">
        <is>
          <t>12/C</t>
        </is>
      </c>
      <c r="M3168" s="12" t="inlineStr">
        <is>
          <t>14</t>
        </is>
      </c>
      <c r="N3168" s="12" t="n">
        <v>1</v>
      </c>
      <c r="O3168" s="12" t="n">
        <v>1</v>
      </c>
      <c r="P3168" s="12" t="n"/>
      <c r="Q3168" s="12" t="n"/>
      <c r="R3168" s="12" t="n"/>
      <c r="S3168" s="12" t="inlineStr">
        <is>
          <t>Duct bank</t>
        </is>
      </c>
      <c r="T3168" s="16" t="n">
        <v>305</v>
      </c>
      <c r="U3168" s="16" t="n">
        <v>160</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G-C-0117</t>
        </is>
      </c>
      <c r="B3169" s="12" t="inlineStr">
        <is>
          <t>G</t>
        </is>
      </c>
      <c r="C3169" s="12" t="inlineStr">
        <is>
          <t>Carbon capture</t>
        </is>
      </c>
      <c r="D3169" s="12" t="inlineStr">
        <is>
          <t>MOV 4: control</t>
        </is>
      </c>
      <c r="E3169" s="12" t="inlineStr"/>
      <c r="F3169" s="12" t="inlineStr">
        <is>
          <t>CCS MV switchgear building (VFDs)</t>
        </is>
      </c>
      <c r="G3169" s="12" t="inlineStr"/>
      <c r="H3169" s="12" t="inlineStr">
        <is>
          <t>CO2 dehydration: molecular-sieve towers and regeneration heater</t>
        </is>
      </c>
      <c r="I3169" s="12" t="inlineStr">
        <is>
          <t>Control</t>
        </is>
      </c>
      <c r="J3169" s="12" t="inlineStr">
        <is>
          <t>Control cable 600 V Type TC-ER, Cu #14 AWG, PVC jacket</t>
        </is>
      </c>
      <c r="K3169" s="12" t="inlineStr">
        <is>
          <t>CT|12/C|14</t>
        </is>
      </c>
      <c r="L3169" s="12" t="inlineStr">
        <is>
          <t>12/C</t>
        </is>
      </c>
      <c r="M3169" s="12" t="inlineStr">
        <is>
          <t>14</t>
        </is>
      </c>
      <c r="N3169" s="12" t="n">
        <v>1</v>
      </c>
      <c r="O3169" s="12" t="n">
        <v>1</v>
      </c>
      <c r="P3169" s="12" t="n"/>
      <c r="Q3169" s="12" t="n"/>
      <c r="R3169" s="12" t="n"/>
      <c r="S3169" s="12" t="inlineStr">
        <is>
          <t>Duct bank</t>
        </is>
      </c>
      <c r="T3169" s="16" t="n">
        <v>305</v>
      </c>
      <c r="U3169" s="16" t="n">
        <v>160</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G-C-0118</t>
        </is>
      </c>
      <c r="B3170" s="12" t="inlineStr">
        <is>
          <t>G</t>
        </is>
      </c>
      <c r="C3170" s="12" t="inlineStr">
        <is>
          <t>Carbon capture</t>
        </is>
      </c>
      <c r="D3170" s="12" t="inlineStr">
        <is>
          <t>MOV 5: control</t>
        </is>
      </c>
      <c r="E3170" s="12" t="inlineStr"/>
      <c r="F3170" s="12" t="inlineStr">
        <is>
          <t>CCS MV switchgear building (VFDs)</t>
        </is>
      </c>
      <c r="G3170" s="12" t="inlineStr"/>
      <c r="H3170" s="12" t="inlineStr">
        <is>
          <t>CO2 dehydration: molecular-sieve towers and regeneration heater</t>
        </is>
      </c>
      <c r="I3170" s="12" t="inlineStr">
        <is>
          <t>Control</t>
        </is>
      </c>
      <c r="J3170" s="12" t="inlineStr">
        <is>
          <t>Control cable 600 V Type TC-ER, Cu #14 AWG, PVC jacket</t>
        </is>
      </c>
      <c r="K3170" s="12" t="inlineStr">
        <is>
          <t>CT|12/C|14</t>
        </is>
      </c>
      <c r="L3170" s="12" t="inlineStr">
        <is>
          <t>12/C</t>
        </is>
      </c>
      <c r="M3170" s="12" t="inlineStr">
        <is>
          <t>14</t>
        </is>
      </c>
      <c r="N3170" s="12" t="n">
        <v>1</v>
      </c>
      <c r="O3170" s="12" t="n">
        <v>1</v>
      </c>
      <c r="P3170" s="12" t="n"/>
      <c r="Q3170" s="12" t="n"/>
      <c r="R3170" s="12" t="n"/>
      <c r="S3170" s="12" t="inlineStr">
        <is>
          <t>Duct bank</t>
        </is>
      </c>
      <c r="T3170" s="16" t="n">
        <v>305</v>
      </c>
      <c r="U3170" s="16" t="n">
        <v>160</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G-C-0119</t>
        </is>
      </c>
      <c r="B3171" s="12" t="inlineStr">
        <is>
          <t>G</t>
        </is>
      </c>
      <c r="C3171" s="12" t="inlineStr">
        <is>
          <t>Carbon capture</t>
        </is>
      </c>
      <c r="D3171" s="12" t="inlineStr">
        <is>
          <t>MOV 6: control</t>
        </is>
      </c>
      <c r="E3171" s="12" t="inlineStr"/>
      <c r="F3171" s="12" t="inlineStr">
        <is>
          <t>CCS MV switchgear building (VFDs)</t>
        </is>
      </c>
      <c r="G3171" s="12" t="inlineStr"/>
      <c r="H3171" s="12" t="inlineStr">
        <is>
          <t>CO2 dehydration: molecular-sieve towers and regeneration heater</t>
        </is>
      </c>
      <c r="I3171" s="12" t="inlineStr">
        <is>
          <t>Control</t>
        </is>
      </c>
      <c r="J3171" s="12" t="inlineStr">
        <is>
          <t>Control cable 600 V Type TC-ER, Cu #14 AWG, PVC jacket</t>
        </is>
      </c>
      <c r="K3171" s="12" t="inlineStr">
        <is>
          <t>CT|12/C|14</t>
        </is>
      </c>
      <c r="L3171" s="12" t="inlineStr">
        <is>
          <t>12/C</t>
        </is>
      </c>
      <c r="M3171" s="12" t="inlineStr">
        <is>
          <t>14</t>
        </is>
      </c>
      <c r="N3171" s="12" t="n">
        <v>1</v>
      </c>
      <c r="O3171" s="12" t="n">
        <v>1</v>
      </c>
      <c r="P3171" s="12" t="n"/>
      <c r="Q3171" s="12" t="n"/>
      <c r="R3171" s="12" t="n"/>
      <c r="S3171" s="12" t="inlineStr">
        <is>
          <t>Duct bank</t>
        </is>
      </c>
      <c r="T3171" s="16" t="n">
        <v>305</v>
      </c>
      <c r="U3171" s="16" t="n">
        <v>160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G-C-0120</t>
        </is>
      </c>
      <c r="B3172" s="12" t="inlineStr">
        <is>
          <t>G</t>
        </is>
      </c>
      <c r="C3172" s="12" t="inlineStr">
        <is>
          <t>Carbon capture</t>
        </is>
      </c>
      <c r="D3172" s="12" t="inlineStr">
        <is>
          <t>MOV 7: control</t>
        </is>
      </c>
      <c r="E3172" s="12" t="inlineStr"/>
      <c r="F3172" s="12" t="inlineStr">
        <is>
          <t>CCS MV switchgear building (VFDs)</t>
        </is>
      </c>
      <c r="G3172" s="12" t="inlineStr"/>
      <c r="H3172" s="12" t="inlineStr">
        <is>
          <t>CO2 dehydration: molecular-sieve towers and regeneration heater</t>
        </is>
      </c>
      <c r="I3172" s="12" t="inlineStr">
        <is>
          <t>Control</t>
        </is>
      </c>
      <c r="J3172" s="12" t="inlineStr">
        <is>
          <t>Control cable 600 V Type TC-ER, Cu #14 AWG, PVC jacket</t>
        </is>
      </c>
      <c r="K3172" s="12" t="inlineStr">
        <is>
          <t>CT|12/C|14</t>
        </is>
      </c>
      <c r="L3172" s="12" t="inlineStr">
        <is>
          <t>12/C</t>
        </is>
      </c>
      <c r="M3172" s="12" t="inlineStr">
        <is>
          <t>14</t>
        </is>
      </c>
      <c r="N3172" s="12" t="n">
        <v>1</v>
      </c>
      <c r="O3172" s="12" t="n">
        <v>1</v>
      </c>
      <c r="P3172" s="12" t="n"/>
      <c r="Q3172" s="12" t="n"/>
      <c r="R3172" s="12" t="n"/>
      <c r="S3172" s="12" t="inlineStr">
        <is>
          <t>Duct bank</t>
        </is>
      </c>
      <c r="T3172" s="16" t="n">
        <v>305</v>
      </c>
      <c r="U3172" s="16" t="n">
        <v>160</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G-C-0121</t>
        </is>
      </c>
      <c r="B3173" s="12" t="inlineStr">
        <is>
          <t>G</t>
        </is>
      </c>
      <c r="C3173" s="12" t="inlineStr">
        <is>
          <t>Carbon capture</t>
        </is>
      </c>
      <c r="D3173" s="12" t="inlineStr">
        <is>
          <t>MOV 8: control</t>
        </is>
      </c>
      <c r="E3173" s="12" t="inlineStr"/>
      <c r="F3173" s="12" t="inlineStr">
        <is>
          <t>CCS MV switchgear building (VFDs)</t>
        </is>
      </c>
      <c r="G3173" s="12" t="inlineStr"/>
      <c r="H3173" s="12" t="inlineStr">
        <is>
          <t>CO2 dehydration: molecular-sieve towers and regeneration heater</t>
        </is>
      </c>
      <c r="I3173" s="12" t="inlineStr">
        <is>
          <t>Control</t>
        </is>
      </c>
      <c r="J3173" s="12" t="inlineStr">
        <is>
          <t>Control cable 600 V Type TC-ER, Cu #14 AWG, PVC jacket</t>
        </is>
      </c>
      <c r="K3173" s="12" t="inlineStr">
        <is>
          <t>CT|12/C|14</t>
        </is>
      </c>
      <c r="L3173" s="12" t="inlineStr">
        <is>
          <t>12/C</t>
        </is>
      </c>
      <c r="M3173" s="12" t="inlineStr">
        <is>
          <t>14</t>
        </is>
      </c>
      <c r="N3173" s="12" t="n">
        <v>1</v>
      </c>
      <c r="O3173" s="12" t="n">
        <v>1</v>
      </c>
      <c r="P3173" s="12" t="n"/>
      <c r="Q3173" s="12" t="n"/>
      <c r="R3173" s="12" t="n"/>
      <c r="S3173" s="12" t="inlineStr">
        <is>
          <t>Duct bank</t>
        </is>
      </c>
      <c r="T3173" s="16" t="n">
        <v>305</v>
      </c>
      <c r="U3173" s="16" t="n">
        <v>160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G-C-0122</t>
        </is>
      </c>
      <c r="B3174" s="12" t="inlineStr">
        <is>
          <t>G</t>
        </is>
      </c>
      <c r="C3174" s="12" t="inlineStr">
        <is>
          <t>Carbon capture</t>
        </is>
      </c>
      <c r="D3174" s="12" t="inlineStr">
        <is>
          <t>MOV 9: control</t>
        </is>
      </c>
      <c r="E3174" s="12" t="inlineStr"/>
      <c r="F3174" s="12" t="inlineStr">
        <is>
          <t>CCS MV switchgear building (VFDs)</t>
        </is>
      </c>
      <c r="G3174" s="12" t="inlineStr"/>
      <c r="H3174" s="12" t="inlineStr">
        <is>
          <t>CO2 dehydration: molecular-sieve towers and regeneration heater</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305</v>
      </c>
      <c r="U3174" s="16" t="n">
        <v>160</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G-C-0123</t>
        </is>
      </c>
      <c r="B3175" s="12" t="inlineStr">
        <is>
          <t>G</t>
        </is>
      </c>
      <c r="C3175" s="12" t="inlineStr">
        <is>
          <t>Carbon capture</t>
        </is>
      </c>
      <c r="D3175" s="12" t="inlineStr">
        <is>
          <t>MOV 10: control</t>
        </is>
      </c>
      <c r="E3175" s="12" t="inlineStr"/>
      <c r="F3175" s="12" t="inlineStr">
        <is>
          <t>CCS MV switchgear building (VFDs)</t>
        </is>
      </c>
      <c r="G3175" s="12" t="inlineStr"/>
      <c r="H3175" s="12" t="inlineStr">
        <is>
          <t>CO2 dehydration: molecular-sieve towers and regeneration heater</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305</v>
      </c>
      <c r="U3175" s="16" t="n">
        <v>160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G-C-0124</t>
        </is>
      </c>
      <c r="B3176" s="12" t="inlineStr">
        <is>
          <t>G</t>
        </is>
      </c>
      <c r="C3176" s="12" t="inlineStr">
        <is>
          <t>Carbon capture</t>
        </is>
      </c>
      <c r="D3176" s="12" t="inlineStr">
        <is>
          <t>MOV 11: control</t>
        </is>
      </c>
      <c r="E3176" s="12" t="inlineStr"/>
      <c r="F3176" s="12" t="inlineStr">
        <is>
          <t>CCS MV switchgear building (VFDs)</t>
        </is>
      </c>
      <c r="G3176" s="12" t="inlineStr"/>
      <c r="H3176" s="12" t="inlineStr">
        <is>
          <t>CO2 dehydration: molecular-sieve towers and regeneration heater</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305</v>
      </c>
      <c r="U3176" s="16" t="n">
        <v>160</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G-C-0125</t>
        </is>
      </c>
      <c r="B3177" s="12" t="inlineStr">
        <is>
          <t>G</t>
        </is>
      </c>
      <c r="C3177" s="12" t="inlineStr">
        <is>
          <t>Carbon capture</t>
        </is>
      </c>
      <c r="D3177" s="12" t="inlineStr">
        <is>
          <t>MOV 12: control</t>
        </is>
      </c>
      <c r="E3177" s="12" t="inlineStr"/>
      <c r="F3177" s="12" t="inlineStr">
        <is>
          <t>CCS MV switchgear building (VFDs)</t>
        </is>
      </c>
      <c r="G3177" s="12" t="inlineStr"/>
      <c r="H3177" s="12" t="inlineStr">
        <is>
          <t>CO2 dehydration: molecular-sieve towers and regeneration heater</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305</v>
      </c>
      <c r="U3177" s="16" t="n">
        <v>160</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G-C-0126</t>
        </is>
      </c>
      <c r="B3178" s="12" t="inlineStr">
        <is>
          <t>G</t>
        </is>
      </c>
      <c r="C3178" s="12" t="inlineStr">
        <is>
          <t>Carbon capture</t>
        </is>
      </c>
      <c r="D3178" s="12" t="inlineStr">
        <is>
          <t>Motor 1 of 4: control / local station</t>
        </is>
      </c>
      <c r="E3178" s="12" t="inlineStr"/>
      <c r="F3178" s="12" t="inlineStr">
        <is>
          <t>CCS MV switchgear building (VFDs)</t>
        </is>
      </c>
      <c r="G3178" s="12" t="inlineStr"/>
      <c r="H3178" s="12" t="inlineStr">
        <is>
          <t>CONDITIONAL: HP export compressor + metering</t>
        </is>
      </c>
      <c r="I3178" s="12" t="inlineStr">
        <is>
          <t>Control</t>
        </is>
      </c>
      <c r="J3178" s="12" t="inlineStr">
        <is>
          <t>ARMOR-X MC-HL 600 V control, Cu #14 AWG (Class I Div 2)</t>
        </is>
      </c>
      <c r="K3178" s="12" t="inlineStr">
        <is>
          <t>CTAX|7/C|14</t>
        </is>
      </c>
      <c r="L3178" s="12" t="inlineStr">
        <is>
          <t>7/C</t>
        </is>
      </c>
      <c r="M3178" s="12" t="inlineStr">
        <is>
          <t>14</t>
        </is>
      </c>
      <c r="N3178" s="12" t="n">
        <v>1</v>
      </c>
      <c r="O3178" s="12" t="n">
        <v>1</v>
      </c>
      <c r="P3178" s="12" t="n"/>
      <c r="Q3178" s="12" t="n"/>
      <c r="R3178" s="12" t="n"/>
      <c r="S3178" s="12" t="inlineStr">
        <is>
          <t>Duct bank</t>
        </is>
      </c>
      <c r="T3178" s="16" t="n">
        <v>303</v>
      </c>
      <c r="U3178" s="16" t="n">
        <v>34</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G-C-0127</t>
        </is>
      </c>
      <c r="B3179" s="12" t="inlineStr">
        <is>
          <t>G</t>
        </is>
      </c>
      <c r="C3179" s="12" t="inlineStr">
        <is>
          <t>Carbon capture</t>
        </is>
      </c>
      <c r="D3179" s="12" t="inlineStr">
        <is>
          <t>Motor 2 of 4: control / local station</t>
        </is>
      </c>
      <c r="E3179" s="12" t="inlineStr"/>
      <c r="F3179" s="12" t="inlineStr">
        <is>
          <t>CCS MV switchgear building (VFDs)</t>
        </is>
      </c>
      <c r="G3179" s="12" t="inlineStr"/>
      <c r="H3179" s="12" t="inlineStr">
        <is>
          <t>CONDITIONAL: HP export compressor + metering</t>
        </is>
      </c>
      <c r="I3179" s="12" t="inlineStr">
        <is>
          <t>Control</t>
        </is>
      </c>
      <c r="J3179" s="12" t="inlineStr">
        <is>
          <t>ARMOR-X MC-HL 600 V control, Cu #14 AWG (Class I Div 2)</t>
        </is>
      </c>
      <c r="K3179" s="12" t="inlineStr">
        <is>
          <t>CTAX|7/C|14</t>
        </is>
      </c>
      <c r="L3179" s="12" t="inlineStr">
        <is>
          <t>7/C</t>
        </is>
      </c>
      <c r="M3179" s="12" t="inlineStr">
        <is>
          <t>14</t>
        </is>
      </c>
      <c r="N3179" s="12" t="n">
        <v>1</v>
      </c>
      <c r="O3179" s="12" t="n">
        <v>1</v>
      </c>
      <c r="P3179" s="12" t="n"/>
      <c r="Q3179" s="12" t="n"/>
      <c r="R3179" s="12" t="n"/>
      <c r="S3179" s="12" t="inlineStr">
        <is>
          <t>Duct bank</t>
        </is>
      </c>
      <c r="T3179" s="16" t="n">
        <v>303</v>
      </c>
      <c r="U3179" s="16" t="n">
        <v>34</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G-C-0128</t>
        </is>
      </c>
      <c r="B3180" s="12" t="inlineStr">
        <is>
          <t>G</t>
        </is>
      </c>
      <c r="C3180" s="12" t="inlineStr">
        <is>
          <t>Carbon capture</t>
        </is>
      </c>
      <c r="D3180" s="12" t="inlineStr">
        <is>
          <t>Motor 3 of 4: control / local station</t>
        </is>
      </c>
      <c r="E3180" s="12" t="inlineStr"/>
      <c r="F3180" s="12" t="inlineStr">
        <is>
          <t>CCS MV switchgear building (VFDs)</t>
        </is>
      </c>
      <c r="G3180" s="12" t="inlineStr"/>
      <c r="H3180" s="12" t="inlineStr">
        <is>
          <t>CONDITIONAL: HP export compressor + metering</t>
        </is>
      </c>
      <c r="I3180" s="12" t="inlineStr">
        <is>
          <t>Control</t>
        </is>
      </c>
      <c r="J3180" s="12" t="inlineStr">
        <is>
          <t>ARMOR-X MC-HL 600 V control, Cu #14 AWG (Class I Div 2)</t>
        </is>
      </c>
      <c r="K3180" s="12" t="inlineStr">
        <is>
          <t>CTAX|7/C|14</t>
        </is>
      </c>
      <c r="L3180" s="12" t="inlineStr">
        <is>
          <t>7/C</t>
        </is>
      </c>
      <c r="M3180" s="12" t="inlineStr">
        <is>
          <t>14</t>
        </is>
      </c>
      <c r="N3180" s="12" t="n">
        <v>1</v>
      </c>
      <c r="O3180" s="12" t="n">
        <v>1</v>
      </c>
      <c r="P3180" s="12" t="n"/>
      <c r="Q3180" s="12" t="n"/>
      <c r="R3180" s="12" t="n"/>
      <c r="S3180" s="12" t="inlineStr">
        <is>
          <t>Duct bank</t>
        </is>
      </c>
      <c r="T3180" s="16" t="n">
        <v>303</v>
      </c>
      <c r="U3180" s="16" t="n">
        <v>34</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G-C-0129</t>
        </is>
      </c>
      <c r="B3181" s="12" t="inlineStr">
        <is>
          <t>G</t>
        </is>
      </c>
      <c r="C3181" s="12" t="inlineStr">
        <is>
          <t>Carbon capture</t>
        </is>
      </c>
      <c r="D3181" s="12" t="inlineStr">
        <is>
          <t>Motor 4 of 4: control / local station</t>
        </is>
      </c>
      <c r="E3181" s="12" t="inlineStr"/>
      <c r="F3181" s="12" t="inlineStr">
        <is>
          <t>CCS MV switchgear building (VFDs)</t>
        </is>
      </c>
      <c r="G3181" s="12" t="inlineStr"/>
      <c r="H3181" s="12" t="inlineStr">
        <is>
          <t>CONDITIONAL: HP export compressor + metering</t>
        </is>
      </c>
      <c r="I3181" s="12" t="inlineStr">
        <is>
          <t>Control</t>
        </is>
      </c>
      <c r="J3181" s="12" t="inlineStr">
        <is>
          <t>ARMOR-X MC-HL 600 V control, Cu #14 AWG (Class I Div 2)</t>
        </is>
      </c>
      <c r="K3181" s="12" t="inlineStr">
        <is>
          <t>CTAX|7/C|14</t>
        </is>
      </c>
      <c r="L3181" s="12" t="inlineStr">
        <is>
          <t>7/C</t>
        </is>
      </c>
      <c r="M3181" s="12" t="inlineStr">
        <is>
          <t>14</t>
        </is>
      </c>
      <c r="N3181" s="12" t="n">
        <v>1</v>
      </c>
      <c r="O3181" s="12" t="n">
        <v>1</v>
      </c>
      <c r="P3181" s="12" t="n"/>
      <c r="Q3181" s="12" t="n"/>
      <c r="R3181" s="12" t="n"/>
      <c r="S3181" s="12" t="inlineStr">
        <is>
          <t>Duct bank</t>
        </is>
      </c>
      <c r="T3181" s="16" t="n">
        <v>303</v>
      </c>
      <c r="U3181" s="16" t="n">
        <v>34</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G-C-0130</t>
        </is>
      </c>
      <c r="B3182" s="12" t="inlineStr">
        <is>
          <t>G</t>
        </is>
      </c>
      <c r="C3182" s="12" t="inlineStr">
        <is>
          <t>Carbon capture</t>
        </is>
      </c>
      <c r="D3182" s="12" t="inlineStr">
        <is>
          <t>Motor 1 of 2: control / local station</t>
        </is>
      </c>
      <c r="E3182" s="12" t="inlineStr"/>
      <c r="F3182" s="12" t="inlineStr">
        <is>
          <t>CCS MV switchgear building (VFDs)</t>
        </is>
      </c>
      <c r="G3182" s="12" t="inlineStr"/>
      <c r="H3182" s="12" t="inlineStr">
        <is>
          <t>DCC-A pumps + water filter</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Tray</t>
        </is>
      </c>
      <c r="T3182" s="16" t="n">
        <v>515</v>
      </c>
      <c r="U3182" s="16" t="n">
        <v>164</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G-C-0131</t>
        </is>
      </c>
      <c r="B3183" s="12" t="inlineStr">
        <is>
          <t>G</t>
        </is>
      </c>
      <c r="C3183" s="12" t="inlineStr">
        <is>
          <t>Carbon capture</t>
        </is>
      </c>
      <c r="D3183" s="12" t="inlineStr">
        <is>
          <t>Motor 2 of 2: control / local station</t>
        </is>
      </c>
      <c r="E3183" s="12" t="inlineStr"/>
      <c r="F3183" s="12" t="inlineStr">
        <is>
          <t>CCS MV switchgear building (VFDs)</t>
        </is>
      </c>
      <c r="G3183" s="12" t="inlineStr"/>
      <c r="H3183" s="12" t="inlineStr">
        <is>
          <t>DCC-A pumps + water filter</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Tray</t>
        </is>
      </c>
      <c r="T3183" s="16" t="n">
        <v>515</v>
      </c>
      <c r="U3183" s="16" t="n">
        <v>164</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G-C-0132</t>
        </is>
      </c>
      <c r="B3184" s="12" t="inlineStr">
        <is>
          <t>G</t>
        </is>
      </c>
      <c r="C3184" s="12" t="inlineStr">
        <is>
          <t>Carbon capture</t>
        </is>
      </c>
      <c r="D3184" s="12" t="inlineStr">
        <is>
          <t>Motor 1 of 2: control / local station</t>
        </is>
      </c>
      <c r="E3184" s="12" t="inlineStr"/>
      <c r="F3184" s="12" t="inlineStr">
        <is>
          <t>CCS MV switchgear building (VFDs)</t>
        </is>
      </c>
      <c r="G3184" s="12" t="inlineStr"/>
      <c r="H3184" s="12" t="inlineStr">
        <is>
          <t>DCC-B pumps + water filter</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Tray</t>
        </is>
      </c>
      <c r="T3184" s="16" t="n">
        <v>415</v>
      </c>
      <c r="U3184" s="16" t="n">
        <v>122</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G-C-0133</t>
        </is>
      </c>
      <c r="B3185" s="12" t="inlineStr">
        <is>
          <t>G</t>
        </is>
      </c>
      <c r="C3185" s="12" t="inlineStr">
        <is>
          <t>Carbon capture</t>
        </is>
      </c>
      <c r="D3185" s="12" t="inlineStr">
        <is>
          <t>Motor 2 of 2: control / local station</t>
        </is>
      </c>
      <c r="E3185" s="12" t="inlineStr"/>
      <c r="F3185" s="12" t="inlineStr">
        <is>
          <t>CCS MV switchgear building (VFDs)</t>
        </is>
      </c>
      <c r="G3185" s="12" t="inlineStr"/>
      <c r="H3185" s="12" t="inlineStr">
        <is>
          <t>DCC-B pumps + water filter</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Tray</t>
        </is>
      </c>
      <c r="T3185" s="16" t="n">
        <v>415</v>
      </c>
      <c r="U3185" s="16" t="n">
        <v>122</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G-C-0134</t>
        </is>
      </c>
      <c r="B3186" s="12" t="inlineStr">
        <is>
          <t>G</t>
        </is>
      </c>
      <c r="C3186" s="12" t="inlineStr">
        <is>
          <t>Carbon capture</t>
        </is>
      </c>
      <c r="D3186" s="12" t="inlineStr">
        <is>
          <t>Motor 1 of 2: control / local station</t>
        </is>
      </c>
      <c r="E3186" s="12" t="inlineStr"/>
      <c r="F3186" s="12" t="inlineStr">
        <is>
          <t>CCS MV switchgear building (VFDs)</t>
        </is>
      </c>
      <c r="G3186" s="12" t="inlineStr"/>
      <c r="H3186" s="12" t="inlineStr">
        <is>
          <t>DCC-C pumps + water filter</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Tray</t>
        </is>
      </c>
      <c r="T3186" s="16" t="n">
        <v>195</v>
      </c>
      <c r="U3186" s="16" t="n">
        <v>164</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G-C-0135</t>
        </is>
      </c>
      <c r="B3187" s="12" t="inlineStr">
        <is>
          <t>G</t>
        </is>
      </c>
      <c r="C3187" s="12" t="inlineStr">
        <is>
          <t>Carbon capture</t>
        </is>
      </c>
      <c r="D3187" s="12" t="inlineStr">
        <is>
          <t>Motor 2 of 2: control / local station</t>
        </is>
      </c>
      <c r="E3187" s="12" t="inlineStr"/>
      <c r="F3187" s="12" t="inlineStr">
        <is>
          <t>CCS MV switchgear building (VFDs)</t>
        </is>
      </c>
      <c r="G3187" s="12" t="inlineStr"/>
      <c r="H3187" s="12" t="inlineStr">
        <is>
          <t>DCC-C pumps + water filter</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Tray</t>
        </is>
      </c>
      <c r="T3187" s="16" t="n">
        <v>195</v>
      </c>
      <c r="U3187" s="16" t="n">
        <v>164</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G-C-0136</t>
        </is>
      </c>
      <c r="B3188" s="12" t="inlineStr">
        <is>
          <t>G</t>
        </is>
      </c>
      <c r="C3188" s="12" t="inlineStr">
        <is>
          <t>Carbon capture</t>
        </is>
      </c>
      <c r="D3188" s="12" t="inlineStr">
        <is>
          <t>Motor 1 of 2: control / local station</t>
        </is>
      </c>
      <c r="E3188" s="12" t="inlineStr"/>
      <c r="F3188" s="12" t="inlineStr">
        <is>
          <t>CCS MV switchgear building (VFDs)</t>
        </is>
      </c>
      <c r="G3188" s="12" t="inlineStr">
        <is>
          <t>DMP-A</t>
        </is>
      </c>
      <c r="H3188" s="12" t="inlineStr">
        <is>
          <t>DMP-A: diverter / bypass damper</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6" t="n">
        <v>1436</v>
      </c>
      <c r="U3188" s="16" t="n">
        <v>124</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G-C-0137</t>
        </is>
      </c>
      <c r="B3189" s="12" t="inlineStr">
        <is>
          <t>G</t>
        </is>
      </c>
      <c r="C3189" s="12" t="inlineStr">
        <is>
          <t>Carbon capture</t>
        </is>
      </c>
      <c r="D3189" s="12" t="inlineStr">
        <is>
          <t>Motor 2 of 2: control / local station</t>
        </is>
      </c>
      <c r="E3189" s="12" t="inlineStr"/>
      <c r="F3189" s="12" t="inlineStr">
        <is>
          <t>CCS MV switchgear building (VFDs)</t>
        </is>
      </c>
      <c r="G3189" s="12" t="inlineStr">
        <is>
          <t>DMP-A</t>
        </is>
      </c>
      <c r="H3189" s="12" t="inlineStr">
        <is>
          <t>DMP-A: diverter / bypass damper</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6" t="n">
        <v>1436</v>
      </c>
      <c r="U3189" s="16" t="n">
        <v>124</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G-C-0138</t>
        </is>
      </c>
      <c r="B3190" s="12" t="inlineStr">
        <is>
          <t>G</t>
        </is>
      </c>
      <c r="C3190" s="12" t="inlineStr">
        <is>
          <t>Carbon capture</t>
        </is>
      </c>
      <c r="D3190" s="12" t="inlineStr">
        <is>
          <t>Motor 1 of 2: control / local station</t>
        </is>
      </c>
      <c r="E3190" s="12" t="inlineStr"/>
      <c r="F3190" s="12" t="inlineStr">
        <is>
          <t>CCS MV switchgear building (VFDs)</t>
        </is>
      </c>
      <c r="G3190" s="12" t="inlineStr">
        <is>
          <t>DMP-B</t>
        </is>
      </c>
      <c r="H3190" s="12" t="inlineStr">
        <is>
          <t>DMP-B: diverter / bypass damper</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6" t="n">
        <v>1280</v>
      </c>
      <c r="U3190" s="16" t="n">
        <v>120</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G-C-0139</t>
        </is>
      </c>
      <c r="B3191" s="12" t="inlineStr">
        <is>
          <t>G</t>
        </is>
      </c>
      <c r="C3191" s="12" t="inlineStr">
        <is>
          <t>Carbon capture</t>
        </is>
      </c>
      <c r="D3191" s="12" t="inlineStr">
        <is>
          <t>Motor 2 of 2: control / local station</t>
        </is>
      </c>
      <c r="E3191" s="12" t="inlineStr"/>
      <c r="F3191" s="12" t="inlineStr">
        <is>
          <t>CCS MV switchgear building (VFDs)</t>
        </is>
      </c>
      <c r="G3191" s="12" t="inlineStr">
        <is>
          <t>DMP-B</t>
        </is>
      </c>
      <c r="H3191" s="12" t="inlineStr">
        <is>
          <t>DMP-B: diverter / bypass damper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6" t="n">
        <v>1280</v>
      </c>
      <c r="U3191" s="16" t="n">
        <v>120</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G-C-0140</t>
        </is>
      </c>
      <c r="B3192" s="12" t="inlineStr">
        <is>
          <t>G</t>
        </is>
      </c>
      <c r="C3192" s="12" t="inlineStr">
        <is>
          <t>Carbon capture</t>
        </is>
      </c>
      <c r="D3192" s="12" t="inlineStr">
        <is>
          <t>Motor 1 of 2: control / local station</t>
        </is>
      </c>
      <c r="E3192" s="12" t="inlineStr"/>
      <c r="F3192" s="12" t="inlineStr">
        <is>
          <t>CCS MV switchgear building (VFDs)</t>
        </is>
      </c>
      <c r="G3192" s="12" t="inlineStr">
        <is>
          <t>DMP-C</t>
        </is>
      </c>
      <c r="H3192" s="12" t="inlineStr">
        <is>
          <t>DMP-C: diverter / bypass damper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6" t="n">
        <v>1116</v>
      </c>
      <c r="U3192" s="16" t="n">
        <v>124</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G-C-0141</t>
        </is>
      </c>
      <c r="B3193" s="12" t="inlineStr">
        <is>
          <t>G</t>
        </is>
      </c>
      <c r="C3193" s="12" t="inlineStr">
        <is>
          <t>Carbon capture</t>
        </is>
      </c>
      <c r="D3193" s="12" t="inlineStr">
        <is>
          <t>Motor 2 of 2: control / local station</t>
        </is>
      </c>
      <c r="E3193" s="12" t="inlineStr"/>
      <c r="F3193" s="12" t="inlineStr">
        <is>
          <t>CCS MV switchgear building (VFDs)</t>
        </is>
      </c>
      <c r="G3193" s="12" t="inlineStr">
        <is>
          <t>DMP-C</t>
        </is>
      </c>
      <c r="H3193" s="12" t="inlineStr">
        <is>
          <t>DMP-C: diverter / bypass damper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6" t="n">
        <v>1116</v>
      </c>
      <c r="U3193" s="16" t="n">
        <v>124</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G-C-0142</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RB-A: reboiler (LP steam from ST extraction)</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6" t="n">
        <v>50</v>
      </c>
      <c r="U3194" s="16" t="n">
        <v>37</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G-C-0143</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RB-A: reboiler (LP steam from ST extraction)</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6" t="n">
        <v>50</v>
      </c>
      <c r="U3195" s="16" t="n">
        <v>37</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G-C-0144</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RB-A: reboiler (LP steam from ST extraction)</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6" t="n">
        <v>50</v>
      </c>
      <c r="U3196" s="16" t="n">
        <v>37</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G-C-0145</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RB-A: reboiler (LP steam from ST extraction)</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6" t="n">
        <v>50</v>
      </c>
      <c r="U3197" s="16" t="n">
        <v>37</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G-C-0146</t>
        </is>
      </c>
      <c r="B3198" s="12" t="inlineStr">
        <is>
          <t>G</t>
        </is>
      </c>
      <c r="C3198" s="12" t="inlineStr">
        <is>
          <t>Carbon capture</t>
        </is>
      </c>
      <c r="D3198" s="12" t="inlineStr">
        <is>
          <t>MOV 1: control</t>
        </is>
      </c>
      <c r="E3198" s="12" t="inlineStr"/>
      <c r="F3198" s="12" t="inlineStr">
        <is>
          <t>CCS MV switchgear building (VFDs)</t>
        </is>
      </c>
      <c r="G3198" s="12" t="inlineStr"/>
      <c r="H3198" s="12" t="inlineStr">
        <is>
          <t>RB-B: reboiler (LP steam from ST extraction)</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6" t="n">
        <v>83</v>
      </c>
      <c r="U3198" s="16" t="n">
        <v>42</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G-C-0147</t>
        </is>
      </c>
      <c r="B3199" s="12" t="inlineStr">
        <is>
          <t>G</t>
        </is>
      </c>
      <c r="C3199" s="12" t="inlineStr">
        <is>
          <t>Carbon capture</t>
        </is>
      </c>
      <c r="D3199" s="12" t="inlineStr">
        <is>
          <t>MOV 2: control</t>
        </is>
      </c>
      <c r="E3199" s="12" t="inlineStr"/>
      <c r="F3199" s="12" t="inlineStr">
        <is>
          <t>CCS MV switchgear building (VFDs)</t>
        </is>
      </c>
      <c r="G3199" s="12" t="inlineStr"/>
      <c r="H3199" s="12" t="inlineStr">
        <is>
          <t>RB-B: reboiler (LP steam from ST extraction)</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6" t="n">
        <v>83</v>
      </c>
      <c r="U3199" s="16" t="n">
        <v>42</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G-C-0148</t>
        </is>
      </c>
      <c r="B3200" s="12" t="inlineStr">
        <is>
          <t>G</t>
        </is>
      </c>
      <c r="C3200" s="12" t="inlineStr">
        <is>
          <t>Carbon capture</t>
        </is>
      </c>
      <c r="D3200" s="12" t="inlineStr">
        <is>
          <t>MOV 3: control</t>
        </is>
      </c>
      <c r="E3200" s="12" t="inlineStr"/>
      <c r="F3200" s="12" t="inlineStr">
        <is>
          <t>CCS MV switchgear building (VFDs)</t>
        </is>
      </c>
      <c r="G3200" s="12" t="inlineStr"/>
      <c r="H3200" s="12" t="inlineStr">
        <is>
          <t>RB-B: reboiler (LP steam from ST extraction)</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6" t="n">
        <v>83</v>
      </c>
      <c r="U3200" s="16" t="n">
        <v>42</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G-C-0149</t>
        </is>
      </c>
      <c r="B3201" s="12" t="inlineStr">
        <is>
          <t>G</t>
        </is>
      </c>
      <c r="C3201" s="12" t="inlineStr">
        <is>
          <t>Carbon capture</t>
        </is>
      </c>
      <c r="D3201" s="12" t="inlineStr">
        <is>
          <t>MOV 4: control</t>
        </is>
      </c>
      <c r="E3201" s="12" t="inlineStr"/>
      <c r="F3201" s="12" t="inlineStr">
        <is>
          <t>CCS MV switchgear building (VFDs)</t>
        </is>
      </c>
      <c r="G3201" s="12" t="inlineStr"/>
      <c r="H3201" s="12" t="inlineStr">
        <is>
          <t>RB-B: reboiler (LP steam from ST extraction)</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6" t="n">
        <v>83</v>
      </c>
      <c r="U3201" s="16" t="n">
        <v>42</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G-C-0150</t>
        </is>
      </c>
      <c r="B3202" s="12" t="inlineStr">
        <is>
          <t>G</t>
        </is>
      </c>
      <c r="C3202" s="12" t="inlineStr">
        <is>
          <t>Carbon capture</t>
        </is>
      </c>
      <c r="D3202" s="12" t="inlineStr">
        <is>
          <t>MOV 1: control</t>
        </is>
      </c>
      <c r="E3202" s="12" t="inlineStr"/>
      <c r="F3202" s="12" t="inlineStr">
        <is>
          <t>CCS MV switchgear building (VFDs)</t>
        </is>
      </c>
      <c r="G3202" s="12" t="inlineStr"/>
      <c r="H3202" s="12" t="inlineStr">
        <is>
          <t>RB-C: reboiler (LP steam from ST extraction)</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45</v>
      </c>
      <c r="U3202" s="16" t="n">
        <v>47</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G-C-0151</t>
        </is>
      </c>
      <c r="B3203" s="12" t="inlineStr">
        <is>
          <t>G</t>
        </is>
      </c>
      <c r="C3203" s="12" t="inlineStr">
        <is>
          <t>Carbon capture</t>
        </is>
      </c>
      <c r="D3203" s="12" t="inlineStr">
        <is>
          <t>MOV 2: control</t>
        </is>
      </c>
      <c r="E3203" s="12" t="inlineStr"/>
      <c r="F3203" s="12" t="inlineStr">
        <is>
          <t>CCS MV switchgear building (VFDs)</t>
        </is>
      </c>
      <c r="G3203" s="12" t="inlineStr"/>
      <c r="H3203" s="12" t="inlineStr">
        <is>
          <t>RB-C: reboiler (LP steam from ST extraction)</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45</v>
      </c>
      <c r="U3203" s="16" t="n">
        <v>47</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G-C-0152</t>
        </is>
      </c>
      <c r="B3204" s="12" t="inlineStr">
        <is>
          <t>G</t>
        </is>
      </c>
      <c r="C3204" s="12" t="inlineStr">
        <is>
          <t>Carbon capture</t>
        </is>
      </c>
      <c r="D3204" s="12" t="inlineStr">
        <is>
          <t>MOV 3: control</t>
        </is>
      </c>
      <c r="E3204" s="12" t="inlineStr"/>
      <c r="F3204" s="12" t="inlineStr">
        <is>
          <t>CCS MV switchgear building (VFDs)</t>
        </is>
      </c>
      <c r="G3204" s="12" t="inlineStr"/>
      <c r="H3204" s="12" t="inlineStr">
        <is>
          <t>RB-C: reboiler (LP steam from ST extraction)</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45</v>
      </c>
      <c r="U3204" s="16" t="n">
        <v>47</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G-C-0153</t>
        </is>
      </c>
      <c r="B3205" s="12" t="inlineStr">
        <is>
          <t>G</t>
        </is>
      </c>
      <c r="C3205" s="12" t="inlineStr">
        <is>
          <t>Carbon capture</t>
        </is>
      </c>
      <c r="D3205" s="12" t="inlineStr">
        <is>
          <t>MOV 4: control</t>
        </is>
      </c>
      <c r="E3205" s="12" t="inlineStr"/>
      <c r="F3205" s="12" t="inlineStr">
        <is>
          <t>CCS MV switchgear building (VFDs)</t>
        </is>
      </c>
      <c r="G3205" s="12" t="inlineStr"/>
      <c r="H3205" s="12" t="inlineStr">
        <is>
          <t>RB-C: reboiler (LP steam from ST extraction)</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45</v>
      </c>
      <c r="U3205" s="16" t="n">
        <v>47</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G-C-0154</t>
        </is>
      </c>
      <c r="B3206" s="12" t="inlineStr">
        <is>
          <t>G</t>
        </is>
      </c>
      <c r="C3206" s="12" t="inlineStr">
        <is>
          <t>Carbon capture</t>
        </is>
      </c>
      <c r="D3206" s="12" t="inlineStr">
        <is>
          <t>Motor 1 of 2: control / local station</t>
        </is>
      </c>
      <c r="E3206" s="12" t="inlineStr"/>
      <c r="F3206" s="12" t="inlineStr">
        <is>
          <t>CCS MV switchgear building (VFDs)</t>
        </is>
      </c>
      <c r="G3206" s="12" t="inlineStr"/>
      <c r="H3206" s="12" t="inlineStr">
        <is>
          <t>Reclaimer (thermal, intermittent)</t>
        </is>
      </c>
      <c r="I3206" s="12" t="inlineStr">
        <is>
          <t>Control</t>
        </is>
      </c>
      <c r="J3206" s="12" t="inlineStr">
        <is>
          <t>Control cable 600 V Type TC-ER, Cu #14 AWG, PVC jacket</t>
        </is>
      </c>
      <c r="K3206" s="12" t="inlineStr">
        <is>
          <t>CT|7/C|14</t>
        </is>
      </c>
      <c r="L3206" s="12" t="inlineStr">
        <is>
          <t>7/C</t>
        </is>
      </c>
      <c r="M3206" s="12" t="inlineStr">
        <is>
          <t>14</t>
        </is>
      </c>
      <c r="N3206" s="12" t="n">
        <v>1</v>
      </c>
      <c r="O3206" s="12" t="n">
        <v>1</v>
      </c>
      <c r="P3206" s="12" t="n"/>
      <c r="Q3206" s="12" t="n"/>
      <c r="R3206" s="12" t="n"/>
      <c r="S3206" s="12" t="inlineStr">
        <is>
          <t>Duct bank</t>
        </is>
      </c>
      <c r="T3206" s="16" t="n">
        <v>45</v>
      </c>
      <c r="U3206" s="16" t="n">
        <v>57</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G-C-0155</t>
        </is>
      </c>
      <c r="B3207" s="12" t="inlineStr">
        <is>
          <t>G</t>
        </is>
      </c>
      <c r="C3207" s="12" t="inlineStr">
        <is>
          <t>Carbon capture</t>
        </is>
      </c>
      <c r="D3207" s="12" t="inlineStr">
        <is>
          <t>Motor 2 of 2: control / local station</t>
        </is>
      </c>
      <c r="E3207" s="12" t="inlineStr"/>
      <c r="F3207" s="12" t="inlineStr">
        <is>
          <t>CCS MV switchgear building (VFDs)</t>
        </is>
      </c>
      <c r="G3207" s="12" t="inlineStr"/>
      <c r="H3207" s="12" t="inlineStr">
        <is>
          <t>Reclaimer (thermal, intermittent)</t>
        </is>
      </c>
      <c r="I3207" s="12" t="inlineStr">
        <is>
          <t>Control</t>
        </is>
      </c>
      <c r="J3207" s="12" t="inlineStr">
        <is>
          <t>Control cable 600 V Type TC-ER, Cu #14 AWG, PVC jacket</t>
        </is>
      </c>
      <c r="K3207" s="12" t="inlineStr">
        <is>
          <t>CT|7/C|14</t>
        </is>
      </c>
      <c r="L3207" s="12" t="inlineStr">
        <is>
          <t>7/C</t>
        </is>
      </c>
      <c r="M3207" s="12" t="inlineStr">
        <is>
          <t>14</t>
        </is>
      </c>
      <c r="N3207" s="12" t="n">
        <v>1</v>
      </c>
      <c r="O3207" s="12" t="n">
        <v>1</v>
      </c>
      <c r="P3207" s="12" t="n"/>
      <c r="Q3207" s="12" t="n"/>
      <c r="R3207" s="12" t="n"/>
      <c r="S3207" s="12" t="inlineStr">
        <is>
          <t>Duct bank</t>
        </is>
      </c>
      <c r="T3207" s="16" t="n">
        <v>45</v>
      </c>
      <c r="U3207" s="16" t="n">
        <v>57</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G-C-0156</t>
        </is>
      </c>
      <c r="B3208" s="12" t="inlineStr">
        <is>
          <t>G</t>
        </is>
      </c>
      <c r="C3208" s="12" t="inlineStr">
        <is>
          <t>Carbon capture</t>
        </is>
      </c>
      <c r="D3208" s="12" t="inlineStr">
        <is>
          <t>MOV 1: control</t>
        </is>
      </c>
      <c r="E3208" s="12" t="inlineStr"/>
      <c r="F3208" s="12" t="inlineStr">
        <is>
          <t>CCS MV switchgear building (VFDs)</t>
        </is>
      </c>
      <c r="G3208" s="12" t="inlineStr">
        <is>
          <t>STR-A</t>
        </is>
      </c>
      <c r="H3208" s="12" t="inlineStr">
        <is>
          <t>STR-A: stripper / regenerator (45 ft dia x 207 ft)</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146</v>
      </c>
      <c r="U3208" s="16" t="n">
        <v>36</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G-C-0157</t>
        </is>
      </c>
      <c r="B3209" s="12" t="inlineStr">
        <is>
          <t>G</t>
        </is>
      </c>
      <c r="C3209" s="12" t="inlineStr">
        <is>
          <t>Carbon capture</t>
        </is>
      </c>
      <c r="D3209" s="12" t="inlineStr">
        <is>
          <t>MOV 2: control</t>
        </is>
      </c>
      <c r="E3209" s="12" t="inlineStr"/>
      <c r="F3209" s="12" t="inlineStr">
        <is>
          <t>CCS MV switchgear building (VFDs)</t>
        </is>
      </c>
      <c r="G3209" s="12" t="inlineStr">
        <is>
          <t>STR-A</t>
        </is>
      </c>
      <c r="H3209" s="12" t="inlineStr">
        <is>
          <t>STR-A: stripper / regenerator (45 ft dia x 207 ft)</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146</v>
      </c>
      <c r="U3209" s="16" t="n">
        <v>36</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G-C-0158</t>
        </is>
      </c>
      <c r="B3210" s="12" t="inlineStr">
        <is>
          <t>G</t>
        </is>
      </c>
      <c r="C3210" s="12" t="inlineStr">
        <is>
          <t>Carbon capture</t>
        </is>
      </c>
      <c r="D3210" s="12" t="inlineStr">
        <is>
          <t>MOV 3: control</t>
        </is>
      </c>
      <c r="E3210" s="12" t="inlineStr"/>
      <c r="F3210" s="12" t="inlineStr">
        <is>
          <t>CCS MV switchgear building (VFDs)</t>
        </is>
      </c>
      <c r="G3210" s="12" t="inlineStr">
        <is>
          <t>STR-A</t>
        </is>
      </c>
      <c r="H3210" s="12" t="inlineStr">
        <is>
          <t>STR-A: stripper / regenerator (45 ft dia x 207 ft)</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146</v>
      </c>
      <c r="U3210" s="16" t="n">
        <v>36</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G-C-0159</t>
        </is>
      </c>
      <c r="B3211" s="12" t="inlineStr">
        <is>
          <t>G</t>
        </is>
      </c>
      <c r="C3211" s="12" t="inlineStr">
        <is>
          <t>Carbon capture</t>
        </is>
      </c>
      <c r="D3211" s="12" t="inlineStr">
        <is>
          <t>MOV 4: control</t>
        </is>
      </c>
      <c r="E3211" s="12" t="inlineStr"/>
      <c r="F3211" s="12" t="inlineStr">
        <is>
          <t>CCS MV switchgear building (VFDs)</t>
        </is>
      </c>
      <c r="G3211" s="12" t="inlineStr">
        <is>
          <t>STR-A</t>
        </is>
      </c>
      <c r="H3211" s="12" t="inlineStr">
        <is>
          <t>STR-A: stripper / regenerator (45 ft dia x 207 ft)</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146</v>
      </c>
      <c r="U3211" s="16" t="n">
        <v>36</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G-C-0160</t>
        </is>
      </c>
      <c r="B3212" s="12" t="inlineStr">
        <is>
          <t>G</t>
        </is>
      </c>
      <c r="C3212" s="12" t="inlineStr">
        <is>
          <t>Carbon capture</t>
        </is>
      </c>
      <c r="D3212" s="12" t="inlineStr">
        <is>
          <t>MOV 5: control</t>
        </is>
      </c>
      <c r="E3212" s="12" t="inlineStr"/>
      <c r="F3212" s="12" t="inlineStr">
        <is>
          <t>CCS MV switchgear building (VFDs)</t>
        </is>
      </c>
      <c r="G3212" s="12" t="inlineStr">
        <is>
          <t>STR-A</t>
        </is>
      </c>
      <c r="H3212" s="12" t="inlineStr">
        <is>
          <t>STR-A: stripper / regenerator (45 ft dia x 207 ft)</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146</v>
      </c>
      <c r="U3212" s="16" t="n">
        <v>36</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G-C-0161</t>
        </is>
      </c>
      <c r="B3213" s="12" t="inlineStr">
        <is>
          <t>G</t>
        </is>
      </c>
      <c r="C3213" s="12" t="inlineStr">
        <is>
          <t>Carbon capture</t>
        </is>
      </c>
      <c r="D3213" s="12" t="inlineStr">
        <is>
          <t>MOV 6: control</t>
        </is>
      </c>
      <c r="E3213" s="12" t="inlineStr"/>
      <c r="F3213" s="12" t="inlineStr">
        <is>
          <t>CCS MV switchgear building (VFDs)</t>
        </is>
      </c>
      <c r="G3213" s="12" t="inlineStr">
        <is>
          <t>STR-A</t>
        </is>
      </c>
      <c r="H3213" s="12" t="inlineStr">
        <is>
          <t>STR-A: stripper / regenerator (45 ft dia x 207 ft)</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146</v>
      </c>
      <c r="U3213" s="16" t="n">
        <v>36</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G-C-0162</t>
        </is>
      </c>
      <c r="B3214" s="12" t="inlineStr">
        <is>
          <t>G</t>
        </is>
      </c>
      <c r="C3214" s="12" t="inlineStr">
        <is>
          <t>Carbon capture</t>
        </is>
      </c>
      <c r="D3214" s="12" t="inlineStr">
        <is>
          <t>MOV 1: control</t>
        </is>
      </c>
      <c r="E3214" s="12" t="inlineStr"/>
      <c r="F3214" s="12" t="inlineStr">
        <is>
          <t>CCS MV switchgear building (VFDs)</t>
        </is>
      </c>
      <c r="G3214" s="12" t="inlineStr">
        <is>
          <t>STR-B</t>
        </is>
      </c>
      <c r="H3214" s="12" t="inlineStr">
        <is>
          <t>STR-B: stripper / regenerator (45 ft dia x 207 ft)</t>
        </is>
      </c>
      <c r="I3214" s="12" t="inlineStr">
        <is>
          <t>Control</t>
        </is>
      </c>
      <c r="J3214" s="12" t="inlineStr">
        <is>
          <t>Control cable 600 V Type TC-ER, Cu #14 AWG, PVC jacket</t>
        </is>
      </c>
      <c r="K3214" s="12" t="inlineStr">
        <is>
          <t>CT|12/C|14</t>
        </is>
      </c>
      <c r="L3214" s="12" t="inlineStr">
        <is>
          <t>12/C</t>
        </is>
      </c>
      <c r="M3214" s="12" t="inlineStr">
        <is>
          <t>14</t>
        </is>
      </c>
      <c r="N3214" s="12" t="n">
        <v>1</v>
      </c>
      <c r="O3214" s="12" t="n">
        <v>1</v>
      </c>
      <c r="P3214" s="12" t="n"/>
      <c r="Q3214" s="12" t="n"/>
      <c r="R3214" s="12" t="n"/>
      <c r="S3214" s="12" t="inlineStr">
        <is>
          <t>Duct bank</t>
        </is>
      </c>
      <c r="T3214" s="16" t="n">
        <v>146</v>
      </c>
      <c r="U3214" s="16" t="n">
        <v>36</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G-C-0163</t>
        </is>
      </c>
      <c r="B3215" s="12" t="inlineStr">
        <is>
          <t>G</t>
        </is>
      </c>
      <c r="C3215" s="12" t="inlineStr">
        <is>
          <t>Carbon capture</t>
        </is>
      </c>
      <c r="D3215" s="12" t="inlineStr">
        <is>
          <t>MOV 2: control</t>
        </is>
      </c>
      <c r="E3215" s="12" t="inlineStr"/>
      <c r="F3215" s="12" t="inlineStr">
        <is>
          <t>CCS MV switchgear building (VFDs)</t>
        </is>
      </c>
      <c r="G3215" s="12" t="inlineStr">
        <is>
          <t>STR-B</t>
        </is>
      </c>
      <c r="H3215" s="12" t="inlineStr">
        <is>
          <t>STR-B: stripper / regenerator (45 ft dia x 207 ft)</t>
        </is>
      </c>
      <c r="I3215" s="12" t="inlineStr">
        <is>
          <t>Control</t>
        </is>
      </c>
      <c r="J3215" s="12" t="inlineStr">
        <is>
          <t>Control cable 600 V Type TC-ER, Cu #14 AWG, PVC jacket</t>
        </is>
      </c>
      <c r="K3215" s="12" t="inlineStr">
        <is>
          <t>CT|12/C|14</t>
        </is>
      </c>
      <c r="L3215" s="12" t="inlineStr">
        <is>
          <t>12/C</t>
        </is>
      </c>
      <c r="M3215" s="12" t="inlineStr">
        <is>
          <t>14</t>
        </is>
      </c>
      <c r="N3215" s="12" t="n">
        <v>1</v>
      </c>
      <c r="O3215" s="12" t="n">
        <v>1</v>
      </c>
      <c r="P3215" s="12" t="n"/>
      <c r="Q3215" s="12" t="n"/>
      <c r="R3215" s="12" t="n"/>
      <c r="S3215" s="12" t="inlineStr">
        <is>
          <t>Duct bank</t>
        </is>
      </c>
      <c r="T3215" s="16" t="n">
        <v>146</v>
      </c>
      <c r="U3215" s="16" t="n">
        <v>36</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G-C-0164</t>
        </is>
      </c>
      <c r="B3216" s="12" t="inlineStr">
        <is>
          <t>G</t>
        </is>
      </c>
      <c r="C3216" s="12" t="inlineStr">
        <is>
          <t>Carbon capture</t>
        </is>
      </c>
      <c r="D3216" s="12" t="inlineStr">
        <is>
          <t>MOV 3: control</t>
        </is>
      </c>
      <c r="E3216" s="12" t="inlineStr"/>
      <c r="F3216" s="12" t="inlineStr">
        <is>
          <t>CCS MV switchgear building (VFDs)</t>
        </is>
      </c>
      <c r="G3216" s="12" t="inlineStr">
        <is>
          <t>STR-B</t>
        </is>
      </c>
      <c r="H3216" s="12" t="inlineStr">
        <is>
          <t>STR-B: stripper / regenerator (45 ft dia x 207 ft)</t>
        </is>
      </c>
      <c r="I3216" s="12" t="inlineStr">
        <is>
          <t>Control</t>
        </is>
      </c>
      <c r="J3216" s="12" t="inlineStr">
        <is>
          <t>Control cable 600 V Type TC-ER, Cu #14 AWG, PVC jacket</t>
        </is>
      </c>
      <c r="K3216" s="12" t="inlineStr">
        <is>
          <t>CT|12/C|14</t>
        </is>
      </c>
      <c r="L3216" s="12" t="inlineStr">
        <is>
          <t>12/C</t>
        </is>
      </c>
      <c r="M3216" s="12" t="inlineStr">
        <is>
          <t>14</t>
        </is>
      </c>
      <c r="N3216" s="12" t="n">
        <v>1</v>
      </c>
      <c r="O3216" s="12" t="n">
        <v>1</v>
      </c>
      <c r="P3216" s="12" t="n"/>
      <c r="Q3216" s="12" t="n"/>
      <c r="R3216" s="12" t="n"/>
      <c r="S3216" s="12" t="inlineStr">
        <is>
          <t>Duct bank</t>
        </is>
      </c>
      <c r="T3216" s="16" t="n">
        <v>146</v>
      </c>
      <c r="U3216" s="16" t="n">
        <v>36</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G-C-0165</t>
        </is>
      </c>
      <c r="B3217" s="12" t="inlineStr">
        <is>
          <t>G</t>
        </is>
      </c>
      <c r="C3217" s="12" t="inlineStr">
        <is>
          <t>Carbon capture</t>
        </is>
      </c>
      <c r="D3217" s="12" t="inlineStr">
        <is>
          <t>MOV 4: control</t>
        </is>
      </c>
      <c r="E3217" s="12" t="inlineStr"/>
      <c r="F3217" s="12" t="inlineStr">
        <is>
          <t>CCS MV switchgear building (VFDs)</t>
        </is>
      </c>
      <c r="G3217" s="12" t="inlineStr">
        <is>
          <t>STR-B</t>
        </is>
      </c>
      <c r="H3217" s="12" t="inlineStr">
        <is>
          <t>STR-B: stripper / regenerator (45 ft dia x 207 ft)</t>
        </is>
      </c>
      <c r="I3217" s="12" t="inlineStr">
        <is>
          <t>Control</t>
        </is>
      </c>
      <c r="J3217" s="12" t="inlineStr">
        <is>
          <t>Control cable 600 V Type TC-ER, Cu #14 AWG, PVC jacket</t>
        </is>
      </c>
      <c r="K3217" s="12" t="inlineStr">
        <is>
          <t>CT|12/C|14</t>
        </is>
      </c>
      <c r="L3217" s="12" t="inlineStr">
        <is>
          <t>12/C</t>
        </is>
      </c>
      <c r="M3217" s="12" t="inlineStr">
        <is>
          <t>14</t>
        </is>
      </c>
      <c r="N3217" s="12" t="n">
        <v>1</v>
      </c>
      <c r="O3217" s="12" t="n">
        <v>1</v>
      </c>
      <c r="P3217" s="12" t="n"/>
      <c r="Q3217" s="12" t="n"/>
      <c r="R3217" s="12" t="n"/>
      <c r="S3217" s="12" t="inlineStr">
        <is>
          <t>Duct bank</t>
        </is>
      </c>
      <c r="T3217" s="16" t="n">
        <v>146</v>
      </c>
      <c r="U3217" s="16" t="n">
        <v>36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G-C-0166</t>
        </is>
      </c>
      <c r="B3218" s="12" t="inlineStr">
        <is>
          <t>G</t>
        </is>
      </c>
      <c r="C3218" s="12" t="inlineStr">
        <is>
          <t>Carbon capture</t>
        </is>
      </c>
      <c r="D3218" s="12" t="inlineStr">
        <is>
          <t>MOV 5: control</t>
        </is>
      </c>
      <c r="E3218" s="12" t="inlineStr"/>
      <c r="F3218" s="12" t="inlineStr">
        <is>
          <t>CCS MV switchgear building (VFDs)</t>
        </is>
      </c>
      <c r="G3218" s="12" t="inlineStr">
        <is>
          <t>STR-B</t>
        </is>
      </c>
      <c r="H3218" s="12" t="inlineStr">
        <is>
          <t>STR-B: stripper / regenerator (45 ft dia x 207 ft)</t>
        </is>
      </c>
      <c r="I3218" s="12" t="inlineStr">
        <is>
          <t>Control</t>
        </is>
      </c>
      <c r="J3218" s="12" t="inlineStr">
        <is>
          <t>Control cable 600 V Type TC-ER, Cu #14 AWG, PVC jacket</t>
        </is>
      </c>
      <c r="K3218" s="12" t="inlineStr">
        <is>
          <t>CT|12/C|14</t>
        </is>
      </c>
      <c r="L3218" s="12" t="inlineStr">
        <is>
          <t>12/C</t>
        </is>
      </c>
      <c r="M3218" s="12" t="inlineStr">
        <is>
          <t>14</t>
        </is>
      </c>
      <c r="N3218" s="12" t="n">
        <v>1</v>
      </c>
      <c r="O3218" s="12" t="n">
        <v>1</v>
      </c>
      <c r="P3218" s="12" t="n"/>
      <c r="Q3218" s="12" t="n"/>
      <c r="R3218" s="12" t="n"/>
      <c r="S3218" s="12" t="inlineStr">
        <is>
          <t>Duct bank</t>
        </is>
      </c>
      <c r="T3218" s="16" t="n">
        <v>146</v>
      </c>
      <c r="U3218" s="16" t="n">
        <v>36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G-C-0167</t>
        </is>
      </c>
      <c r="B3219" s="12" t="inlineStr">
        <is>
          <t>G</t>
        </is>
      </c>
      <c r="C3219" s="12" t="inlineStr">
        <is>
          <t>Carbon capture</t>
        </is>
      </c>
      <c r="D3219" s="12" t="inlineStr">
        <is>
          <t>MOV 6: control</t>
        </is>
      </c>
      <c r="E3219" s="12" t="inlineStr"/>
      <c r="F3219" s="12" t="inlineStr">
        <is>
          <t>CCS MV switchgear building (VFDs)</t>
        </is>
      </c>
      <c r="G3219" s="12" t="inlineStr">
        <is>
          <t>STR-B</t>
        </is>
      </c>
      <c r="H3219" s="12" t="inlineStr">
        <is>
          <t>STR-B: stripper / regenerator (45 ft dia x 207 ft)</t>
        </is>
      </c>
      <c r="I3219" s="12" t="inlineStr">
        <is>
          <t>Control</t>
        </is>
      </c>
      <c r="J3219" s="12" t="inlineStr">
        <is>
          <t>Control cable 600 V Type TC-ER, Cu #14 AWG, PVC jacket</t>
        </is>
      </c>
      <c r="K3219" s="12" t="inlineStr">
        <is>
          <t>CT|12/C|14</t>
        </is>
      </c>
      <c r="L3219" s="12" t="inlineStr">
        <is>
          <t>12/C</t>
        </is>
      </c>
      <c r="M3219" s="12" t="inlineStr">
        <is>
          <t>14</t>
        </is>
      </c>
      <c r="N3219" s="12" t="n">
        <v>1</v>
      </c>
      <c r="O3219" s="12" t="n">
        <v>1</v>
      </c>
      <c r="P3219" s="12" t="n"/>
      <c r="Q3219" s="12" t="n"/>
      <c r="R3219" s="12" t="n"/>
      <c r="S3219" s="12" t="inlineStr">
        <is>
          <t>Duct bank</t>
        </is>
      </c>
      <c r="T3219" s="16" t="n">
        <v>146</v>
      </c>
      <c r="U3219" s="16" t="n">
        <v>36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G-C-0168</t>
        </is>
      </c>
      <c r="B3220" s="12" t="inlineStr">
        <is>
          <t>G</t>
        </is>
      </c>
      <c r="C3220" s="12" t="inlineStr">
        <is>
          <t>Carbon capture</t>
        </is>
      </c>
      <c r="D3220" s="12" t="inlineStr">
        <is>
          <t>MOV 1: control</t>
        </is>
      </c>
      <c r="E3220" s="12" t="inlineStr"/>
      <c r="F3220" s="12" t="inlineStr">
        <is>
          <t>CCS MV switchgear building (VFDs)</t>
        </is>
      </c>
      <c r="G3220" s="12" t="inlineStr">
        <is>
          <t>STR-C</t>
        </is>
      </c>
      <c r="H3220" s="12" t="inlineStr">
        <is>
          <t>STR-C: stripper / regenerator (45 ft dia x 207 ft)</t>
        </is>
      </c>
      <c r="I3220" s="12" t="inlineStr">
        <is>
          <t>Control</t>
        </is>
      </c>
      <c r="J3220" s="12" t="inlineStr">
        <is>
          <t>Control cable 600 V Type TC-ER, Cu #14 AWG, PVC jacket</t>
        </is>
      </c>
      <c r="K3220" s="12" t="inlineStr">
        <is>
          <t>CT|12/C|14</t>
        </is>
      </c>
      <c r="L3220" s="12" t="inlineStr">
        <is>
          <t>12/C</t>
        </is>
      </c>
      <c r="M3220" s="12" t="inlineStr">
        <is>
          <t>14</t>
        </is>
      </c>
      <c r="N3220" s="12" t="n">
        <v>1</v>
      </c>
      <c r="O3220" s="12" t="n">
        <v>1</v>
      </c>
      <c r="P3220" s="12" t="n"/>
      <c r="Q3220" s="12" t="n"/>
      <c r="R3220" s="12" t="n"/>
      <c r="S3220" s="12" t="inlineStr">
        <is>
          <t>Duct bank</t>
        </is>
      </c>
      <c r="T3220" s="16" t="n">
        <v>196</v>
      </c>
      <c r="U3220" s="16" t="n">
        <v>36</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G-C-0169</t>
        </is>
      </c>
      <c r="B3221" s="12" t="inlineStr">
        <is>
          <t>G</t>
        </is>
      </c>
      <c r="C3221" s="12" t="inlineStr">
        <is>
          <t>Carbon capture</t>
        </is>
      </c>
      <c r="D3221" s="12" t="inlineStr">
        <is>
          <t>MOV 2: control</t>
        </is>
      </c>
      <c r="E3221" s="12" t="inlineStr"/>
      <c r="F3221" s="12" t="inlineStr">
        <is>
          <t>CCS MV switchgear building (VFDs)</t>
        </is>
      </c>
      <c r="G3221" s="12" t="inlineStr">
        <is>
          <t>STR-C</t>
        </is>
      </c>
      <c r="H3221" s="12" t="inlineStr">
        <is>
          <t>STR-C: stripper / regenerator (45 ft dia x 207 ft)</t>
        </is>
      </c>
      <c r="I3221" s="12" t="inlineStr">
        <is>
          <t>Control</t>
        </is>
      </c>
      <c r="J3221" s="12" t="inlineStr">
        <is>
          <t>Control cable 600 V Type TC-ER, Cu #14 AWG, PVC jacket</t>
        </is>
      </c>
      <c r="K3221" s="12" t="inlineStr">
        <is>
          <t>CT|12/C|14</t>
        </is>
      </c>
      <c r="L3221" s="12" t="inlineStr">
        <is>
          <t>12/C</t>
        </is>
      </c>
      <c r="M3221" s="12" t="inlineStr">
        <is>
          <t>14</t>
        </is>
      </c>
      <c r="N3221" s="12" t="n">
        <v>1</v>
      </c>
      <c r="O3221" s="12" t="n">
        <v>1</v>
      </c>
      <c r="P3221" s="12" t="n"/>
      <c r="Q3221" s="12" t="n"/>
      <c r="R3221" s="12" t="n"/>
      <c r="S3221" s="12" t="inlineStr">
        <is>
          <t>Duct bank</t>
        </is>
      </c>
      <c r="T3221" s="16" t="n">
        <v>196</v>
      </c>
      <c r="U3221" s="16" t="n">
        <v>36</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G-C-0170</t>
        </is>
      </c>
      <c r="B3222" s="12" t="inlineStr">
        <is>
          <t>G</t>
        </is>
      </c>
      <c r="C3222" s="12" t="inlineStr">
        <is>
          <t>Carbon capture</t>
        </is>
      </c>
      <c r="D3222" s="12" t="inlineStr">
        <is>
          <t>MOV 3: control</t>
        </is>
      </c>
      <c r="E3222" s="12" t="inlineStr"/>
      <c r="F3222" s="12" t="inlineStr">
        <is>
          <t>CCS MV switchgear building (VFDs)</t>
        </is>
      </c>
      <c r="G3222" s="12" t="inlineStr">
        <is>
          <t>STR-C</t>
        </is>
      </c>
      <c r="H3222" s="12" t="inlineStr">
        <is>
          <t>STR-C: stripper / regenerator (45 ft dia x 207 ft)</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196</v>
      </c>
      <c r="U3222" s="16" t="n">
        <v>36</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G-C-0171</t>
        </is>
      </c>
      <c r="B3223" s="12" t="inlineStr">
        <is>
          <t>G</t>
        </is>
      </c>
      <c r="C3223" s="12" t="inlineStr">
        <is>
          <t>Carbon capture</t>
        </is>
      </c>
      <c r="D3223" s="12" t="inlineStr">
        <is>
          <t>MOV 4: control</t>
        </is>
      </c>
      <c r="E3223" s="12" t="inlineStr"/>
      <c r="F3223" s="12" t="inlineStr">
        <is>
          <t>CCS MV switchgear building (VFDs)</t>
        </is>
      </c>
      <c r="G3223" s="12" t="inlineStr">
        <is>
          <t>STR-C</t>
        </is>
      </c>
      <c r="H3223" s="12" t="inlineStr">
        <is>
          <t>STR-C: stripper / regenerator (45 ft dia x 207 ft)</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196</v>
      </c>
      <c r="U3223" s="16" t="n">
        <v>36</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G-C-0172</t>
        </is>
      </c>
      <c r="B3224" s="12" t="inlineStr">
        <is>
          <t>G</t>
        </is>
      </c>
      <c r="C3224" s="12" t="inlineStr">
        <is>
          <t>Carbon capture</t>
        </is>
      </c>
      <c r="D3224" s="12" t="inlineStr">
        <is>
          <t>MOV 5: control</t>
        </is>
      </c>
      <c r="E3224" s="12" t="inlineStr"/>
      <c r="F3224" s="12" t="inlineStr">
        <is>
          <t>CCS MV switchgear building (VFDs)</t>
        </is>
      </c>
      <c r="G3224" s="12" t="inlineStr">
        <is>
          <t>STR-C</t>
        </is>
      </c>
      <c r="H3224" s="12" t="inlineStr">
        <is>
          <t>STR-C: stripper / regenerator (45 ft dia x 207 ft)</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196</v>
      </c>
      <c r="U3224" s="16" t="n">
        <v>36</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G-C-0173</t>
        </is>
      </c>
      <c r="B3225" s="12" t="inlineStr">
        <is>
          <t>G</t>
        </is>
      </c>
      <c r="C3225" s="12" t="inlineStr">
        <is>
          <t>Carbon capture</t>
        </is>
      </c>
      <c r="D3225" s="12" t="inlineStr">
        <is>
          <t>MOV 6: control</t>
        </is>
      </c>
      <c r="E3225" s="12" t="inlineStr"/>
      <c r="F3225" s="12" t="inlineStr">
        <is>
          <t>CCS MV switchgear building (VFDs)</t>
        </is>
      </c>
      <c r="G3225" s="12" t="inlineStr">
        <is>
          <t>STR-C</t>
        </is>
      </c>
      <c r="H3225" s="12" t="inlineStr">
        <is>
          <t>STR-C: stripper / regenerator (45 ft dia x 207 ft)</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196</v>
      </c>
      <c r="U3225" s="16" t="n">
        <v>36</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G-C-0174</t>
        </is>
      </c>
      <c r="B3226" s="12" t="inlineStr">
        <is>
          <t>G</t>
        </is>
      </c>
      <c r="C3226" s="12" t="inlineStr">
        <is>
          <t>Carbon capture</t>
        </is>
      </c>
      <c r="D3226" s="12" t="inlineStr">
        <is>
          <t>Motor 1 of 4: control / local station</t>
        </is>
      </c>
      <c r="E3226" s="12" t="inlineStr"/>
      <c r="F3226" s="12" t="inlineStr">
        <is>
          <t>CCS MV switchgear building (VFDs)</t>
        </is>
      </c>
      <c r="G3226" s="12" t="inlineStr"/>
      <c r="H3226" s="12" t="inlineStr">
        <is>
          <t>Solvent + NaOH storage</t>
        </is>
      </c>
      <c r="I3226" s="12" t="inlineStr">
        <is>
          <t>Control</t>
        </is>
      </c>
      <c r="J3226" s="12" t="inlineStr">
        <is>
          <t>Control cable 600 V Type TC-ER, Cu #14 AWG, PVC jacket</t>
        </is>
      </c>
      <c r="K3226" s="12" t="inlineStr">
        <is>
          <t>CT|7/C|14</t>
        </is>
      </c>
      <c r="L3226" s="12" t="inlineStr">
        <is>
          <t>7/C</t>
        </is>
      </c>
      <c r="M3226" s="12" t="inlineStr">
        <is>
          <t>14</t>
        </is>
      </c>
      <c r="N3226" s="12" t="n">
        <v>1</v>
      </c>
      <c r="O3226" s="12" t="n">
        <v>1</v>
      </c>
      <c r="P3226" s="12" t="n"/>
      <c r="Q3226" s="12" t="n"/>
      <c r="R3226" s="12" t="n"/>
      <c r="S3226" s="12" t="inlineStr">
        <is>
          <t>Duct bank</t>
        </is>
      </c>
      <c r="T3226" s="16" t="n">
        <v>250</v>
      </c>
      <c r="U3226" s="16" t="n">
        <v>37</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G-C-0175</t>
        </is>
      </c>
      <c r="B3227" s="12" t="inlineStr">
        <is>
          <t>G</t>
        </is>
      </c>
      <c r="C3227" s="12" t="inlineStr">
        <is>
          <t>Carbon capture</t>
        </is>
      </c>
      <c r="D3227" s="12" t="inlineStr">
        <is>
          <t>Motor 2 of 4: control / local station</t>
        </is>
      </c>
      <c r="E3227" s="12" t="inlineStr"/>
      <c r="F3227" s="12" t="inlineStr">
        <is>
          <t>CCS MV switchgear building (VFDs)</t>
        </is>
      </c>
      <c r="G3227" s="12" t="inlineStr"/>
      <c r="H3227" s="12" t="inlineStr">
        <is>
          <t>Solvent + NaOH storage</t>
        </is>
      </c>
      <c r="I3227" s="12" t="inlineStr">
        <is>
          <t>Control</t>
        </is>
      </c>
      <c r="J3227" s="12" t="inlineStr">
        <is>
          <t>Control cable 600 V Type TC-ER, Cu #14 AWG, PVC jacket</t>
        </is>
      </c>
      <c r="K3227" s="12" t="inlineStr">
        <is>
          <t>CT|7/C|14</t>
        </is>
      </c>
      <c r="L3227" s="12" t="inlineStr">
        <is>
          <t>7/C</t>
        </is>
      </c>
      <c r="M3227" s="12" t="inlineStr">
        <is>
          <t>14</t>
        </is>
      </c>
      <c r="N3227" s="12" t="n">
        <v>1</v>
      </c>
      <c r="O3227" s="12" t="n">
        <v>1</v>
      </c>
      <c r="P3227" s="12" t="n"/>
      <c r="Q3227" s="12" t="n"/>
      <c r="R3227" s="12" t="n"/>
      <c r="S3227" s="12" t="inlineStr">
        <is>
          <t>Duct bank</t>
        </is>
      </c>
      <c r="T3227" s="16" t="n">
        <v>250</v>
      </c>
      <c r="U3227" s="16" t="n">
        <v>37</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G-C-0176</t>
        </is>
      </c>
      <c r="B3228" s="12" t="inlineStr">
        <is>
          <t>G</t>
        </is>
      </c>
      <c r="C3228" s="12" t="inlineStr">
        <is>
          <t>Carbon capture</t>
        </is>
      </c>
      <c r="D3228" s="12" t="inlineStr">
        <is>
          <t>Motor 3 of 4: control / local station</t>
        </is>
      </c>
      <c r="E3228" s="12" t="inlineStr"/>
      <c r="F3228" s="12" t="inlineStr">
        <is>
          <t>CCS MV switchgear building (VFDs)</t>
        </is>
      </c>
      <c r="G3228" s="12" t="inlineStr"/>
      <c r="H3228" s="12" t="inlineStr">
        <is>
          <t>Solvent + NaOH storage</t>
        </is>
      </c>
      <c r="I3228" s="12" t="inlineStr">
        <is>
          <t>Control</t>
        </is>
      </c>
      <c r="J3228" s="12" t="inlineStr">
        <is>
          <t>Control cable 600 V Type TC-ER, Cu #14 AWG, PVC jacket</t>
        </is>
      </c>
      <c r="K3228" s="12" t="inlineStr">
        <is>
          <t>CT|7/C|14</t>
        </is>
      </c>
      <c r="L3228" s="12" t="inlineStr">
        <is>
          <t>7/C</t>
        </is>
      </c>
      <c r="M3228" s="12" t="inlineStr">
        <is>
          <t>14</t>
        </is>
      </c>
      <c r="N3228" s="12" t="n">
        <v>1</v>
      </c>
      <c r="O3228" s="12" t="n">
        <v>1</v>
      </c>
      <c r="P3228" s="12" t="n"/>
      <c r="Q3228" s="12" t="n"/>
      <c r="R3228" s="12" t="n"/>
      <c r="S3228" s="12" t="inlineStr">
        <is>
          <t>Duct bank</t>
        </is>
      </c>
      <c r="T3228" s="16" t="n">
        <v>250</v>
      </c>
      <c r="U3228" s="16" t="n">
        <v>37</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G-C-0177</t>
        </is>
      </c>
      <c r="B3229" s="12" t="inlineStr">
        <is>
          <t>G</t>
        </is>
      </c>
      <c r="C3229" s="12" t="inlineStr">
        <is>
          <t>Carbon capture</t>
        </is>
      </c>
      <c r="D3229" s="12" t="inlineStr">
        <is>
          <t>Motor 4 of 4: control / local station</t>
        </is>
      </c>
      <c r="E3229" s="12" t="inlineStr"/>
      <c r="F3229" s="12" t="inlineStr">
        <is>
          <t>CCS MV switchgear building (VFDs)</t>
        </is>
      </c>
      <c r="G3229" s="12" t="inlineStr"/>
      <c r="H3229" s="12" t="inlineStr">
        <is>
          <t>Solvent + NaOH storage</t>
        </is>
      </c>
      <c r="I3229" s="12" t="inlineStr">
        <is>
          <t>Control</t>
        </is>
      </c>
      <c r="J3229" s="12" t="inlineStr">
        <is>
          <t>Control cable 600 V Type TC-ER, Cu #14 AWG, PVC jacket</t>
        </is>
      </c>
      <c r="K3229" s="12" t="inlineStr">
        <is>
          <t>CT|7/C|14</t>
        </is>
      </c>
      <c r="L3229" s="12" t="inlineStr">
        <is>
          <t>7/C</t>
        </is>
      </c>
      <c r="M3229" s="12" t="inlineStr">
        <is>
          <t>14</t>
        </is>
      </c>
      <c r="N3229" s="12" t="n">
        <v>1</v>
      </c>
      <c r="O3229" s="12" t="n">
        <v>1</v>
      </c>
      <c r="P3229" s="12" t="n"/>
      <c r="Q3229" s="12" t="n"/>
      <c r="R3229" s="12" t="n"/>
      <c r="S3229" s="12" t="inlineStr">
        <is>
          <t>Duct bank</t>
        </is>
      </c>
      <c r="T3229" s="16" t="n">
        <v>250</v>
      </c>
      <c r="U3229" s="16" t="n">
        <v>37</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G-C-0178</t>
        </is>
      </c>
      <c r="B3230" s="12" t="inlineStr">
        <is>
          <t>G</t>
        </is>
      </c>
      <c r="C3230" s="12" t="inlineStr">
        <is>
          <t>Carbon capture</t>
        </is>
      </c>
      <c r="D3230" s="12" t="inlineStr">
        <is>
          <t>Motor 1 of 2: control / local station</t>
        </is>
      </c>
      <c r="E3230" s="12" t="inlineStr"/>
      <c r="F3230" s="12" t="inlineStr">
        <is>
          <t>CCS MV switchgear building (VFDs)</t>
        </is>
      </c>
      <c r="G3230" s="12" t="inlineStr"/>
      <c r="H3230" s="12" t="inlineStr">
        <is>
          <t>Water-wash pumps A</t>
        </is>
      </c>
      <c r="I3230" s="12" t="inlineStr">
        <is>
          <t>Control</t>
        </is>
      </c>
      <c r="J3230" s="12" t="inlineStr">
        <is>
          <t>Control cable 600 V Type TC-ER, Cu #14 AWG, PVC jacket</t>
        </is>
      </c>
      <c r="K3230" s="12" t="inlineStr">
        <is>
          <t>CT|7/C|14</t>
        </is>
      </c>
      <c r="L3230" s="12" t="inlineStr">
        <is>
          <t>7/C</t>
        </is>
      </c>
      <c r="M3230" s="12" t="inlineStr">
        <is>
          <t>14</t>
        </is>
      </c>
      <c r="N3230" s="12" t="n">
        <v>1</v>
      </c>
      <c r="O3230" s="12" t="n">
        <v>1</v>
      </c>
      <c r="P3230" s="12" t="n"/>
      <c r="Q3230" s="12" t="n"/>
      <c r="R3230" s="12" t="n"/>
      <c r="S3230" s="12" t="inlineStr">
        <is>
          <t>Tray</t>
        </is>
      </c>
      <c r="T3230" s="16" t="n">
        <v>465</v>
      </c>
      <c r="U3230" s="16" t="n">
        <v>96</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G-C-0179</t>
        </is>
      </c>
      <c r="B3231" s="12" t="inlineStr">
        <is>
          <t>G</t>
        </is>
      </c>
      <c r="C3231" s="12" t="inlineStr">
        <is>
          <t>Carbon capture</t>
        </is>
      </c>
      <c r="D3231" s="12" t="inlineStr">
        <is>
          <t>Motor 2 of 2: control / local station</t>
        </is>
      </c>
      <c r="E3231" s="12" t="inlineStr"/>
      <c r="F3231" s="12" t="inlineStr">
        <is>
          <t>CCS MV switchgear building (VFDs)</t>
        </is>
      </c>
      <c r="G3231" s="12" t="inlineStr"/>
      <c r="H3231" s="12" t="inlineStr">
        <is>
          <t>Water-wash pumps A</t>
        </is>
      </c>
      <c r="I3231" s="12" t="inlineStr">
        <is>
          <t>Control</t>
        </is>
      </c>
      <c r="J3231" s="12" t="inlineStr">
        <is>
          <t>Control cable 600 V Type TC-ER, Cu #14 AWG, PVC jacket</t>
        </is>
      </c>
      <c r="K3231" s="12" t="inlineStr">
        <is>
          <t>CT|7/C|14</t>
        </is>
      </c>
      <c r="L3231" s="12" t="inlineStr">
        <is>
          <t>7/C</t>
        </is>
      </c>
      <c r="M3231" s="12" t="inlineStr">
        <is>
          <t>14</t>
        </is>
      </c>
      <c r="N3231" s="12" t="n">
        <v>1</v>
      </c>
      <c r="O3231" s="12" t="n">
        <v>1</v>
      </c>
      <c r="P3231" s="12" t="n"/>
      <c r="Q3231" s="12" t="n"/>
      <c r="R3231" s="12" t="n"/>
      <c r="S3231" s="12" t="inlineStr">
        <is>
          <t>Tray</t>
        </is>
      </c>
      <c r="T3231" s="16" t="n">
        <v>465</v>
      </c>
      <c r="U3231" s="16" t="n">
        <v>96</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G-C-0180</t>
        </is>
      </c>
      <c r="B3232" s="12" t="inlineStr">
        <is>
          <t>G</t>
        </is>
      </c>
      <c r="C3232" s="12" t="inlineStr">
        <is>
          <t>Carbon capture</t>
        </is>
      </c>
      <c r="D3232" s="12" t="inlineStr">
        <is>
          <t>Motor 1 of 2: control / local station</t>
        </is>
      </c>
      <c r="E3232" s="12" t="inlineStr"/>
      <c r="F3232" s="12" t="inlineStr">
        <is>
          <t>CCS MV switchgear building (VFDs)</t>
        </is>
      </c>
      <c r="G3232" s="12" t="inlineStr"/>
      <c r="H3232" s="12" t="inlineStr">
        <is>
          <t>Water-wash pumps B</t>
        </is>
      </c>
      <c r="I3232" s="12" t="inlineStr">
        <is>
          <t>Control</t>
        </is>
      </c>
      <c r="J3232" s="12" t="inlineStr">
        <is>
          <t>Control cable 600 V Type TC-ER, Cu #14 AWG, PVC jacket</t>
        </is>
      </c>
      <c r="K3232" s="12" t="inlineStr">
        <is>
          <t>CT|7/C|14</t>
        </is>
      </c>
      <c r="L3232" s="12" t="inlineStr">
        <is>
          <t>7/C</t>
        </is>
      </c>
      <c r="M3232" s="12" t="inlineStr">
        <is>
          <t>14</t>
        </is>
      </c>
      <c r="N3232" s="12" t="n">
        <v>1</v>
      </c>
      <c r="O3232" s="12" t="n">
        <v>1</v>
      </c>
      <c r="P3232" s="12" t="n"/>
      <c r="Q3232" s="12" t="n"/>
      <c r="R3232" s="12" t="n"/>
      <c r="S3232" s="12" t="inlineStr">
        <is>
          <t>Tray</t>
        </is>
      </c>
      <c r="T3232" s="16" t="n">
        <v>305</v>
      </c>
      <c r="U3232" s="16" t="n">
        <v>96</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G-C-0181</t>
        </is>
      </c>
      <c r="B3233" s="12" t="inlineStr">
        <is>
          <t>G</t>
        </is>
      </c>
      <c r="C3233" s="12" t="inlineStr">
        <is>
          <t>Carbon capture</t>
        </is>
      </c>
      <c r="D3233" s="12" t="inlineStr">
        <is>
          <t>Motor 2 of 2: control / local station</t>
        </is>
      </c>
      <c r="E3233" s="12" t="inlineStr"/>
      <c r="F3233" s="12" t="inlineStr">
        <is>
          <t>CCS MV switchgear building (VFDs)</t>
        </is>
      </c>
      <c r="G3233" s="12" t="inlineStr"/>
      <c r="H3233" s="12" t="inlineStr">
        <is>
          <t>Water-wash pumps B</t>
        </is>
      </c>
      <c r="I3233" s="12" t="inlineStr">
        <is>
          <t>Control</t>
        </is>
      </c>
      <c r="J3233" s="12" t="inlineStr">
        <is>
          <t>Control cable 600 V Type TC-ER, Cu #14 AWG, PVC jacket</t>
        </is>
      </c>
      <c r="K3233" s="12" t="inlineStr">
        <is>
          <t>CT|7/C|14</t>
        </is>
      </c>
      <c r="L3233" s="12" t="inlineStr">
        <is>
          <t>7/C</t>
        </is>
      </c>
      <c r="M3233" s="12" t="inlineStr">
        <is>
          <t>14</t>
        </is>
      </c>
      <c r="N3233" s="12" t="n">
        <v>1</v>
      </c>
      <c r="O3233" s="12" t="n">
        <v>1</v>
      </c>
      <c r="P3233" s="12" t="n"/>
      <c r="Q3233" s="12" t="n"/>
      <c r="R3233" s="12" t="n"/>
      <c r="S3233" s="12" t="inlineStr">
        <is>
          <t>Tray</t>
        </is>
      </c>
      <c r="T3233" s="16" t="n">
        <v>305</v>
      </c>
      <c r="U3233" s="16" t="n">
        <v>96</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G-C-0182</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Water-wash pumps C</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Tray</t>
        </is>
      </c>
      <c r="T3234" s="16" t="n">
        <v>145</v>
      </c>
      <c r="U3234" s="16" t="n">
        <v>96</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G-C-0183</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Water-wash pumps C</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Tray</t>
        </is>
      </c>
      <c r="T3235" s="16" t="n">
        <v>145</v>
      </c>
      <c r="U3235" s="16" t="n">
        <v>96</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G-F-0001</t>
        </is>
      </c>
      <c r="B3236" s="12" t="inlineStr">
        <is>
          <t>G</t>
        </is>
      </c>
      <c r="C3236" s="12" t="inlineStr">
        <is>
          <t>Carbon capture</t>
        </is>
      </c>
      <c r="D3236" s="12" t="inlineStr">
        <is>
          <t>Plant network / DCS fibre</t>
        </is>
      </c>
      <c r="E3236" s="12" t="inlineStr">
        <is>
          <t>CR</t>
        </is>
      </c>
      <c r="F3236" s="12" t="inlineStr">
        <is>
          <t>Control / admin building (main control room)</t>
        </is>
      </c>
      <c r="G3236" s="12" t="inlineStr"/>
      <c r="H3236" s="12" t="inlineStr">
        <is>
          <t>CCS F&amp;G / control</t>
        </is>
      </c>
      <c r="I3236" s="12" t="inlineStr">
        <is>
          <t>Fibre / data</t>
        </is>
      </c>
      <c r="J3236" s="12" t="inlineStr">
        <is>
          <t>Fibre optic, single-mode, 12-fibre, armored, orange jacket</t>
        </is>
      </c>
      <c r="K3236" s="12" t="inlineStr">
        <is>
          <t>FO|12 SM|-</t>
        </is>
      </c>
      <c r="L3236" s="12" t="inlineStr">
        <is>
          <t>12 SM</t>
        </is>
      </c>
      <c r="M3236" s="12" t="inlineStr">
        <is>
          <t>-</t>
        </is>
      </c>
      <c r="N3236" s="12" t="n">
        <v>1</v>
      </c>
      <c r="O3236" s="12" t="n">
        <v>1</v>
      </c>
      <c r="P3236" s="12" t="n"/>
      <c r="Q3236" s="12" t="n"/>
      <c r="R3236" s="12" t="n"/>
      <c r="S3236" s="12" t="inlineStr">
        <is>
          <t>Tray</t>
        </is>
      </c>
      <c r="T3236" s="16" t="n">
        <v>2379</v>
      </c>
      <c r="U3236" s="16" t="n">
        <v>333</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G-F-0002</t>
        </is>
      </c>
      <c r="B3237" s="12" t="inlineStr">
        <is>
          <t>G</t>
        </is>
      </c>
      <c r="C3237" s="12" t="inlineStr">
        <is>
          <t>Carbon capture</t>
        </is>
      </c>
      <c r="D3237" s="12" t="inlineStr">
        <is>
          <t>Plant network / DCS fibre</t>
        </is>
      </c>
      <c r="E3237" s="12" t="inlineStr">
        <is>
          <t>CR</t>
        </is>
      </c>
      <c r="F3237" s="12" t="inlineStr">
        <is>
          <t>Control / admin building (main control room)</t>
        </is>
      </c>
      <c r="G3237" s="12" t="inlineStr"/>
      <c r="H3237" s="12" t="inlineStr">
        <is>
          <t>CCS MV switchgear building (VFDs)</t>
        </is>
      </c>
      <c r="I3237" s="12" t="inlineStr">
        <is>
          <t>Fibre / data</t>
        </is>
      </c>
      <c r="J3237" s="12" t="inlineStr">
        <is>
          <t>Fibre optic, single-mode, 12-fibre, armored, orange jacket</t>
        </is>
      </c>
      <c r="K3237" s="12" t="inlineStr">
        <is>
          <t>FO|12 SM|-</t>
        </is>
      </c>
      <c r="L3237" s="12" t="inlineStr">
        <is>
          <t>12 SM</t>
        </is>
      </c>
      <c r="M3237" s="12" t="inlineStr">
        <is>
          <t>-</t>
        </is>
      </c>
      <c r="N3237" s="12" t="n">
        <v>1</v>
      </c>
      <c r="O3237" s="12" t="n">
        <v>1</v>
      </c>
      <c r="P3237" s="12" t="n"/>
      <c r="Q3237" s="12" t="n"/>
      <c r="R3237" s="12" t="n"/>
      <c r="S3237" s="12" t="inlineStr">
        <is>
          <t>Duct bank</t>
        </is>
      </c>
      <c r="T3237" s="16" t="n">
        <v>2585</v>
      </c>
      <c r="U3237" s="16" t="n">
        <v>264</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G-F-0003</t>
        </is>
      </c>
      <c r="B3238" s="12" t="inlineStr">
        <is>
          <t>G</t>
        </is>
      </c>
      <c r="C3238" s="12" t="inlineStr">
        <is>
          <t>Carbon capture</t>
        </is>
      </c>
      <c r="D3238" s="12" t="inlineStr">
        <is>
          <t>Plant network / DCS fibre</t>
        </is>
      </c>
      <c r="E3238" s="12" t="inlineStr">
        <is>
          <t>CR</t>
        </is>
      </c>
      <c r="F3238" s="12" t="inlineStr">
        <is>
          <t>Control / admin building (main control room)</t>
        </is>
      </c>
      <c r="G3238" s="12" t="inlineStr"/>
      <c r="H3238" s="12" t="inlineStr">
        <is>
          <t>CT MCC / VFD e-house</t>
        </is>
      </c>
      <c r="I3238" s="12" t="inlineStr">
        <is>
          <t>Fibre / data</t>
        </is>
      </c>
      <c r="J3238" s="12" t="inlineStr">
        <is>
          <t>Fibre optic, single-mode, 12-fibre, armored, orange jacket</t>
        </is>
      </c>
      <c r="K3238" s="12" t="inlineStr">
        <is>
          <t>FO|12 SM|-</t>
        </is>
      </c>
      <c r="L3238" s="12" t="inlineStr">
        <is>
          <t>12 SM</t>
        </is>
      </c>
      <c r="M3238" s="12" t="inlineStr">
        <is>
          <t>-</t>
        </is>
      </c>
      <c r="N3238" s="12" t="n">
        <v>1</v>
      </c>
      <c r="O3238" s="12" t="n">
        <v>1</v>
      </c>
      <c r="P3238" s="12" t="n"/>
      <c r="Q3238" s="12" t="n"/>
      <c r="R3238" s="12" t="n"/>
      <c r="S3238" s="12" t="inlineStr">
        <is>
          <t>Duct bank</t>
        </is>
      </c>
      <c r="T3238" s="16" t="n">
        <v>3200</v>
      </c>
      <c r="U3238" s="16" t="n">
        <v>264</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G-FA-0001</t>
        </is>
      </c>
      <c r="B3239" s="12" t="inlineStr">
        <is>
          <t>G</t>
        </is>
      </c>
      <c r="C3239" s="12" t="inlineStr">
        <is>
          <t>Carbon capture</t>
        </is>
      </c>
      <c r="D3239" s="12" t="inlineStr">
        <is>
          <t>Fire alarm / F&amp;G loop (to the local FACP / F&amp;G node)</t>
        </is>
      </c>
      <c r="E3239" s="12" t="inlineStr"/>
      <c r="F3239" s="12" t="inlineStr">
        <is>
          <t>CCS F&amp;G / control</t>
        </is>
      </c>
      <c r="G3239" s="12" t="inlineStr"/>
      <c r="H3239" s="12" t="inlineStr">
        <is>
          <t>CCS F&amp;G / control</t>
        </is>
      </c>
      <c r="I3239" s="12" t="inlineStr">
        <is>
          <t>Fire alarm</t>
        </is>
      </c>
      <c r="J3239" s="12" t="inlineStr">
        <is>
          <t>Fire alarm FPLR 2/C #14 shielded, red jacket (NEC 760)</t>
        </is>
      </c>
      <c r="K3239" s="12" t="inlineStr">
        <is>
          <t>FA|2/C|14</t>
        </is>
      </c>
      <c r="L3239" s="12" t="inlineStr">
        <is>
          <t>2/C</t>
        </is>
      </c>
      <c r="M3239" s="12" t="inlineStr">
        <is>
          <t>14</t>
        </is>
      </c>
      <c r="N3239" s="12" t="n">
        <v>1</v>
      </c>
      <c r="O3239" s="12" t="n">
        <v>1</v>
      </c>
      <c r="P3239" s="12" t="n"/>
      <c r="Q3239" s="12" t="n"/>
      <c r="R3239" s="12" t="n"/>
      <c r="S3239" s="12" t="inlineStr">
        <is>
          <t>Tray</t>
        </is>
      </c>
      <c r="T3239" s="16" t="n">
        <v>0</v>
      </c>
      <c r="U3239" s="16" t="n">
        <v>170</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G-FA-0002</t>
        </is>
      </c>
      <c r="B3240" s="12" t="inlineStr">
        <is>
          <t>G</t>
        </is>
      </c>
      <c r="C3240" s="12" t="inlineStr">
        <is>
          <t>Carbon capture</t>
        </is>
      </c>
      <c r="D3240" s="12" t="inlineStr">
        <is>
          <t>Fire alarm / F&amp;G loop (to the local FACP / F&amp;G node)</t>
        </is>
      </c>
      <c r="E3240" s="12" t="inlineStr"/>
      <c r="F3240" s="12" t="inlineStr">
        <is>
          <t>CCS F&amp;G / control</t>
        </is>
      </c>
      <c r="G3240" s="12" t="inlineStr"/>
      <c r="H3240" s="12" t="inlineStr">
        <is>
          <t>CCS MV switchgear building (VFDs)</t>
        </is>
      </c>
      <c r="I3240" s="12" t="inlineStr">
        <is>
          <t>Fire alarm</t>
        </is>
      </c>
      <c r="J3240" s="12" t="inlineStr">
        <is>
          <t>Fire alarm FPLR 2/C #14 shielded, red jacket (NEC 760)</t>
        </is>
      </c>
      <c r="K3240" s="12" t="inlineStr">
        <is>
          <t>FA|2/C|14</t>
        </is>
      </c>
      <c r="L3240" s="12" t="inlineStr">
        <is>
          <t>2/C</t>
        </is>
      </c>
      <c r="M3240" s="12" t="inlineStr">
        <is>
          <t>14</t>
        </is>
      </c>
      <c r="N3240" s="12" t="n">
        <v>1</v>
      </c>
      <c r="O3240" s="12" t="n">
        <v>1</v>
      </c>
      <c r="P3240" s="12" t="n"/>
      <c r="Q3240" s="12" t="n"/>
      <c r="R3240" s="12" t="n"/>
      <c r="S3240" s="12" t="inlineStr">
        <is>
          <t>Duct bank</t>
        </is>
      </c>
      <c r="T3240" s="16" t="n">
        <v>206</v>
      </c>
      <c r="U3240" s="16" t="n">
        <v>101</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G-FA-0003</t>
        </is>
      </c>
      <c r="B3241" s="12" t="inlineStr">
        <is>
          <t>G</t>
        </is>
      </c>
      <c r="C3241" s="12" t="inlineStr">
        <is>
          <t>Carbon capture</t>
        </is>
      </c>
      <c r="D3241" s="12" t="inlineStr">
        <is>
          <t>Fire alarm / F&amp;G loop (to the local FACP / F&amp;G node)</t>
        </is>
      </c>
      <c r="E3241" s="12" t="inlineStr"/>
      <c r="F3241" s="12" t="inlineStr">
        <is>
          <t>CCS F&amp;G / control</t>
        </is>
      </c>
      <c r="G3241" s="12" t="inlineStr"/>
      <c r="H3241" s="12" t="inlineStr">
        <is>
          <t>CT MCC / VFD e-house</t>
        </is>
      </c>
      <c r="I3241" s="12" t="inlineStr">
        <is>
          <t>Fire alarm</t>
        </is>
      </c>
      <c r="J3241" s="12" t="inlineStr">
        <is>
          <t>Fire alarm FPLR 2/C #14 shielded, red jacket (NEC 760)</t>
        </is>
      </c>
      <c r="K3241" s="12" t="inlineStr">
        <is>
          <t>FA|2/C|14</t>
        </is>
      </c>
      <c r="L3241" s="12" t="inlineStr">
        <is>
          <t>2/C</t>
        </is>
      </c>
      <c r="M3241" s="12" t="inlineStr">
        <is>
          <t>14</t>
        </is>
      </c>
      <c r="N3241" s="12" t="n">
        <v>1</v>
      </c>
      <c r="O3241" s="12" t="n">
        <v>1</v>
      </c>
      <c r="P3241" s="12" t="n"/>
      <c r="Q3241" s="12" t="n"/>
      <c r="R3241" s="12" t="n"/>
      <c r="S3241" s="12" t="inlineStr">
        <is>
          <t>Duct bank</t>
        </is>
      </c>
      <c r="T3241" s="16" t="n">
        <v>821</v>
      </c>
      <c r="U3241" s="16" t="n">
        <v>101</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G-I-0001</t>
        </is>
      </c>
      <c r="B3242" s="12" t="inlineStr">
        <is>
          <t>G</t>
        </is>
      </c>
      <c r="C3242" s="12" t="inlineStr">
        <is>
          <t>Carbon capture</t>
        </is>
      </c>
      <c r="D3242" s="12" t="inlineStr">
        <is>
          <t>Analog instrument to JB JB-ABS-A-AI01: 20 x 1 pr (field cables)</t>
        </is>
      </c>
      <c r="E3242" s="12" t="inlineStr">
        <is>
          <t>ABS-A</t>
        </is>
      </c>
      <c r="F3242" s="12" t="inlineStr">
        <is>
          <t>Absorber A (62 ft dia x 262 ft, stack to 313 ft)</t>
        </is>
      </c>
      <c r="G3242" s="12" t="inlineStr">
        <is>
          <t>JB-ABS-A-AI01</t>
        </is>
      </c>
      <c r="H3242" s="12" t="inlineStr">
        <is>
          <t>Absorber A (62 ft dia x 262 ft, stack to 313 ft)</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212</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G-I-0002</t>
        </is>
      </c>
      <c r="B3243" s="12" t="inlineStr">
        <is>
          <t>G</t>
        </is>
      </c>
      <c r="C3243" s="12" t="inlineStr">
        <is>
          <t>Carbon capture</t>
        </is>
      </c>
      <c r="D3243" s="12" t="inlineStr">
        <is>
          <t>Home run JB-ABS-A-AI01 to the control / marshalling room</t>
        </is>
      </c>
      <c r="E3243" s="12" t="inlineStr"/>
      <c r="F3243" s="12" t="inlineStr">
        <is>
          <t>CCS F&amp;G / control</t>
        </is>
      </c>
      <c r="G3243" s="12" t="inlineStr">
        <is>
          <t>JB-ABS-A-AI01</t>
        </is>
      </c>
      <c r="H3243" s="12" t="inlineStr">
        <is>
          <t>Absorber A (62 ft dia x 262 ft, stack to 313 ft)</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Tray</t>
        </is>
      </c>
      <c r="T3243" s="16" t="n">
        <v>939</v>
      </c>
      <c r="U3243" s="16" t="n">
        <v>149</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G-I-0003</t>
        </is>
      </c>
      <c r="B3244" s="12" t="inlineStr">
        <is>
          <t>G</t>
        </is>
      </c>
      <c r="C3244" s="12" t="inlineStr">
        <is>
          <t>Carbon capture</t>
        </is>
      </c>
      <c r="D3244" s="12" t="inlineStr">
        <is>
          <t>Analog instrument to JB JB-ABS-A-AI02: 20 x 1 pr (field cables)</t>
        </is>
      </c>
      <c r="E3244" s="12" t="inlineStr">
        <is>
          <t>ABS-A</t>
        </is>
      </c>
      <c r="F3244" s="12" t="inlineStr">
        <is>
          <t>Absorber A (62 ft dia x 262 ft, stack to 313 ft)</t>
        </is>
      </c>
      <c r="G3244" s="12" t="inlineStr">
        <is>
          <t>JB-ABS-A-AI02</t>
        </is>
      </c>
      <c r="H3244" s="12" t="inlineStr">
        <is>
          <t>Absorber A (62 ft dia x 262 ft, stack to 313 ft)</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212</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G-I-0004</t>
        </is>
      </c>
      <c r="B3245" s="12" t="inlineStr">
        <is>
          <t>G</t>
        </is>
      </c>
      <c r="C3245" s="12" t="inlineStr">
        <is>
          <t>Carbon capture</t>
        </is>
      </c>
      <c r="D3245" s="12" t="inlineStr">
        <is>
          <t>Home run JB-ABS-A-AI02 to the control / marshalling room</t>
        </is>
      </c>
      <c r="E3245" s="12" t="inlineStr"/>
      <c r="F3245" s="12" t="inlineStr">
        <is>
          <t>CCS F&amp;G / control</t>
        </is>
      </c>
      <c r="G3245" s="12" t="inlineStr">
        <is>
          <t>JB-ABS-A-AI02</t>
        </is>
      </c>
      <c r="H3245" s="12" t="inlineStr">
        <is>
          <t>Absorber A (62 ft dia x 262 ft, stack to 313 ft)</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Tray</t>
        </is>
      </c>
      <c r="T3245" s="16" t="n">
        <v>939</v>
      </c>
      <c r="U3245" s="16" t="n">
        <v>149</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G-I-0005</t>
        </is>
      </c>
      <c r="B3246" s="12" t="inlineStr">
        <is>
          <t>G</t>
        </is>
      </c>
      <c r="C3246" s="12" t="inlineStr">
        <is>
          <t>Carbon capture</t>
        </is>
      </c>
      <c r="D3246" s="12" t="inlineStr">
        <is>
          <t>Analog instrument to JB JB-ABS-A-AI03: 20 x 1 pr (field cables)</t>
        </is>
      </c>
      <c r="E3246" s="12" t="inlineStr">
        <is>
          <t>ABS-A</t>
        </is>
      </c>
      <c r="F3246" s="12" t="inlineStr">
        <is>
          <t>Absorber A (62 ft dia x 262 ft, stack to 313 ft)</t>
        </is>
      </c>
      <c r="G3246" s="12" t="inlineStr">
        <is>
          <t>JB-ABS-A-AI03</t>
        </is>
      </c>
      <c r="H3246" s="12" t="inlineStr">
        <is>
          <t>Absorber A (62 ft dia x 262 ft, stack to 313 ft)</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212</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G-I-0006</t>
        </is>
      </c>
      <c r="B3247" s="12" t="inlineStr">
        <is>
          <t>G</t>
        </is>
      </c>
      <c r="C3247" s="12" t="inlineStr">
        <is>
          <t>Carbon capture</t>
        </is>
      </c>
      <c r="D3247" s="12" t="inlineStr">
        <is>
          <t>Home run JB-ABS-A-AI03 to the control / marshalling room</t>
        </is>
      </c>
      <c r="E3247" s="12" t="inlineStr"/>
      <c r="F3247" s="12" t="inlineStr">
        <is>
          <t>CCS F&amp;G / control</t>
        </is>
      </c>
      <c r="G3247" s="12" t="inlineStr">
        <is>
          <t>JB-ABS-A-AI03</t>
        </is>
      </c>
      <c r="H3247" s="12" t="inlineStr">
        <is>
          <t>Absorber A (62 ft dia x 262 ft, stack to 313 ft)</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Tray</t>
        </is>
      </c>
      <c r="T3247" s="16" t="n">
        <v>939</v>
      </c>
      <c r="U3247" s="16" t="n">
        <v>149</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G-I-0007</t>
        </is>
      </c>
      <c r="B3248" s="12" t="inlineStr">
        <is>
          <t>G</t>
        </is>
      </c>
      <c r="C3248" s="12" t="inlineStr">
        <is>
          <t>Carbon capture</t>
        </is>
      </c>
      <c r="D3248" s="12" t="inlineStr">
        <is>
          <t>Discrete device to JB JB-ABS-A-DI01: 20 x 1 pr (field cables)</t>
        </is>
      </c>
      <c r="E3248" s="12" t="inlineStr">
        <is>
          <t>ABS-A</t>
        </is>
      </c>
      <c r="F3248" s="12" t="inlineStr">
        <is>
          <t>Absorber A (62 ft dia x 262 ft, stack to 313 ft)</t>
        </is>
      </c>
      <c r="G3248" s="12" t="inlineStr">
        <is>
          <t>JB-ABS-A-DI01</t>
        </is>
      </c>
      <c r="H3248" s="12" t="inlineStr">
        <is>
          <t>Absorber A (62 ft dia x 262 ft, stack to 313 ft)</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212</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G-I-0008</t>
        </is>
      </c>
      <c r="B3249" s="12" t="inlineStr">
        <is>
          <t>G</t>
        </is>
      </c>
      <c r="C3249" s="12" t="inlineStr">
        <is>
          <t>Carbon capture</t>
        </is>
      </c>
      <c r="D3249" s="12" t="inlineStr">
        <is>
          <t>Home run JB-ABS-A-DI01 to the control / marshalling room</t>
        </is>
      </c>
      <c r="E3249" s="12" t="inlineStr"/>
      <c r="F3249" s="12" t="inlineStr">
        <is>
          <t>CCS F&amp;G / control</t>
        </is>
      </c>
      <c r="G3249" s="12" t="inlineStr">
        <is>
          <t>JB-ABS-A-DI01</t>
        </is>
      </c>
      <c r="H3249" s="12" t="inlineStr">
        <is>
          <t>Absorber A (62 ft dia x 262 ft, stack to 313 ft)</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6" t="n">
        <v>939</v>
      </c>
      <c r="U3249" s="16" t="n">
        <v>149</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G-I-0009</t>
        </is>
      </c>
      <c r="B3250" s="12" t="inlineStr">
        <is>
          <t>G</t>
        </is>
      </c>
      <c r="C3250" s="12" t="inlineStr">
        <is>
          <t>Carbon capture</t>
        </is>
      </c>
      <c r="D3250" s="12" t="inlineStr">
        <is>
          <t>Discrete device to JB JB-ABS-A-DI02: 20 x 1 pr (field cables)</t>
        </is>
      </c>
      <c r="E3250" s="12" t="inlineStr">
        <is>
          <t>ABS-A</t>
        </is>
      </c>
      <c r="F3250" s="12" t="inlineStr">
        <is>
          <t>Absorber A (62 ft dia x 262 ft, stack to 313 ft)</t>
        </is>
      </c>
      <c r="G3250" s="12" t="inlineStr">
        <is>
          <t>JB-ABS-A-DI02</t>
        </is>
      </c>
      <c r="H3250" s="12" t="inlineStr">
        <is>
          <t>Absorber A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G-I-0010</t>
        </is>
      </c>
      <c r="B3251" s="12" t="inlineStr">
        <is>
          <t>G</t>
        </is>
      </c>
      <c r="C3251" s="12" t="inlineStr">
        <is>
          <t>Carbon capture</t>
        </is>
      </c>
      <c r="D3251" s="12" t="inlineStr">
        <is>
          <t>Home run JB-ABS-A-DI02 to the control / marshalling room</t>
        </is>
      </c>
      <c r="E3251" s="12" t="inlineStr"/>
      <c r="F3251" s="12" t="inlineStr">
        <is>
          <t>CCS F&amp;G / control</t>
        </is>
      </c>
      <c r="G3251" s="12" t="inlineStr">
        <is>
          <t>JB-ABS-A-DI02</t>
        </is>
      </c>
      <c r="H3251" s="12" t="inlineStr">
        <is>
          <t>Absorber A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939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G-I-0011</t>
        </is>
      </c>
      <c r="B3252" s="12" t="inlineStr">
        <is>
          <t>G</t>
        </is>
      </c>
      <c r="C3252" s="12" t="inlineStr">
        <is>
          <t>Carbon capture</t>
        </is>
      </c>
      <c r="D3252" s="12" t="inlineStr">
        <is>
          <t>Analog instrument to JB JB-Absorber A interco-AI01: 15 x 1 pr (field cables)</t>
        </is>
      </c>
      <c r="E3252" s="12" t="inlineStr"/>
      <c r="F3252" s="12" t="inlineStr">
        <is>
          <t>Absorber A intercooler (pumps + plate exchanger)</t>
        </is>
      </c>
      <c r="G3252" s="12" t="inlineStr">
        <is>
          <t>JB-Absorber A interco-AI01</t>
        </is>
      </c>
      <c r="H3252" s="12" t="inlineStr">
        <is>
          <t>Absorber A intercooler (pumps + plate exchanger)</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15</v>
      </c>
      <c r="O3252" s="12" t="n">
        <v>1</v>
      </c>
      <c r="P3252" s="12" t="n"/>
      <c r="Q3252" s="12" t="n"/>
      <c r="R3252" s="12" t="n"/>
      <c r="S3252" s="12" t="inlineStr">
        <is>
          <t>Tray / conduit</t>
        </is>
      </c>
      <c r="T3252" s="16" t="n">
        <v>55</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G-I-0012</t>
        </is>
      </c>
      <c r="B3253" s="12" t="inlineStr">
        <is>
          <t>G</t>
        </is>
      </c>
      <c r="C3253" s="12" t="inlineStr">
        <is>
          <t>Carbon capture</t>
        </is>
      </c>
      <c r="D3253" s="12" t="inlineStr">
        <is>
          <t>Home run JB-Absorber A interco-AI01 to the control / marshalling room</t>
        </is>
      </c>
      <c r="E3253" s="12" t="inlineStr"/>
      <c r="F3253" s="12" t="inlineStr">
        <is>
          <t>CCS F&amp;G / control</t>
        </is>
      </c>
      <c r="G3253" s="12" t="inlineStr">
        <is>
          <t>JB-Absorber A interco-AI01</t>
        </is>
      </c>
      <c r="H3253" s="12" t="inlineStr">
        <is>
          <t>Absorber A intercooler (pumps + plate exchanger)</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921</v>
      </c>
      <c r="U3253" s="16" t="n">
        <v>150</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G-I-0013</t>
        </is>
      </c>
      <c r="B3254" s="12" t="inlineStr">
        <is>
          <t>G</t>
        </is>
      </c>
      <c r="C3254" s="12" t="inlineStr">
        <is>
          <t>Carbon capture</t>
        </is>
      </c>
      <c r="D3254" s="12" t="inlineStr">
        <is>
          <t>Discrete device to JB JB-Absorber A interco-DI01: 15 x 1 pr (field cables)</t>
        </is>
      </c>
      <c r="E3254" s="12" t="inlineStr"/>
      <c r="F3254" s="12" t="inlineStr">
        <is>
          <t>Absorber A intercooler (pumps + plate exchanger)</t>
        </is>
      </c>
      <c r="G3254" s="12" t="inlineStr">
        <is>
          <t>JB-Absorber A interco-DI01</t>
        </is>
      </c>
      <c r="H3254" s="12" t="inlineStr">
        <is>
          <t>Absorber A intercooler (pumps + plate exchanger)</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6" t="n">
        <v>55</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G-I-0014</t>
        </is>
      </c>
      <c r="B3255" s="12" t="inlineStr">
        <is>
          <t>G</t>
        </is>
      </c>
      <c r="C3255" s="12" t="inlineStr">
        <is>
          <t>Carbon capture</t>
        </is>
      </c>
      <c r="D3255" s="12" t="inlineStr">
        <is>
          <t>Home run JB-Absorber A interco-DI01 to the control / marshalling room</t>
        </is>
      </c>
      <c r="E3255" s="12" t="inlineStr"/>
      <c r="F3255" s="12" t="inlineStr">
        <is>
          <t>CCS F&amp;G / control</t>
        </is>
      </c>
      <c r="G3255" s="12" t="inlineStr">
        <is>
          <t>JB-Absorber A interco-DI01</t>
        </is>
      </c>
      <c r="H3255" s="12" t="inlineStr">
        <is>
          <t>Absorber A intercooler (pumps + plate exchanger)</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921</v>
      </c>
      <c r="U3255" s="16" t="n">
        <v>150</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G-I-0015</t>
        </is>
      </c>
      <c r="B3256" s="12" t="inlineStr">
        <is>
          <t>G</t>
        </is>
      </c>
      <c r="C3256" s="12" t="inlineStr">
        <is>
          <t>Carbon capture</t>
        </is>
      </c>
      <c r="D3256" s="12" t="inlineStr">
        <is>
          <t>Analog instrument to JB JB-ABS-B-AI01: 20 x 1 pr (field cables)</t>
        </is>
      </c>
      <c r="E3256" s="12" t="inlineStr">
        <is>
          <t>ABS-B</t>
        </is>
      </c>
      <c r="F3256" s="12" t="inlineStr">
        <is>
          <t>Absorber B (62 ft dia x 262 ft, stack to 313 ft)</t>
        </is>
      </c>
      <c r="G3256" s="12" t="inlineStr">
        <is>
          <t>JB-ABS-B-AI01</t>
        </is>
      </c>
      <c r="H3256" s="12" t="inlineStr">
        <is>
          <t>Absorber B (62 ft dia x 262 ft, stack to 313 ft)</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212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G-I-0016</t>
        </is>
      </c>
      <c r="B3257" s="12" t="inlineStr">
        <is>
          <t>G</t>
        </is>
      </c>
      <c r="C3257" s="12" t="inlineStr">
        <is>
          <t>Carbon capture</t>
        </is>
      </c>
      <c r="D3257" s="12" t="inlineStr">
        <is>
          <t>Home run JB-ABS-B-AI01 to the control / marshalling room</t>
        </is>
      </c>
      <c r="E3257" s="12" t="inlineStr"/>
      <c r="F3257" s="12" t="inlineStr">
        <is>
          <t>CCS F&amp;G / control</t>
        </is>
      </c>
      <c r="G3257" s="12" t="inlineStr">
        <is>
          <t>JB-ABS-B-AI01</t>
        </is>
      </c>
      <c r="H3257" s="12" t="inlineStr">
        <is>
          <t>Absorber B (62 ft dia x 262 ft, stack to 313 ft)</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779</v>
      </c>
      <c r="U3257" s="16" t="n">
        <v>149</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G-I-0017</t>
        </is>
      </c>
      <c r="B3258" s="12" t="inlineStr">
        <is>
          <t>G</t>
        </is>
      </c>
      <c r="C3258" s="12" t="inlineStr">
        <is>
          <t>Carbon capture</t>
        </is>
      </c>
      <c r="D3258" s="12" t="inlineStr">
        <is>
          <t>Analog instrument to JB JB-ABS-B-AI02: 20 x 1 pr (field cables)</t>
        </is>
      </c>
      <c r="E3258" s="12" t="inlineStr">
        <is>
          <t>ABS-B</t>
        </is>
      </c>
      <c r="F3258" s="12" t="inlineStr">
        <is>
          <t>Absorber B (62 ft dia x 262 ft, stack to 313 ft)</t>
        </is>
      </c>
      <c r="G3258" s="12" t="inlineStr">
        <is>
          <t>JB-ABS-B-AI02</t>
        </is>
      </c>
      <c r="H3258" s="12" t="inlineStr">
        <is>
          <t>Absorber B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G-I-0018</t>
        </is>
      </c>
      <c r="B3259" s="12" t="inlineStr">
        <is>
          <t>G</t>
        </is>
      </c>
      <c r="C3259" s="12" t="inlineStr">
        <is>
          <t>Carbon capture</t>
        </is>
      </c>
      <c r="D3259" s="12" t="inlineStr">
        <is>
          <t>Home run JB-ABS-B-AI02 to the control / marshalling room</t>
        </is>
      </c>
      <c r="E3259" s="12" t="inlineStr"/>
      <c r="F3259" s="12" t="inlineStr">
        <is>
          <t>CCS F&amp;G / control</t>
        </is>
      </c>
      <c r="G3259" s="12" t="inlineStr">
        <is>
          <t>JB-ABS-B-AI02</t>
        </is>
      </c>
      <c r="H3259" s="12" t="inlineStr">
        <is>
          <t>Absorber B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Tray</t>
        </is>
      </c>
      <c r="T3259" s="16" t="n">
        <v>779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G-I-0019</t>
        </is>
      </c>
      <c r="B3260" s="12" t="inlineStr">
        <is>
          <t>G</t>
        </is>
      </c>
      <c r="C3260" s="12" t="inlineStr">
        <is>
          <t>Carbon capture</t>
        </is>
      </c>
      <c r="D3260" s="12" t="inlineStr">
        <is>
          <t>Analog instrument to JB JB-ABS-B-AI03: 20 x 1 pr (field cables)</t>
        </is>
      </c>
      <c r="E3260" s="12" t="inlineStr">
        <is>
          <t>ABS-B</t>
        </is>
      </c>
      <c r="F3260" s="12" t="inlineStr">
        <is>
          <t>Absorber B (62 ft dia x 262 ft, stack to 313 ft)</t>
        </is>
      </c>
      <c r="G3260" s="12" t="inlineStr">
        <is>
          <t>JB-ABS-B-AI03</t>
        </is>
      </c>
      <c r="H3260" s="12" t="inlineStr">
        <is>
          <t>Absorber B (62 ft dia x 262 ft, stack to 313 ft)</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212</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G-I-0020</t>
        </is>
      </c>
      <c r="B3261" s="12" t="inlineStr">
        <is>
          <t>G</t>
        </is>
      </c>
      <c r="C3261" s="12" t="inlineStr">
        <is>
          <t>Carbon capture</t>
        </is>
      </c>
      <c r="D3261" s="12" t="inlineStr">
        <is>
          <t>Home run JB-ABS-B-AI03 to the control / marshalling room</t>
        </is>
      </c>
      <c r="E3261" s="12" t="inlineStr"/>
      <c r="F3261" s="12" t="inlineStr">
        <is>
          <t>CCS F&amp;G / control</t>
        </is>
      </c>
      <c r="G3261" s="12" t="inlineStr">
        <is>
          <t>JB-ABS-B-AI03</t>
        </is>
      </c>
      <c r="H3261" s="12" t="inlineStr">
        <is>
          <t>Absorber B (62 ft dia x 262 ft, stack to 313 ft)</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Tray</t>
        </is>
      </c>
      <c r="T3261" s="16" t="n">
        <v>779</v>
      </c>
      <c r="U3261" s="16" t="n">
        <v>149</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G-I-0021</t>
        </is>
      </c>
      <c r="B3262" s="12" t="inlineStr">
        <is>
          <t>G</t>
        </is>
      </c>
      <c r="C3262" s="12" t="inlineStr">
        <is>
          <t>Carbon capture</t>
        </is>
      </c>
      <c r="D3262" s="12" t="inlineStr">
        <is>
          <t>Discrete device to JB JB-ABS-B-DI01: 20 x 1 pr (field cables)</t>
        </is>
      </c>
      <c r="E3262" s="12" t="inlineStr">
        <is>
          <t>ABS-B</t>
        </is>
      </c>
      <c r="F3262" s="12" t="inlineStr">
        <is>
          <t>Absorber B (62 ft dia x 262 ft, stack to 313 ft)</t>
        </is>
      </c>
      <c r="G3262" s="12" t="inlineStr">
        <is>
          <t>JB-ABS-B-DI01</t>
        </is>
      </c>
      <c r="H3262" s="12" t="inlineStr">
        <is>
          <t>Absorber B (62 ft dia x 262 ft, stack to 313 ft)</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212</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G-I-0022</t>
        </is>
      </c>
      <c r="B3263" s="12" t="inlineStr">
        <is>
          <t>G</t>
        </is>
      </c>
      <c r="C3263" s="12" t="inlineStr">
        <is>
          <t>Carbon capture</t>
        </is>
      </c>
      <c r="D3263" s="12" t="inlineStr">
        <is>
          <t>Home run JB-ABS-B-DI01 to the control / marshalling room</t>
        </is>
      </c>
      <c r="E3263" s="12" t="inlineStr"/>
      <c r="F3263" s="12" t="inlineStr">
        <is>
          <t>CCS F&amp;G / control</t>
        </is>
      </c>
      <c r="G3263" s="12" t="inlineStr">
        <is>
          <t>JB-ABS-B-DI01</t>
        </is>
      </c>
      <c r="H3263" s="12" t="inlineStr">
        <is>
          <t>Absorber B (62 ft dia x 262 ft, stack to 313 ft)</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Tray</t>
        </is>
      </c>
      <c r="T3263" s="16" t="n">
        <v>779</v>
      </c>
      <c r="U3263" s="16" t="n">
        <v>149</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G-I-0023</t>
        </is>
      </c>
      <c r="B3264" s="12" t="inlineStr">
        <is>
          <t>G</t>
        </is>
      </c>
      <c r="C3264" s="12" t="inlineStr">
        <is>
          <t>Carbon capture</t>
        </is>
      </c>
      <c r="D3264" s="12" t="inlineStr">
        <is>
          <t>Discrete device to JB JB-ABS-B-DI02: 20 x 1 pr (field cables)</t>
        </is>
      </c>
      <c r="E3264" s="12" t="inlineStr">
        <is>
          <t>ABS-B</t>
        </is>
      </c>
      <c r="F3264" s="12" t="inlineStr">
        <is>
          <t>Absorber B (62 ft dia x 262 ft, stack to 313 ft)</t>
        </is>
      </c>
      <c r="G3264" s="12" t="inlineStr">
        <is>
          <t>JB-ABS-B-DI02</t>
        </is>
      </c>
      <c r="H3264" s="12" t="inlineStr">
        <is>
          <t>Absorber B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G-I-0024</t>
        </is>
      </c>
      <c r="B3265" s="12" t="inlineStr">
        <is>
          <t>G</t>
        </is>
      </c>
      <c r="C3265" s="12" t="inlineStr">
        <is>
          <t>Carbon capture</t>
        </is>
      </c>
      <c r="D3265" s="12" t="inlineStr">
        <is>
          <t>Home run JB-ABS-B-DI02 to the control / marshalling room</t>
        </is>
      </c>
      <c r="E3265" s="12" t="inlineStr"/>
      <c r="F3265" s="12" t="inlineStr">
        <is>
          <t>CCS F&amp;G / control</t>
        </is>
      </c>
      <c r="G3265" s="12" t="inlineStr">
        <is>
          <t>JB-ABS-B-DI02</t>
        </is>
      </c>
      <c r="H3265" s="12" t="inlineStr">
        <is>
          <t>Absorber B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Tray</t>
        </is>
      </c>
      <c r="T3265" s="16" t="n">
        <v>779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G-I-0025</t>
        </is>
      </c>
      <c r="B3266" s="12" t="inlineStr">
        <is>
          <t>G</t>
        </is>
      </c>
      <c r="C3266" s="12" t="inlineStr">
        <is>
          <t>Carbon capture</t>
        </is>
      </c>
      <c r="D3266" s="12" t="inlineStr">
        <is>
          <t>Analog instrument to JB JB-Absorber B interco-AI01: 15 x 1 pr (field cables)</t>
        </is>
      </c>
      <c r="E3266" s="12" t="inlineStr"/>
      <c r="F3266" s="12" t="inlineStr">
        <is>
          <t>Absorber B intercooler (pumps + plate exchanger)</t>
        </is>
      </c>
      <c r="G3266" s="12" t="inlineStr">
        <is>
          <t>JB-Absorber B interco-AI01</t>
        </is>
      </c>
      <c r="H3266" s="12" t="inlineStr">
        <is>
          <t>Absorber B intercooler (pumps + plate exchanger)</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15</v>
      </c>
      <c r="O3266" s="12" t="n">
        <v>1</v>
      </c>
      <c r="P3266" s="12" t="n"/>
      <c r="Q3266" s="12" t="n"/>
      <c r="R3266" s="12" t="n"/>
      <c r="S3266" s="12" t="inlineStr">
        <is>
          <t>Tray / conduit</t>
        </is>
      </c>
      <c r="T3266" s="16" t="n">
        <v>55</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G-I-0026</t>
        </is>
      </c>
      <c r="B3267" s="12" t="inlineStr">
        <is>
          <t>G</t>
        </is>
      </c>
      <c r="C3267" s="12" t="inlineStr">
        <is>
          <t>Carbon capture</t>
        </is>
      </c>
      <c r="D3267" s="12" t="inlineStr">
        <is>
          <t>Home run JB-Absorber B interco-AI01 to the control / marshalling room</t>
        </is>
      </c>
      <c r="E3267" s="12" t="inlineStr"/>
      <c r="F3267" s="12" t="inlineStr">
        <is>
          <t>CCS F&amp;G / control</t>
        </is>
      </c>
      <c r="G3267" s="12" t="inlineStr">
        <is>
          <t>JB-Absorber B interco-AI01</t>
        </is>
      </c>
      <c r="H3267" s="12" t="inlineStr">
        <is>
          <t>Absorber B intercooler (pumps + plate exchanger)</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Tray</t>
        </is>
      </c>
      <c r="T3267" s="16" t="n">
        <v>761</v>
      </c>
      <c r="U3267" s="16" t="n">
        <v>150</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G-I-0027</t>
        </is>
      </c>
      <c r="B3268" s="12" t="inlineStr">
        <is>
          <t>G</t>
        </is>
      </c>
      <c r="C3268" s="12" t="inlineStr">
        <is>
          <t>Carbon capture</t>
        </is>
      </c>
      <c r="D3268" s="12" t="inlineStr">
        <is>
          <t>Discrete device to JB JB-Absorber B interco-DI01: 15 x 1 pr (field cables)</t>
        </is>
      </c>
      <c r="E3268" s="12" t="inlineStr"/>
      <c r="F3268" s="12" t="inlineStr">
        <is>
          <t>Absorber B intercooler (pumps + plate exchanger)</t>
        </is>
      </c>
      <c r="G3268" s="12" t="inlineStr">
        <is>
          <t>JB-Absorber B interco-DI01</t>
        </is>
      </c>
      <c r="H3268" s="12" t="inlineStr">
        <is>
          <t>Absorber B intercooler (pumps + plate exchanger)</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15</v>
      </c>
      <c r="O3268" s="12" t="n">
        <v>1</v>
      </c>
      <c r="P3268" s="12" t="n"/>
      <c r="Q3268" s="12" t="n"/>
      <c r="R3268" s="12" t="n"/>
      <c r="S3268" s="12" t="inlineStr">
        <is>
          <t>Tray / conduit</t>
        </is>
      </c>
      <c r="T3268" s="16" t="n">
        <v>55</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G-I-0028</t>
        </is>
      </c>
      <c r="B3269" s="12" t="inlineStr">
        <is>
          <t>G</t>
        </is>
      </c>
      <c r="C3269" s="12" t="inlineStr">
        <is>
          <t>Carbon capture</t>
        </is>
      </c>
      <c r="D3269" s="12" t="inlineStr">
        <is>
          <t>Home run JB-Absorber B interco-DI01 to the control / marshalling room</t>
        </is>
      </c>
      <c r="E3269" s="12" t="inlineStr"/>
      <c r="F3269" s="12" t="inlineStr">
        <is>
          <t>CCS F&amp;G / control</t>
        </is>
      </c>
      <c r="G3269" s="12" t="inlineStr">
        <is>
          <t>JB-Absorber B interco-DI01</t>
        </is>
      </c>
      <c r="H3269" s="12" t="inlineStr">
        <is>
          <t>Absorber B intercooler (pumps + plate exchanger)</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Tray</t>
        </is>
      </c>
      <c r="T3269" s="16" t="n">
        <v>761</v>
      </c>
      <c r="U3269" s="16" t="n">
        <v>150</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G-I-0029</t>
        </is>
      </c>
      <c r="B3270" s="12" t="inlineStr">
        <is>
          <t>G</t>
        </is>
      </c>
      <c r="C3270" s="12" t="inlineStr">
        <is>
          <t>Carbon capture</t>
        </is>
      </c>
      <c r="D3270" s="12" t="inlineStr">
        <is>
          <t>Analog instrument to JB JB-ABS-C-AI01: 20 x 1 pr (field cables)</t>
        </is>
      </c>
      <c r="E3270" s="12" t="inlineStr">
        <is>
          <t>ABS-C</t>
        </is>
      </c>
      <c r="F3270" s="12" t="inlineStr">
        <is>
          <t>Absorber C (62 ft dia x 262 ft, stack to 313 ft)</t>
        </is>
      </c>
      <c r="G3270" s="12" t="inlineStr">
        <is>
          <t>JB-ABS-C-AI01</t>
        </is>
      </c>
      <c r="H3270" s="12" t="inlineStr">
        <is>
          <t>Absorber C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G-I-0030</t>
        </is>
      </c>
      <c r="B3271" s="12" t="inlineStr">
        <is>
          <t>G</t>
        </is>
      </c>
      <c r="C3271" s="12" t="inlineStr">
        <is>
          <t>Carbon capture</t>
        </is>
      </c>
      <c r="D3271" s="12" t="inlineStr">
        <is>
          <t>Home run JB-ABS-C-AI01 to the control / marshalling room</t>
        </is>
      </c>
      <c r="E3271" s="12" t="inlineStr"/>
      <c r="F3271" s="12" t="inlineStr">
        <is>
          <t>CCS F&amp;G / control</t>
        </is>
      </c>
      <c r="G3271" s="12" t="inlineStr">
        <is>
          <t>JB-ABS-C-AI01</t>
        </is>
      </c>
      <c r="H3271" s="12" t="inlineStr">
        <is>
          <t>Absorber C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6" t="n">
        <v>619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G-I-0031</t>
        </is>
      </c>
      <c r="B3272" s="12" t="inlineStr">
        <is>
          <t>G</t>
        </is>
      </c>
      <c r="C3272" s="12" t="inlineStr">
        <is>
          <t>Carbon capture</t>
        </is>
      </c>
      <c r="D3272" s="12" t="inlineStr">
        <is>
          <t>Analog instrument to JB JB-ABS-C-AI02: 20 x 1 pr (field cables)</t>
        </is>
      </c>
      <c r="E3272" s="12" t="inlineStr">
        <is>
          <t>ABS-C</t>
        </is>
      </c>
      <c r="F3272" s="12" t="inlineStr">
        <is>
          <t>Absorber C (62 ft dia x 262 ft, stack to 313 ft)</t>
        </is>
      </c>
      <c r="G3272" s="12" t="inlineStr">
        <is>
          <t>JB-ABS-C-AI02</t>
        </is>
      </c>
      <c r="H3272" s="12" t="inlineStr">
        <is>
          <t>Absorber C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G-I-0032</t>
        </is>
      </c>
      <c r="B3273" s="12" t="inlineStr">
        <is>
          <t>G</t>
        </is>
      </c>
      <c r="C3273" s="12" t="inlineStr">
        <is>
          <t>Carbon capture</t>
        </is>
      </c>
      <c r="D3273" s="12" t="inlineStr">
        <is>
          <t>Home run JB-ABS-C-AI02 to the control / marshalling room</t>
        </is>
      </c>
      <c r="E3273" s="12" t="inlineStr"/>
      <c r="F3273" s="12" t="inlineStr">
        <is>
          <t>CCS F&amp;G / control</t>
        </is>
      </c>
      <c r="G3273" s="12" t="inlineStr">
        <is>
          <t>JB-ABS-C-AI02</t>
        </is>
      </c>
      <c r="H3273" s="12" t="inlineStr">
        <is>
          <t>Absorber C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619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G-I-0033</t>
        </is>
      </c>
      <c r="B3274" s="12" t="inlineStr">
        <is>
          <t>G</t>
        </is>
      </c>
      <c r="C3274" s="12" t="inlineStr">
        <is>
          <t>Carbon capture</t>
        </is>
      </c>
      <c r="D3274" s="12" t="inlineStr">
        <is>
          <t>Analog instrument to JB JB-ABS-C-AI03: 20 x 1 pr (field cables)</t>
        </is>
      </c>
      <c r="E3274" s="12" t="inlineStr">
        <is>
          <t>ABS-C</t>
        </is>
      </c>
      <c r="F3274" s="12" t="inlineStr">
        <is>
          <t>Absorber C (62 ft dia x 262 ft, stack to 313 ft)</t>
        </is>
      </c>
      <c r="G3274" s="12" t="inlineStr">
        <is>
          <t>JB-ABS-C-AI03</t>
        </is>
      </c>
      <c r="H3274" s="12" t="inlineStr">
        <is>
          <t>Absorber C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212</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G-I-0034</t>
        </is>
      </c>
      <c r="B3275" s="12" t="inlineStr">
        <is>
          <t>G</t>
        </is>
      </c>
      <c r="C3275" s="12" t="inlineStr">
        <is>
          <t>Carbon capture</t>
        </is>
      </c>
      <c r="D3275" s="12" t="inlineStr">
        <is>
          <t>Home run JB-ABS-C-AI03 to the control / marshalling room</t>
        </is>
      </c>
      <c r="E3275" s="12" t="inlineStr"/>
      <c r="F3275" s="12" t="inlineStr">
        <is>
          <t>CCS F&amp;G / control</t>
        </is>
      </c>
      <c r="G3275" s="12" t="inlineStr">
        <is>
          <t>JB-ABS-C-AI03</t>
        </is>
      </c>
      <c r="H3275" s="12" t="inlineStr">
        <is>
          <t>Absorber C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619</v>
      </c>
      <c r="U3275" s="16" t="n">
        <v>149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G-I-0035</t>
        </is>
      </c>
      <c r="B3276" s="12" t="inlineStr">
        <is>
          <t>G</t>
        </is>
      </c>
      <c r="C3276" s="12" t="inlineStr">
        <is>
          <t>Carbon capture</t>
        </is>
      </c>
      <c r="D3276" s="12" t="inlineStr">
        <is>
          <t>Discrete device to JB JB-ABS-C-DI01: 20 x 1 pr (field cables)</t>
        </is>
      </c>
      <c r="E3276" s="12" t="inlineStr">
        <is>
          <t>ABS-C</t>
        </is>
      </c>
      <c r="F3276" s="12" t="inlineStr">
        <is>
          <t>Absorber C (62 ft dia x 262 ft, stack to 313 ft)</t>
        </is>
      </c>
      <c r="G3276" s="12" t="inlineStr">
        <is>
          <t>JB-ABS-C-DI01</t>
        </is>
      </c>
      <c r="H3276" s="12" t="inlineStr">
        <is>
          <t>Absorber C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212</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G-I-0036</t>
        </is>
      </c>
      <c r="B3277" s="12" t="inlineStr">
        <is>
          <t>G</t>
        </is>
      </c>
      <c r="C3277" s="12" t="inlineStr">
        <is>
          <t>Carbon capture</t>
        </is>
      </c>
      <c r="D3277" s="12" t="inlineStr">
        <is>
          <t>Home run JB-ABS-C-DI01 to the control / marshalling room</t>
        </is>
      </c>
      <c r="E3277" s="12" t="inlineStr"/>
      <c r="F3277" s="12" t="inlineStr">
        <is>
          <t>CCS F&amp;G / control</t>
        </is>
      </c>
      <c r="G3277" s="12" t="inlineStr">
        <is>
          <t>JB-ABS-C-DI01</t>
        </is>
      </c>
      <c r="H3277" s="12" t="inlineStr">
        <is>
          <t>Absorber C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619</v>
      </c>
      <c r="U3277" s="16" t="n">
        <v>149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G-I-0037</t>
        </is>
      </c>
      <c r="B3278" s="12" t="inlineStr">
        <is>
          <t>G</t>
        </is>
      </c>
      <c r="C3278" s="12" t="inlineStr">
        <is>
          <t>Carbon capture</t>
        </is>
      </c>
      <c r="D3278" s="12" t="inlineStr">
        <is>
          <t>Discrete device to JB JB-ABS-C-DI02: 20 x 1 pr (field cables)</t>
        </is>
      </c>
      <c r="E3278" s="12" t="inlineStr">
        <is>
          <t>ABS-C</t>
        </is>
      </c>
      <c r="F3278" s="12" t="inlineStr">
        <is>
          <t>Absorber C (62 ft dia x 262 ft, stack to 313 ft)</t>
        </is>
      </c>
      <c r="G3278" s="12" t="inlineStr">
        <is>
          <t>JB-ABS-C-DI02</t>
        </is>
      </c>
      <c r="H3278" s="12" t="inlineStr">
        <is>
          <t>Absorber C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G-I-0038</t>
        </is>
      </c>
      <c r="B3279" s="12" t="inlineStr">
        <is>
          <t>G</t>
        </is>
      </c>
      <c r="C3279" s="12" t="inlineStr">
        <is>
          <t>Carbon capture</t>
        </is>
      </c>
      <c r="D3279" s="12" t="inlineStr">
        <is>
          <t>Home run JB-ABS-C-DI02 to the control / marshalling room</t>
        </is>
      </c>
      <c r="E3279" s="12" t="inlineStr"/>
      <c r="F3279" s="12" t="inlineStr">
        <is>
          <t>CCS F&amp;G / control</t>
        </is>
      </c>
      <c r="G3279" s="12" t="inlineStr">
        <is>
          <t>JB-ABS-C-DI02</t>
        </is>
      </c>
      <c r="H3279" s="12" t="inlineStr">
        <is>
          <t>Absorber C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619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G-I-0039</t>
        </is>
      </c>
      <c r="B3280" s="12" t="inlineStr">
        <is>
          <t>G</t>
        </is>
      </c>
      <c r="C3280" s="12" t="inlineStr">
        <is>
          <t>Carbon capture</t>
        </is>
      </c>
      <c r="D3280" s="12" t="inlineStr">
        <is>
          <t>Analog instrument to JB JB-Absorber C interco-AI01: 15 x 1 pr (field cables)</t>
        </is>
      </c>
      <c r="E3280" s="12" t="inlineStr"/>
      <c r="F3280" s="12" t="inlineStr">
        <is>
          <t>Absorber C intercooler (pumps + plate exchanger)</t>
        </is>
      </c>
      <c r="G3280" s="12" t="inlineStr">
        <is>
          <t>JB-Absorber C interco-AI01</t>
        </is>
      </c>
      <c r="H3280" s="12" t="inlineStr">
        <is>
          <t>Absorber C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6" t="n">
        <v>55</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G-I-0040</t>
        </is>
      </c>
      <c r="B3281" s="12" t="inlineStr">
        <is>
          <t>G</t>
        </is>
      </c>
      <c r="C3281" s="12" t="inlineStr">
        <is>
          <t>Carbon capture</t>
        </is>
      </c>
      <c r="D3281" s="12" t="inlineStr">
        <is>
          <t>Home run JB-Absorber C interco-AI01 to the control / marshalling room</t>
        </is>
      </c>
      <c r="E3281" s="12" t="inlineStr"/>
      <c r="F3281" s="12" t="inlineStr">
        <is>
          <t>CCS F&amp;G / control</t>
        </is>
      </c>
      <c r="G3281" s="12" t="inlineStr">
        <is>
          <t>JB-Absorber C interco-AI01</t>
        </is>
      </c>
      <c r="H3281" s="12" t="inlineStr">
        <is>
          <t>Absorber C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601</v>
      </c>
      <c r="U3281" s="16" t="n">
        <v>150</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G-I-0041</t>
        </is>
      </c>
      <c r="B3282" s="12" t="inlineStr">
        <is>
          <t>G</t>
        </is>
      </c>
      <c r="C3282" s="12" t="inlineStr">
        <is>
          <t>Carbon capture</t>
        </is>
      </c>
      <c r="D3282" s="12" t="inlineStr">
        <is>
          <t>Discrete device to JB JB-Absorber C interco-DI01: 15 x 1 pr (field cables)</t>
        </is>
      </c>
      <c r="E3282" s="12" t="inlineStr"/>
      <c r="F3282" s="12" t="inlineStr">
        <is>
          <t>Absorber C intercooler (pumps + plate exchanger)</t>
        </is>
      </c>
      <c r="G3282" s="12" t="inlineStr">
        <is>
          <t>JB-Absorber C interco-DI01</t>
        </is>
      </c>
      <c r="H3282" s="12" t="inlineStr">
        <is>
          <t>Absorber C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6" t="n">
        <v>55</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G-I-0042</t>
        </is>
      </c>
      <c r="B3283" s="12" t="inlineStr">
        <is>
          <t>G</t>
        </is>
      </c>
      <c r="C3283" s="12" t="inlineStr">
        <is>
          <t>Carbon capture</t>
        </is>
      </c>
      <c r="D3283" s="12" t="inlineStr">
        <is>
          <t>Home run JB-Absorber C interco-DI01 to the control / marshalling room</t>
        </is>
      </c>
      <c r="E3283" s="12" t="inlineStr"/>
      <c r="F3283" s="12" t="inlineStr">
        <is>
          <t>CCS F&amp;G / control</t>
        </is>
      </c>
      <c r="G3283" s="12" t="inlineStr">
        <is>
          <t>JB-Absorber C interco-DI01</t>
        </is>
      </c>
      <c r="H3283" s="12" t="inlineStr">
        <is>
          <t>Absorber C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Duct bank</t>
        </is>
      </c>
      <c r="T3283" s="16" t="n">
        <v>601</v>
      </c>
      <c r="U3283" s="16" t="n">
        <v>150</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G-I-0043</t>
        </is>
      </c>
      <c r="B3284" s="12" t="inlineStr">
        <is>
          <t>G</t>
        </is>
      </c>
      <c r="C3284" s="12" t="inlineStr">
        <is>
          <t>Carbon capture</t>
        </is>
      </c>
      <c r="D3284" s="12" t="inlineStr">
        <is>
          <t>Analog instrument to JB JB-Activated-carbon f-AI01: 6 x 1 pr (field cables)</t>
        </is>
      </c>
      <c r="E3284" s="12" t="inlineStr"/>
      <c r="F3284" s="12" t="inlineStr">
        <is>
          <t>Activated-carbon filter</t>
        </is>
      </c>
      <c r="G3284" s="12" t="inlineStr">
        <is>
          <t>JB-Activated-carbon f-AI01</t>
        </is>
      </c>
      <c r="H3284" s="12" t="inlineStr">
        <is>
          <t>Activated-carbon filter</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6</v>
      </c>
      <c r="O3284" s="12" t="n">
        <v>1</v>
      </c>
      <c r="P3284" s="12" t="n"/>
      <c r="Q3284" s="12" t="n"/>
      <c r="R3284" s="12" t="n"/>
      <c r="S3284" s="12" t="inlineStr">
        <is>
          <t>Tray / conduit</t>
        </is>
      </c>
      <c r="T3284" s="16" t="n">
        <v>91</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G-I-0044</t>
        </is>
      </c>
      <c r="B3285" s="12" t="inlineStr">
        <is>
          <t>G</t>
        </is>
      </c>
      <c r="C3285" s="12" t="inlineStr">
        <is>
          <t>Carbon capture</t>
        </is>
      </c>
      <c r="D3285" s="12" t="inlineStr">
        <is>
          <t>Home run JB-Activated-carbon f-AI01 to the control / marshalling room</t>
        </is>
      </c>
      <c r="E3285" s="12" t="inlineStr"/>
      <c r="F3285" s="12" t="inlineStr">
        <is>
          <t>CCS F&amp;G / control</t>
        </is>
      </c>
      <c r="G3285" s="12" t="inlineStr">
        <is>
          <t>JB-Activated-carbon f-AI01</t>
        </is>
      </c>
      <c r="H3285" s="12" t="inlineStr">
        <is>
          <t>Activated-carbon filter</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185</v>
      </c>
      <c r="U3285" s="16" t="n">
        <v>112</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G-I-0045</t>
        </is>
      </c>
      <c r="B3286" s="12" t="inlineStr">
        <is>
          <t>G</t>
        </is>
      </c>
      <c r="C3286" s="12" t="inlineStr">
        <is>
          <t>Carbon capture</t>
        </is>
      </c>
      <c r="D3286" s="12" t="inlineStr">
        <is>
          <t>Discrete device to JB JB-Activated-carbon f-DI01: 6 x 1 pr (field cables)</t>
        </is>
      </c>
      <c r="E3286" s="12" t="inlineStr"/>
      <c r="F3286" s="12" t="inlineStr">
        <is>
          <t>Activated-carbon filter</t>
        </is>
      </c>
      <c r="G3286" s="12" t="inlineStr">
        <is>
          <t>JB-Activated-carbon f-DI01</t>
        </is>
      </c>
      <c r="H3286" s="12" t="inlineStr">
        <is>
          <t>Activated-carbon filter</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6</v>
      </c>
      <c r="O3286" s="12" t="n">
        <v>1</v>
      </c>
      <c r="P3286" s="12" t="n"/>
      <c r="Q3286" s="12" t="n"/>
      <c r="R3286" s="12" t="n"/>
      <c r="S3286" s="12" t="inlineStr">
        <is>
          <t>Tray / conduit</t>
        </is>
      </c>
      <c r="T3286" s="16" t="n">
        <v>91</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G-I-0046</t>
        </is>
      </c>
      <c r="B3287" s="12" t="inlineStr">
        <is>
          <t>G</t>
        </is>
      </c>
      <c r="C3287" s="12" t="inlineStr">
        <is>
          <t>Carbon capture</t>
        </is>
      </c>
      <c r="D3287" s="12" t="inlineStr">
        <is>
          <t>Home run JB-Activated-carbon f-DI01 to the control / marshalling room</t>
        </is>
      </c>
      <c r="E3287" s="12" t="inlineStr"/>
      <c r="F3287" s="12" t="inlineStr">
        <is>
          <t>CCS F&amp;G / control</t>
        </is>
      </c>
      <c r="G3287" s="12" t="inlineStr">
        <is>
          <t>JB-Activated-carbon f-DI01</t>
        </is>
      </c>
      <c r="H3287" s="12" t="inlineStr">
        <is>
          <t>Activated-carbon filter</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185</v>
      </c>
      <c r="U3287" s="16" t="n">
        <v>112</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G-I-0047</t>
        </is>
      </c>
      <c r="B3288" s="12" t="inlineStr">
        <is>
          <t>G</t>
        </is>
      </c>
      <c r="C3288" s="12" t="inlineStr">
        <is>
          <t>Carbon capture</t>
        </is>
      </c>
      <c r="D3288" s="12" t="inlineStr">
        <is>
          <t>Analog instrument to JB JB-BF-A-AI01: 20 x 1 pr (field cables)</t>
        </is>
      </c>
      <c r="E3288" s="12" t="inlineStr">
        <is>
          <t>BF-A</t>
        </is>
      </c>
      <c r="F3288" s="12" t="inlineStr">
        <is>
          <t>BF-A: booster fan (~16 MW)</t>
        </is>
      </c>
      <c r="G3288" s="12" t="inlineStr">
        <is>
          <t>JB-BF-A-AI01</t>
        </is>
      </c>
      <c r="H3288" s="12" t="inlineStr">
        <is>
          <t>BF-A: booster fan (~16 MW)</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6" t="n">
        <v>82</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G-I-0048</t>
        </is>
      </c>
      <c r="B3289" s="12" t="inlineStr">
        <is>
          <t>G</t>
        </is>
      </c>
      <c r="C3289" s="12" t="inlineStr">
        <is>
          <t>Carbon capture</t>
        </is>
      </c>
      <c r="D3289" s="12" t="inlineStr">
        <is>
          <t>Home run JB-BF-A-AI01 to the control / marshalling room</t>
        </is>
      </c>
      <c r="E3289" s="12" t="inlineStr"/>
      <c r="F3289" s="12" t="inlineStr">
        <is>
          <t>CCS F&amp;G / control</t>
        </is>
      </c>
      <c r="G3289" s="12" t="inlineStr">
        <is>
          <t>JB-BF-A-AI01</t>
        </is>
      </c>
      <c r="H3289" s="12" t="inlineStr">
        <is>
          <t>BF-A: booster fan (~16 MW)</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861</v>
      </c>
      <c r="U3289" s="16" t="n">
        <v>101</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G-I-0049</t>
        </is>
      </c>
      <c r="B3290" s="12" t="inlineStr">
        <is>
          <t>G</t>
        </is>
      </c>
      <c r="C3290" s="12" t="inlineStr">
        <is>
          <t>Carbon capture</t>
        </is>
      </c>
      <c r="D3290" s="12" t="inlineStr">
        <is>
          <t>Analog instrument to JB JB-BF-A-AI02: 10 x 1 pr (field cables)</t>
        </is>
      </c>
      <c r="E3290" s="12" t="inlineStr">
        <is>
          <t>BF-A</t>
        </is>
      </c>
      <c r="F3290" s="12" t="inlineStr">
        <is>
          <t>BF-A: booster fan (~16 MW)</t>
        </is>
      </c>
      <c r="G3290" s="12" t="inlineStr">
        <is>
          <t>JB-BF-A-AI02</t>
        </is>
      </c>
      <c r="H3290" s="12" t="inlineStr">
        <is>
          <t>BF-A: booster fan (~16 MW)</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10</v>
      </c>
      <c r="O3290" s="12" t="n">
        <v>1</v>
      </c>
      <c r="P3290" s="12" t="n"/>
      <c r="Q3290" s="12" t="n"/>
      <c r="R3290" s="12" t="n"/>
      <c r="S3290" s="12" t="inlineStr">
        <is>
          <t>Tray / conduit</t>
        </is>
      </c>
      <c r="T3290" s="16" t="n">
        <v>82</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G-I-0050</t>
        </is>
      </c>
      <c r="B3291" s="12" t="inlineStr">
        <is>
          <t>G</t>
        </is>
      </c>
      <c r="C3291" s="12" t="inlineStr">
        <is>
          <t>Carbon capture</t>
        </is>
      </c>
      <c r="D3291" s="12" t="inlineStr">
        <is>
          <t>Home run JB-BF-A-AI02 to the control / marshalling room</t>
        </is>
      </c>
      <c r="E3291" s="12" t="inlineStr"/>
      <c r="F3291" s="12" t="inlineStr">
        <is>
          <t>CCS F&amp;G / control</t>
        </is>
      </c>
      <c r="G3291" s="12" t="inlineStr">
        <is>
          <t>JB-BF-A-AI02</t>
        </is>
      </c>
      <c r="H3291" s="12" t="inlineStr">
        <is>
          <t>BF-A: booster fan (~16 MW)</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861</v>
      </c>
      <c r="U3291" s="16" t="n">
        <v>101</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G-I-0051</t>
        </is>
      </c>
      <c r="B3292" s="12" t="inlineStr">
        <is>
          <t>G</t>
        </is>
      </c>
      <c r="C3292" s="12" t="inlineStr">
        <is>
          <t>Carbon capture</t>
        </is>
      </c>
      <c r="D3292" s="12" t="inlineStr">
        <is>
          <t>Discrete device to JB JB-BF-A-DI01: 20 x 1 pr (field cables)</t>
        </is>
      </c>
      <c r="E3292" s="12" t="inlineStr">
        <is>
          <t>BF-A</t>
        </is>
      </c>
      <c r="F3292" s="12" t="inlineStr">
        <is>
          <t>BF-A: booster fan (~16 MW)</t>
        </is>
      </c>
      <c r="G3292" s="12" t="inlineStr">
        <is>
          <t>JB-BF-A-DI01</t>
        </is>
      </c>
      <c r="H3292" s="12" t="inlineStr">
        <is>
          <t>BF-A: booster fan (~16 MW)</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6" t="n">
        <v>82</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G-I-0052</t>
        </is>
      </c>
      <c r="B3293" s="12" t="inlineStr">
        <is>
          <t>G</t>
        </is>
      </c>
      <c r="C3293" s="12" t="inlineStr">
        <is>
          <t>Carbon capture</t>
        </is>
      </c>
      <c r="D3293" s="12" t="inlineStr">
        <is>
          <t>Home run JB-BF-A-DI01 to the control / marshalling room</t>
        </is>
      </c>
      <c r="E3293" s="12" t="inlineStr"/>
      <c r="F3293" s="12" t="inlineStr">
        <is>
          <t>CCS F&amp;G / control</t>
        </is>
      </c>
      <c r="G3293" s="12" t="inlineStr">
        <is>
          <t>JB-BF-A-DI01</t>
        </is>
      </c>
      <c r="H3293" s="12" t="inlineStr">
        <is>
          <t>BF-A: booster fan (~16 MW)</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861</v>
      </c>
      <c r="U3293" s="16" t="n">
        <v>101</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G-I-0053</t>
        </is>
      </c>
      <c r="B3294" s="12" t="inlineStr">
        <is>
          <t>G</t>
        </is>
      </c>
      <c r="C3294" s="12" t="inlineStr">
        <is>
          <t>Carbon capture</t>
        </is>
      </c>
      <c r="D3294" s="12" t="inlineStr">
        <is>
          <t>RTD to JB JB-BF-A-RTD01: 10 x 1 tri (field cables)</t>
        </is>
      </c>
      <c r="E3294" s="12" t="inlineStr">
        <is>
          <t>BF-A</t>
        </is>
      </c>
      <c r="F3294" s="12" t="inlineStr">
        <is>
          <t>BF-A: booster fan (~16 MW)</t>
        </is>
      </c>
      <c r="G3294" s="12" t="inlineStr">
        <is>
          <t>JB-BF-A-RTD01</t>
        </is>
      </c>
      <c r="H3294" s="12" t="inlineStr">
        <is>
          <t>BF-A: booster fan (~16 MW)</t>
        </is>
      </c>
      <c r="I3294" s="12" t="inlineStr">
        <is>
          <t>Instrumentation</t>
        </is>
      </c>
      <c r="J3294" s="12" t="inlineStr">
        <is>
          <t>RTD cable, #18 shielded triads, PLTC</t>
        </is>
      </c>
      <c r="K3294" s="12" t="inlineStr">
        <is>
          <t>RTD|1 tri|18</t>
        </is>
      </c>
      <c r="L3294" s="12" t="inlineStr">
        <is>
          <t>1 tri</t>
        </is>
      </c>
      <c r="M3294" s="12" t="inlineStr">
        <is>
          <t>18</t>
        </is>
      </c>
      <c r="N3294" s="12" t="n">
        <v>10</v>
      </c>
      <c r="O3294" s="12" t="n">
        <v>1</v>
      </c>
      <c r="P3294" s="12" t="n"/>
      <c r="Q3294" s="12" t="n"/>
      <c r="R3294" s="12" t="n"/>
      <c r="S3294" s="12" t="inlineStr">
        <is>
          <t>Tray / conduit</t>
        </is>
      </c>
      <c r="T3294" s="16" t="n">
        <v>82</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G-I-0054</t>
        </is>
      </c>
      <c r="B3295" s="12" t="inlineStr">
        <is>
          <t>G</t>
        </is>
      </c>
      <c r="C3295" s="12" t="inlineStr">
        <is>
          <t>Carbon capture</t>
        </is>
      </c>
      <c r="D3295" s="12" t="inlineStr">
        <is>
          <t>Home run JB-BF-A-RTD01 to the control / marshalling room</t>
        </is>
      </c>
      <c r="E3295" s="12" t="inlineStr"/>
      <c r="F3295" s="12" t="inlineStr">
        <is>
          <t>CCS F&amp;G / control</t>
        </is>
      </c>
      <c r="G3295" s="12" t="inlineStr">
        <is>
          <t>JB-BF-A-RTD01</t>
        </is>
      </c>
      <c r="H3295" s="12" t="inlineStr">
        <is>
          <t>BF-A: booster fan (~16 MW)</t>
        </is>
      </c>
      <c r="I3295" s="12" t="inlineStr">
        <is>
          <t>Instrumentation</t>
        </is>
      </c>
      <c r="J3295" s="12" t="inlineStr">
        <is>
          <t>RTD cable, #18 shielded triads, PLTC</t>
        </is>
      </c>
      <c r="K3295" s="12" t="inlineStr">
        <is>
          <t>RTD|12 tri|18</t>
        </is>
      </c>
      <c r="L3295" s="12" t="inlineStr">
        <is>
          <t>12 tri</t>
        </is>
      </c>
      <c r="M3295" s="12" t="inlineStr">
        <is>
          <t>18</t>
        </is>
      </c>
      <c r="N3295" s="12" t="n">
        <v>1</v>
      </c>
      <c r="O3295" s="12" t="n">
        <v>1</v>
      </c>
      <c r="P3295" s="12" t="n"/>
      <c r="Q3295" s="12" t="n"/>
      <c r="R3295" s="12" t="n"/>
      <c r="S3295" s="12" t="inlineStr">
        <is>
          <t>Duct bank</t>
        </is>
      </c>
      <c r="T3295" s="16" t="n">
        <v>861</v>
      </c>
      <c r="U3295" s="16" t="n">
        <v>101</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G-I-0055</t>
        </is>
      </c>
      <c r="B3296" s="12" t="inlineStr">
        <is>
          <t>G</t>
        </is>
      </c>
      <c r="C3296" s="12" t="inlineStr">
        <is>
          <t>Carbon capture</t>
        </is>
      </c>
      <c r="D3296" s="12" t="inlineStr">
        <is>
          <t>RTD to JB JB-BF-A-RTD02: 8 x 1 tri (field cables)</t>
        </is>
      </c>
      <c r="E3296" s="12" t="inlineStr">
        <is>
          <t>BF-A</t>
        </is>
      </c>
      <c r="F3296" s="12" t="inlineStr">
        <is>
          <t>BF-A: booster fan (~16 MW)</t>
        </is>
      </c>
      <c r="G3296" s="12" t="inlineStr">
        <is>
          <t>JB-BF-A-RTD02</t>
        </is>
      </c>
      <c r="H3296" s="12" t="inlineStr">
        <is>
          <t>BF-A: booster fan (~16 MW)</t>
        </is>
      </c>
      <c r="I3296" s="12" t="inlineStr">
        <is>
          <t>Instrumentation</t>
        </is>
      </c>
      <c r="J3296" s="12" t="inlineStr">
        <is>
          <t>RTD cable, #18 shielded triads, PLTC</t>
        </is>
      </c>
      <c r="K3296" s="12" t="inlineStr">
        <is>
          <t>RTD|1 tri|18</t>
        </is>
      </c>
      <c r="L3296" s="12" t="inlineStr">
        <is>
          <t>1 tri</t>
        </is>
      </c>
      <c r="M3296" s="12" t="inlineStr">
        <is>
          <t>18</t>
        </is>
      </c>
      <c r="N3296" s="12" t="n">
        <v>8</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G-I-0056</t>
        </is>
      </c>
      <c r="B3297" s="12" t="inlineStr">
        <is>
          <t>G</t>
        </is>
      </c>
      <c r="C3297" s="12" t="inlineStr">
        <is>
          <t>Carbon capture</t>
        </is>
      </c>
      <c r="D3297" s="12" t="inlineStr">
        <is>
          <t>Home run JB-BF-A-RTD02 to the control / marshalling room</t>
        </is>
      </c>
      <c r="E3297" s="12" t="inlineStr"/>
      <c r="F3297" s="12" t="inlineStr">
        <is>
          <t>CCS F&amp;G / control</t>
        </is>
      </c>
      <c r="G3297" s="12" t="inlineStr">
        <is>
          <t>JB-BF-A-RTD02</t>
        </is>
      </c>
      <c r="H3297" s="12" t="inlineStr">
        <is>
          <t>BF-A: booster fan (~16 MW)</t>
        </is>
      </c>
      <c r="I3297" s="12" t="inlineStr">
        <is>
          <t>Instrumentation</t>
        </is>
      </c>
      <c r="J3297" s="12" t="inlineStr">
        <is>
          <t>RTD cable, #18 shielded triads, PLTC</t>
        </is>
      </c>
      <c r="K3297" s="12" t="inlineStr">
        <is>
          <t>RTD|12 tri|18</t>
        </is>
      </c>
      <c r="L3297" s="12" t="inlineStr">
        <is>
          <t>12 tri</t>
        </is>
      </c>
      <c r="M3297" s="12" t="inlineStr">
        <is>
          <t>18</t>
        </is>
      </c>
      <c r="N3297" s="12" t="n">
        <v>1</v>
      </c>
      <c r="O3297" s="12" t="n">
        <v>1</v>
      </c>
      <c r="P3297" s="12" t="n"/>
      <c r="Q3297" s="12" t="n"/>
      <c r="R3297" s="12" t="n"/>
      <c r="S3297" s="12" t="inlineStr">
        <is>
          <t>Duct bank</t>
        </is>
      </c>
      <c r="T3297" s="16" t="n">
        <v>861</v>
      </c>
      <c r="U3297" s="16" t="n">
        <v>101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G-I-0057</t>
        </is>
      </c>
      <c r="B3298" s="12" t="inlineStr">
        <is>
          <t>G</t>
        </is>
      </c>
      <c r="C3298" s="12" t="inlineStr">
        <is>
          <t>Carbon capture</t>
        </is>
      </c>
      <c r="D3298" s="12" t="inlineStr">
        <is>
          <t>Analog instrument to JB JB-BF-B-AI01: 20 x 1 pr (field cables)</t>
        </is>
      </c>
      <c r="E3298" s="12" t="inlineStr">
        <is>
          <t>BF-B</t>
        </is>
      </c>
      <c r="F3298" s="12" t="inlineStr">
        <is>
          <t>BF-B: booster fan (~16 MW)</t>
        </is>
      </c>
      <c r="G3298" s="12" t="inlineStr">
        <is>
          <t>JB-BF-B-AI01</t>
        </is>
      </c>
      <c r="H3298" s="12" t="inlineStr">
        <is>
          <t>BF-B: booster fan (~16 MW)</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G-I-0058</t>
        </is>
      </c>
      <c r="B3299" s="12" t="inlineStr">
        <is>
          <t>G</t>
        </is>
      </c>
      <c r="C3299" s="12" t="inlineStr">
        <is>
          <t>Carbon capture</t>
        </is>
      </c>
      <c r="D3299" s="12" t="inlineStr">
        <is>
          <t>Home run JB-BF-B-AI01 to the control / marshalling room</t>
        </is>
      </c>
      <c r="E3299" s="12" t="inlineStr"/>
      <c r="F3299" s="12" t="inlineStr">
        <is>
          <t>CCS F&amp;G / control</t>
        </is>
      </c>
      <c r="G3299" s="12" t="inlineStr">
        <is>
          <t>JB-BF-B-AI01</t>
        </is>
      </c>
      <c r="H3299" s="12" t="inlineStr">
        <is>
          <t>BF-B: booster fan (~16 MW)</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701</v>
      </c>
      <c r="U3299" s="16" t="n">
        <v>101</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G-I-0059</t>
        </is>
      </c>
      <c r="B3300" s="12" t="inlineStr">
        <is>
          <t>G</t>
        </is>
      </c>
      <c r="C3300" s="12" t="inlineStr">
        <is>
          <t>Carbon capture</t>
        </is>
      </c>
      <c r="D3300" s="12" t="inlineStr">
        <is>
          <t>Analog instrument to JB JB-BF-B-AI02: 10 x 1 pr (field cables)</t>
        </is>
      </c>
      <c r="E3300" s="12" t="inlineStr">
        <is>
          <t>BF-B</t>
        </is>
      </c>
      <c r="F3300" s="12" t="inlineStr">
        <is>
          <t>BF-B: booster fan (~16 MW)</t>
        </is>
      </c>
      <c r="G3300" s="12" t="inlineStr">
        <is>
          <t>JB-BF-B-AI02</t>
        </is>
      </c>
      <c r="H3300" s="12" t="inlineStr">
        <is>
          <t>BF-B: booster fan (~16 MW)</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G-I-0060</t>
        </is>
      </c>
      <c r="B3301" s="12" t="inlineStr">
        <is>
          <t>G</t>
        </is>
      </c>
      <c r="C3301" s="12" t="inlineStr">
        <is>
          <t>Carbon capture</t>
        </is>
      </c>
      <c r="D3301" s="12" t="inlineStr">
        <is>
          <t>Home run JB-BF-B-AI02 to the control / marshalling room</t>
        </is>
      </c>
      <c r="E3301" s="12" t="inlineStr"/>
      <c r="F3301" s="12" t="inlineStr">
        <is>
          <t>CCS F&amp;G / control</t>
        </is>
      </c>
      <c r="G3301" s="12" t="inlineStr">
        <is>
          <t>JB-BF-B-AI02</t>
        </is>
      </c>
      <c r="H3301" s="12" t="inlineStr">
        <is>
          <t>BF-B: booster fan (~16 MW)</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701</v>
      </c>
      <c r="U3301" s="16" t="n">
        <v>101</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G-I-0061</t>
        </is>
      </c>
      <c r="B3302" s="12" t="inlineStr">
        <is>
          <t>G</t>
        </is>
      </c>
      <c r="C3302" s="12" t="inlineStr">
        <is>
          <t>Carbon capture</t>
        </is>
      </c>
      <c r="D3302" s="12" t="inlineStr">
        <is>
          <t>Discrete device to JB JB-BF-B-DI01: 20 x 1 pr (field cables)</t>
        </is>
      </c>
      <c r="E3302" s="12" t="inlineStr">
        <is>
          <t>BF-B</t>
        </is>
      </c>
      <c r="F3302" s="12" t="inlineStr">
        <is>
          <t>BF-B: booster fan (~16 MW)</t>
        </is>
      </c>
      <c r="G3302" s="12" t="inlineStr">
        <is>
          <t>JB-BF-B-DI01</t>
        </is>
      </c>
      <c r="H3302" s="12" t="inlineStr">
        <is>
          <t>BF-B: booster fan (~16 MW)</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G-I-0062</t>
        </is>
      </c>
      <c r="B3303" s="12" t="inlineStr">
        <is>
          <t>G</t>
        </is>
      </c>
      <c r="C3303" s="12" t="inlineStr">
        <is>
          <t>Carbon capture</t>
        </is>
      </c>
      <c r="D3303" s="12" t="inlineStr">
        <is>
          <t>Home run JB-BF-B-DI01 to the control / marshalling room</t>
        </is>
      </c>
      <c r="E3303" s="12" t="inlineStr"/>
      <c r="F3303" s="12" t="inlineStr">
        <is>
          <t>CCS F&amp;G / control</t>
        </is>
      </c>
      <c r="G3303" s="12" t="inlineStr">
        <is>
          <t>JB-BF-B-DI01</t>
        </is>
      </c>
      <c r="H3303" s="12" t="inlineStr">
        <is>
          <t>BF-B: booster fan (~16 MW)</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701</v>
      </c>
      <c r="U3303" s="16" t="n">
        <v>101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G-I-0063</t>
        </is>
      </c>
      <c r="B3304" s="12" t="inlineStr">
        <is>
          <t>G</t>
        </is>
      </c>
      <c r="C3304" s="12" t="inlineStr">
        <is>
          <t>Carbon capture</t>
        </is>
      </c>
      <c r="D3304" s="12" t="inlineStr">
        <is>
          <t>RTD to JB JB-BF-B-RTD01: 10 x 1 tri (field cables)</t>
        </is>
      </c>
      <c r="E3304" s="12" t="inlineStr">
        <is>
          <t>BF-B</t>
        </is>
      </c>
      <c r="F3304" s="12" t="inlineStr">
        <is>
          <t>BF-B: booster fan (~16 MW)</t>
        </is>
      </c>
      <c r="G3304" s="12" t="inlineStr">
        <is>
          <t>JB-BF-B-RTD01</t>
        </is>
      </c>
      <c r="H3304" s="12" t="inlineStr">
        <is>
          <t>BF-B: booster fan (~16 MW)</t>
        </is>
      </c>
      <c r="I3304" s="12" t="inlineStr">
        <is>
          <t>Instrumentation</t>
        </is>
      </c>
      <c r="J3304" s="12" t="inlineStr">
        <is>
          <t>RTD cable, #18 shielded triads, PLTC</t>
        </is>
      </c>
      <c r="K3304" s="12" t="inlineStr">
        <is>
          <t>RTD|1 tri|18</t>
        </is>
      </c>
      <c r="L3304" s="12" t="inlineStr">
        <is>
          <t>1 tri</t>
        </is>
      </c>
      <c r="M3304" s="12" t="inlineStr">
        <is>
          <t>18</t>
        </is>
      </c>
      <c r="N3304" s="12" t="n">
        <v>10</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G-I-0064</t>
        </is>
      </c>
      <c r="B3305" s="12" t="inlineStr">
        <is>
          <t>G</t>
        </is>
      </c>
      <c r="C3305" s="12" t="inlineStr">
        <is>
          <t>Carbon capture</t>
        </is>
      </c>
      <c r="D3305" s="12" t="inlineStr">
        <is>
          <t>Home run JB-BF-B-RTD01 to the control / marshalling room</t>
        </is>
      </c>
      <c r="E3305" s="12" t="inlineStr"/>
      <c r="F3305" s="12" t="inlineStr">
        <is>
          <t>CCS F&amp;G / control</t>
        </is>
      </c>
      <c r="G3305" s="12" t="inlineStr">
        <is>
          <t>JB-BF-B-RTD01</t>
        </is>
      </c>
      <c r="H3305" s="12" t="inlineStr">
        <is>
          <t>BF-B: booster fan (~16 MW)</t>
        </is>
      </c>
      <c r="I3305" s="12" t="inlineStr">
        <is>
          <t>Instrumentation</t>
        </is>
      </c>
      <c r="J3305" s="12" t="inlineStr">
        <is>
          <t>RTD cable, #18 shielded triads, PLTC</t>
        </is>
      </c>
      <c r="K3305" s="12" t="inlineStr">
        <is>
          <t>RTD|12 tri|18</t>
        </is>
      </c>
      <c r="L3305" s="12" t="inlineStr">
        <is>
          <t>12 tri</t>
        </is>
      </c>
      <c r="M3305" s="12" t="inlineStr">
        <is>
          <t>18</t>
        </is>
      </c>
      <c r="N3305" s="12" t="n">
        <v>1</v>
      </c>
      <c r="O3305" s="12" t="n">
        <v>1</v>
      </c>
      <c r="P3305" s="12" t="n"/>
      <c r="Q3305" s="12" t="n"/>
      <c r="R3305" s="12" t="n"/>
      <c r="S3305" s="12" t="inlineStr">
        <is>
          <t>Duct bank</t>
        </is>
      </c>
      <c r="T3305" s="16" t="n">
        <v>701</v>
      </c>
      <c r="U3305" s="16" t="n">
        <v>101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G-I-0065</t>
        </is>
      </c>
      <c r="B3306" s="12" t="inlineStr">
        <is>
          <t>G</t>
        </is>
      </c>
      <c r="C3306" s="12" t="inlineStr">
        <is>
          <t>Carbon capture</t>
        </is>
      </c>
      <c r="D3306" s="12" t="inlineStr">
        <is>
          <t>RTD to JB JB-BF-B-RTD02: 8 x 1 tri (field cables)</t>
        </is>
      </c>
      <c r="E3306" s="12" t="inlineStr">
        <is>
          <t>BF-B</t>
        </is>
      </c>
      <c r="F3306" s="12" t="inlineStr">
        <is>
          <t>BF-B: booster fan (~16 MW)</t>
        </is>
      </c>
      <c r="G3306" s="12" t="inlineStr">
        <is>
          <t>JB-BF-B-RTD02</t>
        </is>
      </c>
      <c r="H3306" s="12" t="inlineStr">
        <is>
          <t>BF-B: booster fan (~16 MW)</t>
        </is>
      </c>
      <c r="I3306" s="12" t="inlineStr">
        <is>
          <t>Instrumentation</t>
        </is>
      </c>
      <c r="J3306" s="12" t="inlineStr">
        <is>
          <t>RTD cable, #18 shielded triads, PLTC</t>
        </is>
      </c>
      <c r="K3306" s="12" t="inlineStr">
        <is>
          <t>RTD|1 tri|18</t>
        </is>
      </c>
      <c r="L3306" s="12" t="inlineStr">
        <is>
          <t>1 tri</t>
        </is>
      </c>
      <c r="M3306" s="12" t="inlineStr">
        <is>
          <t>18</t>
        </is>
      </c>
      <c r="N3306" s="12" t="n">
        <v>8</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G-I-0066</t>
        </is>
      </c>
      <c r="B3307" s="12" t="inlineStr">
        <is>
          <t>G</t>
        </is>
      </c>
      <c r="C3307" s="12" t="inlineStr">
        <is>
          <t>Carbon capture</t>
        </is>
      </c>
      <c r="D3307" s="12" t="inlineStr">
        <is>
          <t>Home run JB-BF-B-RTD02 to the control / marshalling room</t>
        </is>
      </c>
      <c r="E3307" s="12" t="inlineStr"/>
      <c r="F3307" s="12" t="inlineStr">
        <is>
          <t>CCS F&amp;G / control</t>
        </is>
      </c>
      <c r="G3307" s="12" t="inlineStr">
        <is>
          <t>JB-BF-B-RTD02</t>
        </is>
      </c>
      <c r="H3307" s="12" t="inlineStr">
        <is>
          <t>BF-B: booster fan (~16 MW)</t>
        </is>
      </c>
      <c r="I3307" s="12" t="inlineStr">
        <is>
          <t>Instrumentation</t>
        </is>
      </c>
      <c r="J3307" s="12" t="inlineStr">
        <is>
          <t>RTD cable, #18 shielded triads, PLTC</t>
        </is>
      </c>
      <c r="K3307" s="12" t="inlineStr">
        <is>
          <t>RTD|12 tri|18</t>
        </is>
      </c>
      <c r="L3307" s="12" t="inlineStr">
        <is>
          <t>12 tri</t>
        </is>
      </c>
      <c r="M3307" s="12" t="inlineStr">
        <is>
          <t>18</t>
        </is>
      </c>
      <c r="N3307" s="12" t="n">
        <v>1</v>
      </c>
      <c r="O3307" s="12" t="n">
        <v>1</v>
      </c>
      <c r="P3307" s="12" t="n"/>
      <c r="Q3307" s="12" t="n"/>
      <c r="R3307" s="12" t="n"/>
      <c r="S3307" s="12" t="inlineStr">
        <is>
          <t>Duct bank</t>
        </is>
      </c>
      <c r="T3307" s="16" t="n">
        <v>701</v>
      </c>
      <c r="U3307" s="16" t="n">
        <v>101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G-I-0067</t>
        </is>
      </c>
      <c r="B3308" s="12" t="inlineStr">
        <is>
          <t>G</t>
        </is>
      </c>
      <c r="C3308" s="12" t="inlineStr">
        <is>
          <t>Carbon capture</t>
        </is>
      </c>
      <c r="D3308" s="12" t="inlineStr">
        <is>
          <t>Analog instrument to JB JB-BF-C-AI01: 20 x 1 pr (field cables)</t>
        </is>
      </c>
      <c r="E3308" s="12" t="inlineStr">
        <is>
          <t>BF-C</t>
        </is>
      </c>
      <c r="F3308" s="12" t="inlineStr">
        <is>
          <t>BF-C: booster fan (~16 MW)</t>
        </is>
      </c>
      <c r="G3308" s="12" t="inlineStr">
        <is>
          <t>JB-BF-C-AI01</t>
        </is>
      </c>
      <c r="H3308" s="12" t="inlineStr">
        <is>
          <t>BF-C: booster fan (~16 MW)</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20</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G-I-0068</t>
        </is>
      </c>
      <c r="B3309" s="12" t="inlineStr">
        <is>
          <t>G</t>
        </is>
      </c>
      <c r="C3309" s="12" t="inlineStr">
        <is>
          <t>Carbon capture</t>
        </is>
      </c>
      <c r="D3309" s="12" t="inlineStr">
        <is>
          <t>Home run JB-BF-C-AI01 to the control / marshalling room</t>
        </is>
      </c>
      <c r="E3309" s="12" t="inlineStr"/>
      <c r="F3309" s="12" t="inlineStr">
        <is>
          <t>CCS F&amp;G / control</t>
        </is>
      </c>
      <c r="G3309" s="12" t="inlineStr">
        <is>
          <t>JB-BF-C-AI01</t>
        </is>
      </c>
      <c r="H3309" s="12" t="inlineStr">
        <is>
          <t>BF-C: booster fan (~16 MW)</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385</v>
      </c>
      <c r="U3309" s="16" t="n">
        <v>219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G-I-0069</t>
        </is>
      </c>
      <c r="B3310" s="12" t="inlineStr">
        <is>
          <t>G</t>
        </is>
      </c>
      <c r="C3310" s="12" t="inlineStr">
        <is>
          <t>Carbon capture</t>
        </is>
      </c>
      <c r="D3310" s="12" t="inlineStr">
        <is>
          <t>Analog instrument to JB JB-BF-C-AI02: 10 x 1 pr (field cables)</t>
        </is>
      </c>
      <c r="E3310" s="12" t="inlineStr">
        <is>
          <t>BF-C</t>
        </is>
      </c>
      <c r="F3310" s="12" t="inlineStr">
        <is>
          <t>BF-C: booster fan (~16 MW)</t>
        </is>
      </c>
      <c r="G3310" s="12" t="inlineStr">
        <is>
          <t>JB-BF-C-AI02</t>
        </is>
      </c>
      <c r="H3310" s="12" t="inlineStr">
        <is>
          <t>BF-C: booster fan (~16 MW)</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G-I-0070</t>
        </is>
      </c>
      <c r="B3311" s="12" t="inlineStr">
        <is>
          <t>G</t>
        </is>
      </c>
      <c r="C3311" s="12" t="inlineStr">
        <is>
          <t>Carbon capture</t>
        </is>
      </c>
      <c r="D3311" s="12" t="inlineStr">
        <is>
          <t>Home run JB-BF-C-AI02 to the control / marshalling room</t>
        </is>
      </c>
      <c r="E3311" s="12" t="inlineStr"/>
      <c r="F3311" s="12" t="inlineStr">
        <is>
          <t>CCS F&amp;G / control</t>
        </is>
      </c>
      <c r="G3311" s="12" t="inlineStr">
        <is>
          <t>JB-BF-C-AI02</t>
        </is>
      </c>
      <c r="H3311" s="12" t="inlineStr">
        <is>
          <t>BF-C: booster fan (~16 MW)</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385</v>
      </c>
      <c r="U3311" s="16" t="n">
        <v>219</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G-I-0071</t>
        </is>
      </c>
      <c r="B3312" s="12" t="inlineStr">
        <is>
          <t>G</t>
        </is>
      </c>
      <c r="C3312" s="12" t="inlineStr">
        <is>
          <t>Carbon capture</t>
        </is>
      </c>
      <c r="D3312" s="12" t="inlineStr">
        <is>
          <t>Discrete device to JB JB-BF-C-DI01: 20 x 1 pr (field cables)</t>
        </is>
      </c>
      <c r="E3312" s="12" t="inlineStr">
        <is>
          <t>BF-C</t>
        </is>
      </c>
      <c r="F3312" s="12" t="inlineStr">
        <is>
          <t>BF-C: booster fan (~16 MW)</t>
        </is>
      </c>
      <c r="G3312" s="12" t="inlineStr">
        <is>
          <t>JB-BF-C-DI01</t>
        </is>
      </c>
      <c r="H3312" s="12" t="inlineStr">
        <is>
          <t>BF-C: booster fan (~16 MW)</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20</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G-I-0072</t>
        </is>
      </c>
      <c r="B3313" s="12" t="inlineStr">
        <is>
          <t>G</t>
        </is>
      </c>
      <c r="C3313" s="12" t="inlineStr">
        <is>
          <t>Carbon capture</t>
        </is>
      </c>
      <c r="D3313" s="12" t="inlineStr">
        <is>
          <t>Home run JB-BF-C-DI01 to the control / marshalling room</t>
        </is>
      </c>
      <c r="E3313" s="12" t="inlineStr"/>
      <c r="F3313" s="12" t="inlineStr">
        <is>
          <t>CCS F&amp;G / control</t>
        </is>
      </c>
      <c r="G3313" s="12" t="inlineStr">
        <is>
          <t>JB-BF-C-DI01</t>
        </is>
      </c>
      <c r="H3313" s="12" t="inlineStr">
        <is>
          <t>BF-C: booster fan (~16 MW)</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385</v>
      </c>
      <c r="U3313" s="16" t="n">
        <v>219</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G-I-0073</t>
        </is>
      </c>
      <c r="B3314" s="12" t="inlineStr">
        <is>
          <t>G</t>
        </is>
      </c>
      <c r="C3314" s="12" t="inlineStr">
        <is>
          <t>Carbon capture</t>
        </is>
      </c>
      <c r="D3314" s="12" t="inlineStr">
        <is>
          <t>RTD to JB JB-BF-C-RTD01: 10 x 1 tri (field cables)</t>
        </is>
      </c>
      <c r="E3314" s="12" t="inlineStr">
        <is>
          <t>BF-C</t>
        </is>
      </c>
      <c r="F3314" s="12" t="inlineStr">
        <is>
          <t>BF-C: booster fan (~16 MW)</t>
        </is>
      </c>
      <c r="G3314" s="12" t="inlineStr">
        <is>
          <t>JB-BF-C-RTD01</t>
        </is>
      </c>
      <c r="H3314" s="12" t="inlineStr">
        <is>
          <t>BF-C: booster fan (~16 MW)</t>
        </is>
      </c>
      <c r="I3314" s="12" t="inlineStr">
        <is>
          <t>Instrumentation</t>
        </is>
      </c>
      <c r="J3314" s="12" t="inlineStr">
        <is>
          <t>RTD cable, #18 shielded triads, PLTC</t>
        </is>
      </c>
      <c r="K3314" s="12" t="inlineStr">
        <is>
          <t>RTD|1 tri|18</t>
        </is>
      </c>
      <c r="L3314" s="12" t="inlineStr">
        <is>
          <t>1 tri</t>
        </is>
      </c>
      <c r="M3314" s="12" t="inlineStr">
        <is>
          <t>18</t>
        </is>
      </c>
      <c r="N3314" s="12" t="n">
        <v>10</v>
      </c>
      <c r="O3314" s="12" t="n">
        <v>1</v>
      </c>
      <c r="P3314" s="12" t="n"/>
      <c r="Q3314" s="12" t="n"/>
      <c r="R3314" s="12" t="n"/>
      <c r="S3314" s="12" t="inlineStr">
        <is>
          <t>Tray / conduit</t>
        </is>
      </c>
      <c r="T3314" s="16" t="n">
        <v>82</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G-I-0074</t>
        </is>
      </c>
      <c r="B3315" s="12" t="inlineStr">
        <is>
          <t>G</t>
        </is>
      </c>
      <c r="C3315" s="12" t="inlineStr">
        <is>
          <t>Carbon capture</t>
        </is>
      </c>
      <c r="D3315" s="12" t="inlineStr">
        <is>
          <t>Home run JB-BF-C-RTD01 to the control / marshalling room</t>
        </is>
      </c>
      <c r="E3315" s="12" t="inlineStr"/>
      <c r="F3315" s="12" t="inlineStr">
        <is>
          <t>CCS F&amp;G / control</t>
        </is>
      </c>
      <c r="G3315" s="12" t="inlineStr">
        <is>
          <t>JB-BF-C-RTD01</t>
        </is>
      </c>
      <c r="H3315" s="12" t="inlineStr">
        <is>
          <t>BF-C: booster fan (~16 MW)</t>
        </is>
      </c>
      <c r="I3315" s="12" t="inlineStr">
        <is>
          <t>Instrumentation</t>
        </is>
      </c>
      <c r="J3315" s="12" t="inlineStr">
        <is>
          <t>RTD cable, #18 shielded triads, PLTC</t>
        </is>
      </c>
      <c r="K3315" s="12" t="inlineStr">
        <is>
          <t>RTD|12 tri|18</t>
        </is>
      </c>
      <c r="L3315" s="12" t="inlineStr">
        <is>
          <t>12 tri</t>
        </is>
      </c>
      <c r="M3315" s="12" t="inlineStr">
        <is>
          <t>18</t>
        </is>
      </c>
      <c r="N3315" s="12" t="n">
        <v>1</v>
      </c>
      <c r="O3315" s="12" t="n">
        <v>1</v>
      </c>
      <c r="P3315" s="12" t="n"/>
      <c r="Q3315" s="12" t="n"/>
      <c r="R3315" s="12" t="n"/>
      <c r="S3315" s="12" t="inlineStr">
        <is>
          <t>Duct bank</t>
        </is>
      </c>
      <c r="T3315" s="16" t="n">
        <v>385</v>
      </c>
      <c r="U3315" s="16" t="n">
        <v>219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G-I-0075</t>
        </is>
      </c>
      <c r="B3316" s="12" t="inlineStr">
        <is>
          <t>G</t>
        </is>
      </c>
      <c r="C3316" s="12" t="inlineStr">
        <is>
          <t>Carbon capture</t>
        </is>
      </c>
      <c r="D3316" s="12" t="inlineStr">
        <is>
          <t>RTD to JB JB-BF-C-RTD02: 8 x 1 tri (field cables)</t>
        </is>
      </c>
      <c r="E3316" s="12" t="inlineStr">
        <is>
          <t>BF-C</t>
        </is>
      </c>
      <c r="F3316" s="12" t="inlineStr">
        <is>
          <t>BF-C: booster fan (~16 MW)</t>
        </is>
      </c>
      <c r="G3316" s="12" t="inlineStr">
        <is>
          <t>JB-BF-C-RTD02</t>
        </is>
      </c>
      <c r="H3316" s="12" t="inlineStr">
        <is>
          <t>BF-C: booster fan (~16 MW)</t>
        </is>
      </c>
      <c r="I3316" s="12" t="inlineStr">
        <is>
          <t>Instrumentation</t>
        </is>
      </c>
      <c r="J3316" s="12" t="inlineStr">
        <is>
          <t>RTD cable, #18 shielded triads, PLTC</t>
        </is>
      </c>
      <c r="K3316" s="12" t="inlineStr">
        <is>
          <t>RTD|1 tri|18</t>
        </is>
      </c>
      <c r="L3316" s="12" t="inlineStr">
        <is>
          <t>1 tri</t>
        </is>
      </c>
      <c r="M3316" s="12" t="inlineStr">
        <is>
          <t>18</t>
        </is>
      </c>
      <c r="N3316" s="12" t="n">
        <v>8</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G-I-0076</t>
        </is>
      </c>
      <c r="B3317" s="12" t="inlineStr">
        <is>
          <t>G</t>
        </is>
      </c>
      <c r="C3317" s="12" t="inlineStr">
        <is>
          <t>Carbon capture</t>
        </is>
      </c>
      <c r="D3317" s="12" t="inlineStr">
        <is>
          <t>Home run JB-BF-C-RTD02 to the control / marshalling room</t>
        </is>
      </c>
      <c r="E3317" s="12" t="inlineStr"/>
      <c r="F3317" s="12" t="inlineStr">
        <is>
          <t>CCS F&amp;G / control</t>
        </is>
      </c>
      <c r="G3317" s="12" t="inlineStr">
        <is>
          <t>JB-BF-C-RTD02</t>
        </is>
      </c>
      <c r="H3317" s="12" t="inlineStr">
        <is>
          <t>BF-C: booster fan (~16 MW)</t>
        </is>
      </c>
      <c r="I3317" s="12" t="inlineStr">
        <is>
          <t>Instrumentation</t>
        </is>
      </c>
      <c r="J3317" s="12" t="inlineStr">
        <is>
          <t>RTD cable, #18 shielded triads, PLTC</t>
        </is>
      </c>
      <c r="K3317" s="12" t="inlineStr">
        <is>
          <t>RTD|12 tri|18</t>
        </is>
      </c>
      <c r="L3317" s="12" t="inlineStr">
        <is>
          <t>12 tri</t>
        </is>
      </c>
      <c r="M3317" s="12" t="inlineStr">
        <is>
          <t>18</t>
        </is>
      </c>
      <c r="N3317" s="12" t="n">
        <v>1</v>
      </c>
      <c r="O3317" s="12" t="n">
        <v>1</v>
      </c>
      <c r="P3317" s="12" t="n"/>
      <c r="Q3317" s="12" t="n"/>
      <c r="R3317" s="12" t="n"/>
      <c r="S3317" s="12" t="inlineStr">
        <is>
          <t>Duct bank</t>
        </is>
      </c>
      <c r="T3317" s="16" t="n">
        <v>385</v>
      </c>
      <c r="U3317" s="16" t="n">
        <v>219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G-I-0077</t>
        </is>
      </c>
      <c r="B3318" s="12" t="inlineStr">
        <is>
          <t>G</t>
        </is>
      </c>
      <c r="C3318" s="12" t="inlineStr">
        <is>
          <t>Carbon capture</t>
        </is>
      </c>
      <c r="D3318" s="12" t="inlineStr">
        <is>
          <t>Analog instrument to JB JB-CCS T-1-AI01: 8 x 1 pr (field cables)</t>
        </is>
      </c>
      <c r="E3318" s="12" t="inlineStr">
        <is>
          <t>CCS T-1</t>
        </is>
      </c>
      <c r="F3318" s="12" t="inlineStr">
        <is>
          <t>CCS T-1: 230/13.8 kV</t>
        </is>
      </c>
      <c r="G3318" s="12" t="inlineStr">
        <is>
          <t>JB-CCS T-1-AI01</t>
        </is>
      </c>
      <c r="H3318" s="12" t="inlineStr">
        <is>
          <t>CCS T-1: 230/13.8 kV</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G-I-0078</t>
        </is>
      </c>
      <c r="B3319" s="12" t="inlineStr">
        <is>
          <t>G</t>
        </is>
      </c>
      <c r="C3319" s="12" t="inlineStr">
        <is>
          <t>Carbon capture</t>
        </is>
      </c>
      <c r="D3319" s="12" t="inlineStr">
        <is>
          <t>Home run JB-CCS T-1-AI01 to the control / marshalling room</t>
        </is>
      </c>
      <c r="E3319" s="12" t="inlineStr"/>
      <c r="F3319" s="12" t="inlineStr">
        <is>
          <t>CCS F&amp;G / control</t>
        </is>
      </c>
      <c r="G3319" s="12" t="inlineStr">
        <is>
          <t>JB-CCS T-1-AI01</t>
        </is>
      </c>
      <c r="H3319" s="12" t="inlineStr">
        <is>
          <t>CCS T-1: 230/13.8 kV</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HV duct bank</t>
        </is>
      </c>
      <c r="T3319" s="16" t="n">
        <v>77</v>
      </c>
      <c r="U3319" s="16" t="n">
        <v>103</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G-I-0079</t>
        </is>
      </c>
      <c r="B3320" s="12" t="inlineStr">
        <is>
          <t>G</t>
        </is>
      </c>
      <c r="C3320" s="12" t="inlineStr">
        <is>
          <t>Carbon capture</t>
        </is>
      </c>
      <c r="D3320" s="12" t="inlineStr">
        <is>
          <t>Discrete device to JB JB-CCS T-1-DI01: 16 x 1 pr (field cables)</t>
        </is>
      </c>
      <c r="E3320" s="12" t="inlineStr">
        <is>
          <t>CCS T-1</t>
        </is>
      </c>
      <c r="F3320" s="12" t="inlineStr">
        <is>
          <t>CCS T-1: 230/13.8 kV</t>
        </is>
      </c>
      <c r="G3320" s="12" t="inlineStr">
        <is>
          <t>JB-CCS T-1-DI01</t>
        </is>
      </c>
      <c r="H3320" s="12" t="inlineStr">
        <is>
          <t>CCS T-1: 230/13.8 kV</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G-I-0080</t>
        </is>
      </c>
      <c r="B3321" s="12" t="inlineStr">
        <is>
          <t>G</t>
        </is>
      </c>
      <c r="C3321" s="12" t="inlineStr">
        <is>
          <t>Carbon capture</t>
        </is>
      </c>
      <c r="D3321" s="12" t="inlineStr">
        <is>
          <t>Home run JB-CCS T-1-DI01 to the control / marshalling room</t>
        </is>
      </c>
      <c r="E3321" s="12" t="inlineStr"/>
      <c r="F3321" s="12" t="inlineStr">
        <is>
          <t>CCS F&amp;G / control</t>
        </is>
      </c>
      <c r="G3321" s="12" t="inlineStr">
        <is>
          <t>JB-CCS T-1-DI01</t>
        </is>
      </c>
      <c r="H3321" s="12" t="inlineStr">
        <is>
          <t>CCS T-1: 230/13.8 kV</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HV duct bank</t>
        </is>
      </c>
      <c r="T3321" s="16" t="n">
        <v>77</v>
      </c>
      <c r="U3321" s="16" t="n">
        <v>103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G-I-0081</t>
        </is>
      </c>
      <c r="B3322" s="12" t="inlineStr">
        <is>
          <t>G</t>
        </is>
      </c>
      <c r="C3322" s="12" t="inlineStr">
        <is>
          <t>Carbon capture</t>
        </is>
      </c>
      <c r="D3322" s="12" t="inlineStr">
        <is>
          <t>Analog instrument to JB JB-CCS T-2-AI01: 8 x 1 pr (field cables)</t>
        </is>
      </c>
      <c r="E3322" s="12" t="inlineStr">
        <is>
          <t>CCS T-2</t>
        </is>
      </c>
      <c r="F3322" s="12" t="inlineStr">
        <is>
          <t>CCS T-2: 230/13.8 kV</t>
        </is>
      </c>
      <c r="G3322" s="12" t="inlineStr">
        <is>
          <t>JB-CCS T-2-AI01</t>
        </is>
      </c>
      <c r="H3322" s="12" t="inlineStr">
        <is>
          <t>CCS T-2: 230/13.8 kV</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G-I-0082</t>
        </is>
      </c>
      <c r="B3323" s="12" t="inlineStr">
        <is>
          <t>G</t>
        </is>
      </c>
      <c r="C3323" s="12" t="inlineStr">
        <is>
          <t>Carbon capture</t>
        </is>
      </c>
      <c r="D3323" s="12" t="inlineStr">
        <is>
          <t>Home run JB-CCS T-2-AI01 to the control / marshalling room</t>
        </is>
      </c>
      <c r="E3323" s="12" t="inlineStr"/>
      <c r="F3323" s="12" t="inlineStr">
        <is>
          <t>CCS F&amp;G / control</t>
        </is>
      </c>
      <c r="G3323" s="12" t="inlineStr">
        <is>
          <t>JB-CCS T-2-AI01</t>
        </is>
      </c>
      <c r="H3323" s="12" t="inlineStr">
        <is>
          <t>CCS T-2: 230/13.8 kV</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6" t="n">
        <v>11</v>
      </c>
      <c r="U3323" s="16" t="n">
        <v>101</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G-I-0083</t>
        </is>
      </c>
      <c r="B3324" s="12" t="inlineStr">
        <is>
          <t>G</t>
        </is>
      </c>
      <c r="C3324" s="12" t="inlineStr">
        <is>
          <t>Carbon capture</t>
        </is>
      </c>
      <c r="D3324" s="12" t="inlineStr">
        <is>
          <t>Discrete device to JB JB-CCS T-2-DI01: 16 x 1 pr (field cables)</t>
        </is>
      </c>
      <c r="E3324" s="12" t="inlineStr">
        <is>
          <t>CCS T-2</t>
        </is>
      </c>
      <c r="F3324" s="12" t="inlineStr">
        <is>
          <t>CCS T-2: 230/13.8 kV</t>
        </is>
      </c>
      <c r="G3324" s="12" t="inlineStr">
        <is>
          <t>JB-CCS T-2-DI01</t>
        </is>
      </c>
      <c r="H3324" s="12" t="inlineStr">
        <is>
          <t>CCS T-2: 230/13.8 kV</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G-I-0084</t>
        </is>
      </c>
      <c r="B3325" s="12" t="inlineStr">
        <is>
          <t>G</t>
        </is>
      </c>
      <c r="C3325" s="12" t="inlineStr">
        <is>
          <t>Carbon capture</t>
        </is>
      </c>
      <c r="D3325" s="12" t="inlineStr">
        <is>
          <t>Home run JB-CCS T-2-DI01 to the control / marshalling room</t>
        </is>
      </c>
      <c r="E3325" s="12" t="inlineStr"/>
      <c r="F3325" s="12" t="inlineStr">
        <is>
          <t>CCS F&amp;G / control</t>
        </is>
      </c>
      <c r="G3325" s="12" t="inlineStr">
        <is>
          <t>JB-CCS T-2-DI01</t>
        </is>
      </c>
      <c r="H3325" s="12" t="inlineStr">
        <is>
          <t>CCS T-2: 230/13.8 kV</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Tray</t>
        </is>
      </c>
      <c r="T3325" s="16" t="n">
        <v>11</v>
      </c>
      <c r="U3325" s="16" t="n">
        <v>101</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G-I-0085</t>
        </is>
      </c>
      <c r="B3326" s="12" t="inlineStr">
        <is>
          <t>G</t>
        </is>
      </c>
      <c r="C3326" s="12" t="inlineStr">
        <is>
          <t>Carbon capture</t>
        </is>
      </c>
      <c r="D3326" s="12" t="inlineStr">
        <is>
          <t>Analog instrument to JB JB-CCS circulating-wa-AI01: 20 x 1 pr (field cables)</t>
        </is>
      </c>
      <c r="E3326" s="12" t="inlineStr"/>
      <c r="F3326" s="12" t="inlineStr">
        <is>
          <t>CCS circulating-water pumps</t>
        </is>
      </c>
      <c r="G3326" s="12" t="inlineStr">
        <is>
          <t>JB-CCS circulating-wa-AI01</t>
        </is>
      </c>
      <c r="H3326" s="12" t="inlineStr">
        <is>
          <t>CCS circulating-water pumps</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6" t="n">
        <v>100</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G-I-0086</t>
        </is>
      </c>
      <c r="B3327" s="12" t="inlineStr">
        <is>
          <t>G</t>
        </is>
      </c>
      <c r="C3327" s="12" t="inlineStr">
        <is>
          <t>Carbon capture</t>
        </is>
      </c>
      <c r="D3327" s="12" t="inlineStr">
        <is>
          <t>Home run JB-CCS circulating-wa-AI01 to the control / marshalling room</t>
        </is>
      </c>
      <c r="E3327" s="12" t="inlineStr"/>
      <c r="F3327" s="12" t="inlineStr">
        <is>
          <t>CCS F&amp;G / control</t>
        </is>
      </c>
      <c r="G3327" s="12" t="inlineStr">
        <is>
          <t>JB-CCS circulating-wa-AI01</t>
        </is>
      </c>
      <c r="H3327" s="12" t="inlineStr">
        <is>
          <t>CCS circulating-water pumps</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821</v>
      </c>
      <c r="U3327" s="16" t="n">
        <v>141</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G-I-0087</t>
        </is>
      </c>
      <c r="B3328" s="12" t="inlineStr">
        <is>
          <t>G</t>
        </is>
      </c>
      <c r="C3328" s="12" t="inlineStr">
        <is>
          <t>Carbon capture</t>
        </is>
      </c>
      <c r="D3328" s="12" t="inlineStr">
        <is>
          <t>Discrete device to JB JB-CCS circulating-wa-DI01: 20 x 1 pr (field cables)</t>
        </is>
      </c>
      <c r="E3328" s="12" t="inlineStr"/>
      <c r="F3328" s="12" t="inlineStr">
        <is>
          <t>CCS circulating-water pumps</t>
        </is>
      </c>
      <c r="G3328" s="12" t="inlineStr">
        <is>
          <t>JB-CCS circulating-wa-DI01</t>
        </is>
      </c>
      <c r="H3328" s="12" t="inlineStr">
        <is>
          <t>CCS circulating-water pumps</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20</v>
      </c>
      <c r="O3328" s="12" t="n">
        <v>1</v>
      </c>
      <c r="P3328" s="12" t="n"/>
      <c r="Q3328" s="12" t="n"/>
      <c r="R3328" s="12" t="n"/>
      <c r="S3328" s="12" t="inlineStr">
        <is>
          <t>Tray / conduit</t>
        </is>
      </c>
      <c r="T3328" s="16" t="n">
        <v>100</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G-I-0088</t>
        </is>
      </c>
      <c r="B3329" s="12" t="inlineStr">
        <is>
          <t>G</t>
        </is>
      </c>
      <c r="C3329" s="12" t="inlineStr">
        <is>
          <t>Carbon capture</t>
        </is>
      </c>
      <c r="D3329" s="12" t="inlineStr">
        <is>
          <t>Home run JB-CCS circulating-wa-DI01 to the control / marshalling room</t>
        </is>
      </c>
      <c r="E3329" s="12" t="inlineStr"/>
      <c r="F3329" s="12" t="inlineStr">
        <is>
          <t>CCS F&amp;G / control</t>
        </is>
      </c>
      <c r="G3329" s="12" t="inlineStr">
        <is>
          <t>JB-CCS circulating-wa-DI01</t>
        </is>
      </c>
      <c r="H3329" s="12" t="inlineStr">
        <is>
          <t>CCS circulating-water pumps</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821</v>
      </c>
      <c r="U3329" s="16" t="n">
        <v>141</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G-I-0089</t>
        </is>
      </c>
      <c r="B3330" s="12" t="inlineStr">
        <is>
          <t>G</t>
        </is>
      </c>
      <c r="C3330" s="12" t="inlineStr">
        <is>
          <t>Carbon capture</t>
        </is>
      </c>
      <c r="D3330" s="12" t="inlineStr">
        <is>
          <t>Analog instrument to JB JB-CCS-CT-AI01: 20 x 1 pr (field cables)</t>
        </is>
      </c>
      <c r="E3330" s="12" t="inlineStr">
        <is>
          <t>CCS-CT</t>
        </is>
      </c>
      <c r="F3330" s="12" t="inlineStr">
        <is>
          <t>CCS cooling tower (~30 cells): CCS process cooling only</t>
        </is>
      </c>
      <c r="G3330" s="12" t="inlineStr">
        <is>
          <t>JB-CCS-CT-AI01</t>
        </is>
      </c>
      <c r="H3330" s="12" t="inlineStr">
        <is>
          <t>CCS cooling tower (~30 cells): CCS process cooling only</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6" t="n">
        <v>250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G-I-0090</t>
        </is>
      </c>
      <c r="B3331" s="12" t="inlineStr">
        <is>
          <t>G</t>
        </is>
      </c>
      <c r="C3331" s="12" t="inlineStr">
        <is>
          <t>Carbon capture</t>
        </is>
      </c>
      <c r="D3331" s="12" t="inlineStr">
        <is>
          <t>Home run JB-CCS-CT-AI01 to the control / marshalling room</t>
        </is>
      </c>
      <c r="E3331" s="12" t="inlineStr"/>
      <c r="F3331" s="12" t="inlineStr">
        <is>
          <t>CCS F&amp;G / control</t>
        </is>
      </c>
      <c r="G3331" s="12" t="inlineStr">
        <is>
          <t>JB-CCS-CT-AI01</t>
        </is>
      </c>
      <c r="H3331" s="12" t="inlineStr">
        <is>
          <t>CCS cooling tower (~30 cells): CCS process cooling only</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911</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G-I-0091</t>
        </is>
      </c>
      <c r="B3332" s="12" t="inlineStr">
        <is>
          <t>G</t>
        </is>
      </c>
      <c r="C3332" s="12" t="inlineStr">
        <is>
          <t>Carbon capture</t>
        </is>
      </c>
      <c r="D3332" s="12" t="inlineStr">
        <is>
          <t>Analog instrument to JB JB-CCS-CT-AI02: 10 x 1 pr (field cables)</t>
        </is>
      </c>
      <c r="E3332" s="12" t="inlineStr">
        <is>
          <t>CCS-CT</t>
        </is>
      </c>
      <c r="F3332" s="12" t="inlineStr">
        <is>
          <t>CCS cooling tower (~30 cells): CCS process cooling only</t>
        </is>
      </c>
      <c r="G3332" s="12" t="inlineStr">
        <is>
          <t>JB-CCS-CT-AI02</t>
        </is>
      </c>
      <c r="H3332" s="12" t="inlineStr">
        <is>
          <t>CCS cooling tower (~30 cells): CCS process cooling only</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250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G-I-0092</t>
        </is>
      </c>
      <c r="B3333" s="12" t="inlineStr">
        <is>
          <t>G</t>
        </is>
      </c>
      <c r="C3333" s="12" t="inlineStr">
        <is>
          <t>Carbon capture</t>
        </is>
      </c>
      <c r="D3333" s="12" t="inlineStr">
        <is>
          <t>Home run JB-CCS-CT-AI02 to the control / marshalling room</t>
        </is>
      </c>
      <c r="E3333" s="12" t="inlineStr"/>
      <c r="F3333" s="12" t="inlineStr">
        <is>
          <t>CCS F&amp;G / control</t>
        </is>
      </c>
      <c r="G3333" s="12" t="inlineStr">
        <is>
          <t>JB-CCS-CT-AI02</t>
        </is>
      </c>
      <c r="H3333" s="12" t="inlineStr">
        <is>
          <t>CCS cooling tower (~30 cells): CCS process cooling only</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911</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G-I-0093</t>
        </is>
      </c>
      <c r="B3334" s="12" t="inlineStr">
        <is>
          <t>G</t>
        </is>
      </c>
      <c r="C3334" s="12" t="inlineStr">
        <is>
          <t>Carbon capture</t>
        </is>
      </c>
      <c r="D3334" s="12" t="inlineStr">
        <is>
          <t>Discrete device to JB JB-CCS-CT-DI01: 20 x 1 pr (field cables)</t>
        </is>
      </c>
      <c r="E3334" s="12" t="inlineStr">
        <is>
          <t>CCS-CT</t>
        </is>
      </c>
      <c r="F3334" s="12" t="inlineStr">
        <is>
          <t>CCS cooling tower (~30 cells): CCS process cooling only</t>
        </is>
      </c>
      <c r="G3334" s="12" t="inlineStr">
        <is>
          <t>JB-CCS-CT-DI01</t>
        </is>
      </c>
      <c r="H3334" s="12" t="inlineStr">
        <is>
          <t>CCS cooling tower (~30 cells): CCS process cooling only</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20</v>
      </c>
      <c r="O3334" s="12" t="n">
        <v>1</v>
      </c>
      <c r="P3334" s="12" t="n"/>
      <c r="Q3334" s="12" t="n"/>
      <c r="R3334" s="12" t="n"/>
      <c r="S3334" s="12" t="inlineStr">
        <is>
          <t>Tray / conduit</t>
        </is>
      </c>
      <c r="T3334" s="16" t="n">
        <v>250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G-I-0094</t>
        </is>
      </c>
      <c r="B3335" s="12" t="inlineStr">
        <is>
          <t>G</t>
        </is>
      </c>
      <c r="C3335" s="12" t="inlineStr">
        <is>
          <t>Carbon capture</t>
        </is>
      </c>
      <c r="D3335" s="12" t="inlineStr">
        <is>
          <t>Home run JB-CCS-CT-DI01 to the control / marshalling room</t>
        </is>
      </c>
      <c r="E3335" s="12" t="inlineStr"/>
      <c r="F3335" s="12" t="inlineStr">
        <is>
          <t>CCS F&amp;G / control</t>
        </is>
      </c>
      <c r="G3335" s="12" t="inlineStr">
        <is>
          <t>JB-CCS-CT-DI01</t>
        </is>
      </c>
      <c r="H3335" s="12" t="inlineStr">
        <is>
          <t>CCS cooling tower (~30 cells): CCS process cooling only</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911</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G-I-0095</t>
        </is>
      </c>
      <c r="B3336" s="12" t="inlineStr">
        <is>
          <t>G</t>
        </is>
      </c>
      <c r="C3336" s="12" t="inlineStr">
        <is>
          <t>Carbon capture</t>
        </is>
      </c>
      <c r="D3336" s="12" t="inlineStr">
        <is>
          <t>Discrete device to JB JB-CCS-CT-DI02: 20 x 1 pr (field cables)</t>
        </is>
      </c>
      <c r="E3336" s="12" t="inlineStr">
        <is>
          <t>CCS-CT</t>
        </is>
      </c>
      <c r="F3336" s="12" t="inlineStr">
        <is>
          <t>CCS cooling tower (~30 cells): CCS process cooling only</t>
        </is>
      </c>
      <c r="G3336" s="12" t="inlineStr">
        <is>
          <t>JB-CCS-CT-DI02</t>
        </is>
      </c>
      <c r="H3336" s="12" t="inlineStr">
        <is>
          <t>CCS cooling tower (~30 cells): CCS process cooling only</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250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G-I-0096</t>
        </is>
      </c>
      <c r="B3337" s="12" t="inlineStr">
        <is>
          <t>G</t>
        </is>
      </c>
      <c r="C3337" s="12" t="inlineStr">
        <is>
          <t>Carbon capture</t>
        </is>
      </c>
      <c r="D3337" s="12" t="inlineStr">
        <is>
          <t>Home run JB-CCS-CT-DI02 to the control / marshalling room</t>
        </is>
      </c>
      <c r="E3337" s="12" t="inlineStr"/>
      <c r="F3337" s="12" t="inlineStr">
        <is>
          <t>CCS F&amp;G / control</t>
        </is>
      </c>
      <c r="G3337" s="12" t="inlineStr">
        <is>
          <t>JB-CCS-CT-DI02</t>
        </is>
      </c>
      <c r="H3337" s="12" t="inlineStr">
        <is>
          <t>CCS cooling tower (~30 cells): CCS process cooling only</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911</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G-I-0097</t>
        </is>
      </c>
      <c r="B3338" s="12" t="inlineStr">
        <is>
          <t>G</t>
        </is>
      </c>
      <c r="C3338" s="12" t="inlineStr">
        <is>
          <t>Carbon capture</t>
        </is>
      </c>
      <c r="D3338" s="12" t="inlineStr">
        <is>
          <t>Discrete device to JB JB-CCS-CT-DI03: 20 x 1 pr (field cables)</t>
        </is>
      </c>
      <c r="E3338" s="12" t="inlineStr">
        <is>
          <t>CCS-CT</t>
        </is>
      </c>
      <c r="F3338" s="12" t="inlineStr">
        <is>
          <t>CCS cooling tower (~30 cells): CCS process cooling only</t>
        </is>
      </c>
      <c r="G3338" s="12" t="inlineStr">
        <is>
          <t>JB-CCS-CT-DI03</t>
        </is>
      </c>
      <c r="H3338" s="12" t="inlineStr">
        <is>
          <t>CCS cooling tower (~30 cells): CCS process cooling only</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20</v>
      </c>
      <c r="O3338" s="12" t="n">
        <v>1</v>
      </c>
      <c r="P3338" s="12" t="n"/>
      <c r="Q3338" s="12" t="n"/>
      <c r="R3338" s="12" t="n"/>
      <c r="S3338" s="12" t="inlineStr">
        <is>
          <t>Tray / conduit</t>
        </is>
      </c>
      <c r="T3338" s="16" t="n">
        <v>250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G-I-0098</t>
        </is>
      </c>
      <c r="B3339" s="12" t="inlineStr">
        <is>
          <t>G</t>
        </is>
      </c>
      <c r="C3339" s="12" t="inlineStr">
        <is>
          <t>Carbon capture</t>
        </is>
      </c>
      <c r="D3339" s="12" t="inlineStr">
        <is>
          <t>Home run JB-CCS-CT-DI03 to the control / marshalling room</t>
        </is>
      </c>
      <c r="E3339" s="12" t="inlineStr"/>
      <c r="F3339" s="12" t="inlineStr">
        <is>
          <t>CCS F&amp;G / control</t>
        </is>
      </c>
      <c r="G3339" s="12" t="inlineStr">
        <is>
          <t>JB-CCS-CT-DI03</t>
        </is>
      </c>
      <c r="H3339" s="12" t="inlineStr">
        <is>
          <t>CCS cooling tower (~30 cells): CCS process cooling only</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911</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G-I-0099</t>
        </is>
      </c>
      <c r="B3340" s="12" t="inlineStr">
        <is>
          <t>G</t>
        </is>
      </c>
      <c r="C3340" s="12" t="inlineStr">
        <is>
          <t>Carbon capture</t>
        </is>
      </c>
      <c r="D3340" s="12" t="inlineStr">
        <is>
          <t>Analog instrument to JB JB-CCS instrument air-AI01: 10 x 1 pr (field cables)</t>
        </is>
      </c>
      <c r="E3340" s="12" t="inlineStr"/>
      <c r="F3340" s="12" t="inlineStr">
        <is>
          <t>CCS instrument air</t>
        </is>
      </c>
      <c r="G3340" s="12" t="inlineStr">
        <is>
          <t>JB-CCS instrument air-AI01</t>
        </is>
      </c>
      <c r="H3340" s="12" t="inlineStr">
        <is>
          <t>CCS instrument air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72</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G-I-0100</t>
        </is>
      </c>
      <c r="B3341" s="12" t="inlineStr">
        <is>
          <t>G</t>
        </is>
      </c>
      <c r="C3341" s="12" t="inlineStr">
        <is>
          <t>Carbon capture</t>
        </is>
      </c>
      <c r="D3341" s="12" t="inlineStr">
        <is>
          <t>Home run JB-CCS instrument air-AI01 to the control / marshalling room</t>
        </is>
      </c>
      <c r="E3341" s="12" t="inlineStr"/>
      <c r="F3341" s="12" t="inlineStr">
        <is>
          <t>CCS F&amp;G / control</t>
        </is>
      </c>
      <c r="G3341" s="12" t="inlineStr">
        <is>
          <t>JB-CCS instrument air-AI01</t>
        </is>
      </c>
      <c r="H3341" s="12" t="inlineStr">
        <is>
          <t>CCS instrument air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Tray</t>
        </is>
      </c>
      <c r="T3341" s="16" t="n">
        <v>0</v>
      </c>
      <c r="U3341" s="16" t="n">
        <v>120</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G-I-0101</t>
        </is>
      </c>
      <c r="B3342" s="12" t="inlineStr">
        <is>
          <t>G</t>
        </is>
      </c>
      <c r="C3342" s="12" t="inlineStr">
        <is>
          <t>Carbon capture</t>
        </is>
      </c>
      <c r="D3342" s="12" t="inlineStr">
        <is>
          <t>Discrete device to JB JB-CCS instrument air-DI01: 10 x 1 pr (field cables)</t>
        </is>
      </c>
      <c r="E3342" s="12" t="inlineStr"/>
      <c r="F3342" s="12" t="inlineStr">
        <is>
          <t>CCS instrument air</t>
        </is>
      </c>
      <c r="G3342" s="12" t="inlineStr">
        <is>
          <t>JB-CCS instrument air-DI01</t>
        </is>
      </c>
      <c r="H3342" s="12" t="inlineStr">
        <is>
          <t>CCS instrument air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10</v>
      </c>
      <c r="O3342" s="12" t="n">
        <v>1</v>
      </c>
      <c r="P3342" s="12" t="n"/>
      <c r="Q3342" s="12" t="n"/>
      <c r="R3342" s="12" t="n"/>
      <c r="S3342" s="12" t="inlineStr">
        <is>
          <t>Tray / conduit</t>
        </is>
      </c>
      <c r="T3342" s="16" t="n">
        <v>72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G-I-0102</t>
        </is>
      </c>
      <c r="B3343" s="12" t="inlineStr">
        <is>
          <t>G</t>
        </is>
      </c>
      <c r="C3343" s="12" t="inlineStr">
        <is>
          <t>Carbon capture</t>
        </is>
      </c>
      <c r="D3343" s="12" t="inlineStr">
        <is>
          <t>Home run JB-CCS instrument air-DI01 to the control / marshalling room</t>
        </is>
      </c>
      <c r="E3343" s="12" t="inlineStr"/>
      <c r="F3343" s="12" t="inlineStr">
        <is>
          <t>CCS F&amp;G / control</t>
        </is>
      </c>
      <c r="G3343" s="12" t="inlineStr">
        <is>
          <t>JB-CCS instrument air-DI01</t>
        </is>
      </c>
      <c r="H3343" s="12" t="inlineStr">
        <is>
          <t>CCS instrument air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Tray</t>
        </is>
      </c>
      <c r="T3343" s="16" t="n">
        <v>0</v>
      </c>
      <c r="U3343" s="16" t="n">
        <v>120</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G-I-0103</t>
        </is>
      </c>
      <c r="B3344" s="12" t="inlineStr">
        <is>
          <t>G</t>
        </is>
      </c>
      <c r="C3344" s="12" t="inlineStr">
        <is>
          <t>Carbon capture</t>
        </is>
      </c>
      <c r="D3344" s="12" t="inlineStr">
        <is>
          <t>Analog instrument to JB JB-CCS wastewater (DC-AI01: 15 x 1 pr (field cables)</t>
        </is>
      </c>
      <c r="E3344" s="12" t="inlineStr"/>
      <c r="F3344" s="12" t="inlineStr">
        <is>
          <t>CCS wastewater (DCC + tower blowdown)</t>
        </is>
      </c>
      <c r="G3344" s="12" t="inlineStr">
        <is>
          <t>JB-CCS wastewater (DC-AI01</t>
        </is>
      </c>
      <c r="H3344" s="12" t="inlineStr">
        <is>
          <t>CCS wastewater (DCC + tower blowdown)</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15</v>
      </c>
      <c r="O3344" s="12" t="n">
        <v>1</v>
      </c>
      <c r="P3344" s="12" t="n"/>
      <c r="Q3344" s="12" t="n"/>
      <c r="R3344" s="12" t="n"/>
      <c r="S3344" s="12" t="inlineStr">
        <is>
          <t>Tray / conduit</t>
        </is>
      </c>
      <c r="T3344" s="16" t="n">
        <v>140</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G-I-0104</t>
        </is>
      </c>
      <c r="B3345" s="12" t="inlineStr">
        <is>
          <t>G</t>
        </is>
      </c>
      <c r="C3345" s="12" t="inlineStr">
        <is>
          <t>Carbon capture</t>
        </is>
      </c>
      <c r="D3345" s="12" t="inlineStr">
        <is>
          <t>Home run JB-CCS wastewater (DC-AI01 to the control / marshalling room</t>
        </is>
      </c>
      <c r="E3345" s="12" t="inlineStr"/>
      <c r="F3345" s="12" t="inlineStr">
        <is>
          <t>CCS F&amp;G / control</t>
        </is>
      </c>
      <c r="G3345" s="12" t="inlineStr">
        <is>
          <t>JB-CCS wastewater (DC-AI01</t>
        </is>
      </c>
      <c r="H3345" s="12" t="inlineStr">
        <is>
          <t>CCS wastewater (DCC + tower blowdown)</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656</v>
      </c>
      <c r="U3345" s="16" t="n">
        <v>121</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G-I-0105</t>
        </is>
      </c>
      <c r="B3346" s="12" t="inlineStr">
        <is>
          <t>G</t>
        </is>
      </c>
      <c r="C3346" s="12" t="inlineStr">
        <is>
          <t>Carbon capture</t>
        </is>
      </c>
      <c r="D3346" s="12" t="inlineStr">
        <is>
          <t>Discrete device to JB JB-CCS wastewater (DC-DI01: 15 x 1 pr (field cables)</t>
        </is>
      </c>
      <c r="E3346" s="12" t="inlineStr"/>
      <c r="F3346" s="12" t="inlineStr">
        <is>
          <t>CCS wastewater (DCC + tower blowdown)</t>
        </is>
      </c>
      <c r="G3346" s="12" t="inlineStr">
        <is>
          <t>JB-CCS wastewater (DC-DI01</t>
        </is>
      </c>
      <c r="H3346" s="12" t="inlineStr">
        <is>
          <t>CCS wastewater (DCC + tower blowdown)</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15</v>
      </c>
      <c r="O3346" s="12" t="n">
        <v>1</v>
      </c>
      <c r="P3346" s="12" t="n"/>
      <c r="Q3346" s="12" t="n"/>
      <c r="R3346" s="12" t="n"/>
      <c r="S3346" s="12" t="inlineStr">
        <is>
          <t>Tray / conduit</t>
        </is>
      </c>
      <c r="T3346" s="16" t="n">
        <v>140</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G-I-0106</t>
        </is>
      </c>
      <c r="B3347" s="12" t="inlineStr">
        <is>
          <t>G</t>
        </is>
      </c>
      <c r="C3347" s="12" t="inlineStr">
        <is>
          <t>Carbon capture</t>
        </is>
      </c>
      <c r="D3347" s="12" t="inlineStr">
        <is>
          <t>Home run JB-CCS wastewater (DC-DI01 to the control / marshalling room</t>
        </is>
      </c>
      <c r="E3347" s="12" t="inlineStr"/>
      <c r="F3347" s="12" t="inlineStr">
        <is>
          <t>CCS F&amp;G / control</t>
        </is>
      </c>
      <c r="G3347" s="12" t="inlineStr">
        <is>
          <t>JB-CCS wastewater (DC-DI01</t>
        </is>
      </c>
      <c r="H3347" s="12" t="inlineStr">
        <is>
          <t>CCS wastewater (DCC + tower blowdown)</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656</v>
      </c>
      <c r="U3347" s="16" t="n">
        <v>121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G-I-0107</t>
        </is>
      </c>
      <c r="B3348" s="12" t="inlineStr">
        <is>
          <t>G</t>
        </is>
      </c>
      <c r="C3348" s="12" t="inlineStr">
        <is>
          <t>Carbon capture</t>
        </is>
      </c>
      <c r="D3348" s="12" t="inlineStr">
        <is>
          <t>Analog instrument to JB JB-CO2 compression 3 -AI01: 20 x 1 pr (field cables)</t>
        </is>
      </c>
      <c r="E3348" s="12" t="inlineStr"/>
      <c r="F3348" s="12" t="inlineStr">
        <is>
          <t>CO2 compression 3 x ~19 MW + dehydration</t>
        </is>
      </c>
      <c r="G3348" s="12" t="inlineStr">
        <is>
          <t>JB-CO2 compression 3 -AI01</t>
        </is>
      </c>
      <c r="H3348" s="12" t="inlineStr">
        <is>
          <t>CO2 compression 3 x ~19 MW + dehydration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159</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G-I-0108</t>
        </is>
      </c>
      <c r="B3349" s="12" t="inlineStr">
        <is>
          <t>G</t>
        </is>
      </c>
      <c r="C3349" s="12" t="inlineStr">
        <is>
          <t>Carbon capture</t>
        </is>
      </c>
      <c r="D3349" s="12" t="inlineStr">
        <is>
          <t>Home run JB-CO2 compression 3 -AI01 to the control / marshalling room</t>
        </is>
      </c>
      <c r="E3349" s="12" t="inlineStr"/>
      <c r="F3349" s="12" t="inlineStr">
        <is>
          <t>CCS F&amp;G / control</t>
        </is>
      </c>
      <c r="G3349" s="12" t="inlineStr">
        <is>
          <t>JB-CO2 compression 3 -AI01</t>
        </is>
      </c>
      <c r="H3349" s="12" t="inlineStr">
        <is>
          <t>CO2 compression 3 x ~19 MW + dehydration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6" t="n">
        <v>183</v>
      </c>
      <c r="U3349" s="16" t="n">
        <v>105</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G-I-0109</t>
        </is>
      </c>
      <c r="B3350" s="12" t="inlineStr">
        <is>
          <t>G</t>
        </is>
      </c>
      <c r="C3350" s="12" t="inlineStr">
        <is>
          <t>Carbon capture</t>
        </is>
      </c>
      <c r="D3350" s="12" t="inlineStr">
        <is>
          <t>Analog instrument to JB JB-CO2 compression 3 -AI02: 20 x 1 pr (field cables)</t>
        </is>
      </c>
      <c r="E3350" s="12" t="inlineStr"/>
      <c r="F3350" s="12" t="inlineStr">
        <is>
          <t>CO2 compression 3 x ~19 MW + dehydration</t>
        </is>
      </c>
      <c r="G3350" s="12" t="inlineStr">
        <is>
          <t>JB-CO2 compression 3 -AI02</t>
        </is>
      </c>
      <c r="H3350" s="12" t="inlineStr">
        <is>
          <t>CO2 compression 3 x ~19 MW + dehydration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6" t="n">
        <v>159</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G-I-0110</t>
        </is>
      </c>
      <c r="B3351" s="12" t="inlineStr">
        <is>
          <t>G</t>
        </is>
      </c>
      <c r="C3351" s="12" t="inlineStr">
        <is>
          <t>Carbon capture</t>
        </is>
      </c>
      <c r="D3351" s="12" t="inlineStr">
        <is>
          <t>Home run JB-CO2 compression 3 -AI02 to the control / marshalling room</t>
        </is>
      </c>
      <c r="E3351" s="12" t="inlineStr"/>
      <c r="F3351" s="12" t="inlineStr">
        <is>
          <t>CCS F&amp;G / control</t>
        </is>
      </c>
      <c r="G3351" s="12" t="inlineStr">
        <is>
          <t>JB-CO2 compression 3 -AI02</t>
        </is>
      </c>
      <c r="H3351" s="12" t="inlineStr">
        <is>
          <t>CO2 compression 3 x ~19 MW + dehydration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6" t="n">
        <v>183</v>
      </c>
      <c r="U3351" s="16" t="n">
        <v>105</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G-I-0111</t>
        </is>
      </c>
      <c r="B3352" s="12" t="inlineStr">
        <is>
          <t>G</t>
        </is>
      </c>
      <c r="C3352" s="12" t="inlineStr">
        <is>
          <t>Carbon capture</t>
        </is>
      </c>
      <c r="D3352" s="12" t="inlineStr">
        <is>
          <t>Analog instrument to JB JB-CO2 compression 3 -AI03: 20 x 1 pr (field cables)</t>
        </is>
      </c>
      <c r="E3352" s="12" t="inlineStr"/>
      <c r="F3352" s="12" t="inlineStr">
        <is>
          <t>CO2 compression 3 x ~19 MW + dehydration</t>
        </is>
      </c>
      <c r="G3352" s="12" t="inlineStr">
        <is>
          <t>JB-CO2 compression 3 -AI03</t>
        </is>
      </c>
      <c r="H3352" s="12" t="inlineStr">
        <is>
          <t>CO2 compression 3 x ~19 MW + dehydration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20</v>
      </c>
      <c r="O3352" s="12" t="n">
        <v>1</v>
      </c>
      <c r="P3352" s="12" t="n"/>
      <c r="Q3352" s="12" t="n"/>
      <c r="R3352" s="12" t="n"/>
      <c r="S3352" s="12" t="inlineStr">
        <is>
          <t>Tray / conduit</t>
        </is>
      </c>
      <c r="T3352" s="16" t="n">
        <v>159</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G-I-0112</t>
        </is>
      </c>
      <c r="B3353" s="12" t="inlineStr">
        <is>
          <t>G</t>
        </is>
      </c>
      <c r="C3353" s="12" t="inlineStr">
        <is>
          <t>Carbon capture</t>
        </is>
      </c>
      <c r="D3353" s="12" t="inlineStr">
        <is>
          <t>Home run JB-CO2 compression 3 -AI03 to the control / marshalling room</t>
        </is>
      </c>
      <c r="E3353" s="12" t="inlineStr"/>
      <c r="F3353" s="12" t="inlineStr">
        <is>
          <t>CCS F&amp;G / control</t>
        </is>
      </c>
      <c r="G3353" s="12" t="inlineStr">
        <is>
          <t>JB-CO2 compression 3 -AI03</t>
        </is>
      </c>
      <c r="H3353" s="12" t="inlineStr">
        <is>
          <t>CO2 compression 3 x ~19 MW + dehydration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183</v>
      </c>
      <c r="U3353" s="16" t="n">
        <v>105</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G-I-0113</t>
        </is>
      </c>
      <c r="B3354" s="12" t="inlineStr">
        <is>
          <t>G</t>
        </is>
      </c>
      <c r="C3354" s="12" t="inlineStr">
        <is>
          <t>Carbon capture</t>
        </is>
      </c>
      <c r="D3354" s="12" t="inlineStr">
        <is>
          <t>Analog instrument to JB JB-CO2 compression 3 -AI04: 20 x 1 pr (field cables)</t>
        </is>
      </c>
      <c r="E3354" s="12" t="inlineStr"/>
      <c r="F3354" s="12" t="inlineStr">
        <is>
          <t>CO2 compression 3 x ~19 MW + dehydration</t>
        </is>
      </c>
      <c r="G3354" s="12" t="inlineStr">
        <is>
          <t>JB-CO2 compression 3 -AI04</t>
        </is>
      </c>
      <c r="H3354" s="12" t="inlineStr">
        <is>
          <t>CO2 compression 3 x ~19 MW + dehydration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159</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G-I-0114</t>
        </is>
      </c>
      <c r="B3355" s="12" t="inlineStr">
        <is>
          <t>G</t>
        </is>
      </c>
      <c r="C3355" s="12" t="inlineStr">
        <is>
          <t>Carbon capture</t>
        </is>
      </c>
      <c r="D3355" s="12" t="inlineStr">
        <is>
          <t>Home run JB-CO2 compression 3 -AI04 to the control / marshalling room</t>
        </is>
      </c>
      <c r="E3355" s="12" t="inlineStr"/>
      <c r="F3355" s="12" t="inlineStr">
        <is>
          <t>CCS F&amp;G / control</t>
        </is>
      </c>
      <c r="G3355" s="12" t="inlineStr">
        <is>
          <t>JB-CO2 compression 3 -AI04</t>
        </is>
      </c>
      <c r="H3355" s="12" t="inlineStr">
        <is>
          <t>CO2 compression 3 x ~19 MW + dehydration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183</v>
      </c>
      <c r="U3355" s="16" t="n">
        <v>105</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G-I-0115</t>
        </is>
      </c>
      <c r="B3356" s="12" t="inlineStr">
        <is>
          <t>G</t>
        </is>
      </c>
      <c r="C3356" s="12" t="inlineStr">
        <is>
          <t>Carbon capture</t>
        </is>
      </c>
      <c r="D3356" s="12" t="inlineStr">
        <is>
          <t>Analog instrument to JB JB-CO2 compression 3 -AI05: 20 x 1 pr (field cables)</t>
        </is>
      </c>
      <c r="E3356" s="12" t="inlineStr"/>
      <c r="F3356" s="12" t="inlineStr">
        <is>
          <t>CO2 compression 3 x ~19 MW + dehydration</t>
        </is>
      </c>
      <c r="G3356" s="12" t="inlineStr">
        <is>
          <t>JB-CO2 compression 3 -AI05</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G-I-0116</t>
        </is>
      </c>
      <c r="B3357" s="12" t="inlineStr">
        <is>
          <t>G</t>
        </is>
      </c>
      <c r="C3357" s="12" t="inlineStr">
        <is>
          <t>Carbon capture</t>
        </is>
      </c>
      <c r="D3357" s="12" t="inlineStr">
        <is>
          <t>Home run JB-CO2 compression 3 -AI05 to the control / marshalling room</t>
        </is>
      </c>
      <c r="E3357" s="12" t="inlineStr"/>
      <c r="F3357" s="12" t="inlineStr">
        <is>
          <t>CCS F&amp;G / control</t>
        </is>
      </c>
      <c r="G3357" s="12" t="inlineStr">
        <is>
          <t>JB-CO2 compression 3 -AI05</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G-I-0117</t>
        </is>
      </c>
      <c r="B3358" s="12" t="inlineStr">
        <is>
          <t>G</t>
        </is>
      </c>
      <c r="C3358" s="12" t="inlineStr">
        <is>
          <t>Carbon capture</t>
        </is>
      </c>
      <c r="D3358" s="12" t="inlineStr">
        <is>
          <t>Analog instrument to JB JB-CO2 compression 3 -AI06: 20 x 1 pr (field cables)</t>
        </is>
      </c>
      <c r="E3358" s="12" t="inlineStr"/>
      <c r="F3358" s="12" t="inlineStr">
        <is>
          <t>CO2 compression 3 x ~19 MW + dehydration</t>
        </is>
      </c>
      <c r="G3358" s="12" t="inlineStr">
        <is>
          <t>JB-CO2 compression 3 -AI06</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G-I-0118</t>
        </is>
      </c>
      <c r="B3359" s="12" t="inlineStr">
        <is>
          <t>G</t>
        </is>
      </c>
      <c r="C3359" s="12" t="inlineStr">
        <is>
          <t>Carbon capture</t>
        </is>
      </c>
      <c r="D3359" s="12" t="inlineStr">
        <is>
          <t>Home run JB-CO2 compression 3 -AI06 to the control / marshalling room</t>
        </is>
      </c>
      <c r="E3359" s="12" t="inlineStr"/>
      <c r="F3359" s="12" t="inlineStr">
        <is>
          <t>CCS F&amp;G / control</t>
        </is>
      </c>
      <c r="G3359" s="12" t="inlineStr">
        <is>
          <t>JB-CO2 compression 3 -AI06</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G-I-0119</t>
        </is>
      </c>
      <c r="B3360" s="12" t="inlineStr">
        <is>
          <t>G</t>
        </is>
      </c>
      <c r="C3360" s="12" t="inlineStr">
        <is>
          <t>Carbon capture</t>
        </is>
      </c>
      <c r="D3360" s="12" t="inlineStr">
        <is>
          <t>Analog instrument to JB JB-CO2 compression 3 -AI07: 20 x 1 pr (field cables)</t>
        </is>
      </c>
      <c r="E3360" s="12" t="inlineStr"/>
      <c r="F3360" s="12" t="inlineStr">
        <is>
          <t>CO2 compression 3 x ~19 MW + dehydration</t>
        </is>
      </c>
      <c r="G3360" s="12" t="inlineStr">
        <is>
          <t>JB-CO2 compression 3 -AI07</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G-I-0120</t>
        </is>
      </c>
      <c r="B3361" s="12" t="inlineStr">
        <is>
          <t>G</t>
        </is>
      </c>
      <c r="C3361" s="12" t="inlineStr">
        <is>
          <t>Carbon capture</t>
        </is>
      </c>
      <c r="D3361" s="12" t="inlineStr">
        <is>
          <t>Home run JB-CO2 compression 3 -AI07 to the control / marshalling room</t>
        </is>
      </c>
      <c r="E3361" s="12" t="inlineStr"/>
      <c r="F3361" s="12" t="inlineStr">
        <is>
          <t>CCS F&amp;G / control</t>
        </is>
      </c>
      <c r="G3361" s="12" t="inlineStr">
        <is>
          <t>JB-CO2 compression 3 -AI07</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G-I-0121</t>
        </is>
      </c>
      <c r="B3362" s="12" t="inlineStr">
        <is>
          <t>G</t>
        </is>
      </c>
      <c r="C3362" s="12" t="inlineStr">
        <is>
          <t>Carbon capture</t>
        </is>
      </c>
      <c r="D3362" s="12" t="inlineStr">
        <is>
          <t>Analog instrument to JB JB-CO2 compression 3 -AI08: 10 x 1 pr (field cables)</t>
        </is>
      </c>
      <c r="E3362" s="12" t="inlineStr"/>
      <c r="F3362" s="12" t="inlineStr">
        <is>
          <t>CO2 compression 3 x ~19 MW + dehydration</t>
        </is>
      </c>
      <c r="G3362" s="12" t="inlineStr">
        <is>
          <t>JB-CO2 compression 3 -AI08</t>
        </is>
      </c>
      <c r="H3362" s="12" t="inlineStr">
        <is>
          <t>CO2 compression 3 x ~19 MW + dehydration</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G-I-0122</t>
        </is>
      </c>
      <c r="B3363" s="12" t="inlineStr">
        <is>
          <t>G</t>
        </is>
      </c>
      <c r="C3363" s="12" t="inlineStr">
        <is>
          <t>Carbon capture</t>
        </is>
      </c>
      <c r="D3363" s="12" t="inlineStr">
        <is>
          <t>Home run JB-CO2 compression 3 -AI08 to the control / marshalling room</t>
        </is>
      </c>
      <c r="E3363" s="12" t="inlineStr"/>
      <c r="F3363" s="12" t="inlineStr">
        <is>
          <t>CCS F&amp;G / control</t>
        </is>
      </c>
      <c r="G3363" s="12" t="inlineStr">
        <is>
          <t>JB-CO2 compression 3 -AI08</t>
        </is>
      </c>
      <c r="H3363" s="12" t="inlineStr">
        <is>
          <t>CO2 compression 3 x ~19 MW + dehydration</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G-I-0123</t>
        </is>
      </c>
      <c r="B3364" s="12" t="inlineStr">
        <is>
          <t>G</t>
        </is>
      </c>
      <c r="C3364" s="12" t="inlineStr">
        <is>
          <t>Carbon capture</t>
        </is>
      </c>
      <c r="D3364" s="12" t="inlineStr">
        <is>
          <t>Discrete device to JB JB-CO2 compression 3 -DI01: 20 x 1 pr (field cables)</t>
        </is>
      </c>
      <c r="E3364" s="12" t="inlineStr"/>
      <c r="F3364" s="12" t="inlineStr">
        <is>
          <t>CO2 compression 3 x ~19 MW + dehydration</t>
        </is>
      </c>
      <c r="G3364" s="12" t="inlineStr">
        <is>
          <t>JB-CO2 compression 3 -DI01</t>
        </is>
      </c>
      <c r="H3364" s="12" t="inlineStr">
        <is>
          <t>CO2 compression 3 x ~19 MW + dehydration</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G-I-0124</t>
        </is>
      </c>
      <c r="B3365" s="12" t="inlineStr">
        <is>
          <t>G</t>
        </is>
      </c>
      <c r="C3365" s="12" t="inlineStr">
        <is>
          <t>Carbon capture</t>
        </is>
      </c>
      <c r="D3365" s="12" t="inlineStr">
        <is>
          <t>Home run JB-CO2 compression 3 -DI01 to the control / marshalling room</t>
        </is>
      </c>
      <c r="E3365" s="12" t="inlineStr"/>
      <c r="F3365" s="12" t="inlineStr">
        <is>
          <t>CCS F&amp;G / control</t>
        </is>
      </c>
      <c r="G3365" s="12" t="inlineStr">
        <is>
          <t>JB-CO2 compression 3 -DI01</t>
        </is>
      </c>
      <c r="H3365" s="12" t="inlineStr">
        <is>
          <t>CO2 compression 3 x ~19 MW + dehydration</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G-I-0125</t>
        </is>
      </c>
      <c r="B3366" s="12" t="inlineStr">
        <is>
          <t>G</t>
        </is>
      </c>
      <c r="C3366" s="12" t="inlineStr">
        <is>
          <t>Carbon capture</t>
        </is>
      </c>
      <c r="D3366" s="12" t="inlineStr">
        <is>
          <t>Discrete device to JB JB-CO2 compression 3 -DI02: 20 x 1 pr (field cables)</t>
        </is>
      </c>
      <c r="E3366" s="12" t="inlineStr"/>
      <c r="F3366" s="12" t="inlineStr">
        <is>
          <t>CO2 compression 3 x ~19 MW + dehydration</t>
        </is>
      </c>
      <c r="G3366" s="12" t="inlineStr">
        <is>
          <t>JB-CO2 compression 3 -DI02</t>
        </is>
      </c>
      <c r="H3366" s="12" t="inlineStr">
        <is>
          <t>CO2 compression 3 x ~19 MW + dehydration</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G-I-0126</t>
        </is>
      </c>
      <c r="B3367" s="12" t="inlineStr">
        <is>
          <t>G</t>
        </is>
      </c>
      <c r="C3367" s="12" t="inlineStr">
        <is>
          <t>Carbon capture</t>
        </is>
      </c>
      <c r="D3367" s="12" t="inlineStr">
        <is>
          <t>Home run JB-CO2 compression 3 -DI02 to the control / marshalling room</t>
        </is>
      </c>
      <c r="E3367" s="12" t="inlineStr"/>
      <c r="F3367" s="12" t="inlineStr">
        <is>
          <t>CCS F&amp;G / control</t>
        </is>
      </c>
      <c r="G3367" s="12" t="inlineStr">
        <is>
          <t>JB-CO2 compression 3 -DI02</t>
        </is>
      </c>
      <c r="H3367" s="12" t="inlineStr">
        <is>
          <t>CO2 compression 3 x ~19 MW + dehydration</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G-I-0127</t>
        </is>
      </c>
      <c r="B3368" s="12" t="inlineStr">
        <is>
          <t>G</t>
        </is>
      </c>
      <c r="C3368" s="12" t="inlineStr">
        <is>
          <t>Carbon capture</t>
        </is>
      </c>
      <c r="D3368" s="12" t="inlineStr">
        <is>
          <t>Discrete device to JB JB-CO2 compression 3 -DI03: 20 x 1 pr (field cables)</t>
        </is>
      </c>
      <c r="E3368" s="12" t="inlineStr"/>
      <c r="F3368" s="12" t="inlineStr">
        <is>
          <t>CO2 compression 3 x ~19 MW + dehydration</t>
        </is>
      </c>
      <c r="G3368" s="12" t="inlineStr">
        <is>
          <t>JB-CO2 compression 3 -DI03</t>
        </is>
      </c>
      <c r="H3368" s="12" t="inlineStr">
        <is>
          <t>CO2 compression 3 x ~19 MW + dehydration</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G-I-0128</t>
        </is>
      </c>
      <c r="B3369" s="12" t="inlineStr">
        <is>
          <t>G</t>
        </is>
      </c>
      <c r="C3369" s="12" t="inlineStr">
        <is>
          <t>Carbon capture</t>
        </is>
      </c>
      <c r="D3369" s="12" t="inlineStr">
        <is>
          <t>Home run JB-CO2 compression 3 -DI03 to the control / marshalling room</t>
        </is>
      </c>
      <c r="E3369" s="12" t="inlineStr"/>
      <c r="F3369" s="12" t="inlineStr">
        <is>
          <t>CCS F&amp;G / control</t>
        </is>
      </c>
      <c r="G3369" s="12" t="inlineStr">
        <is>
          <t>JB-CO2 compression 3 -DI03</t>
        </is>
      </c>
      <c r="H3369" s="12" t="inlineStr">
        <is>
          <t>CO2 compression 3 x ~19 MW + dehydration</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G-I-0129</t>
        </is>
      </c>
      <c r="B3370" s="12" t="inlineStr">
        <is>
          <t>G</t>
        </is>
      </c>
      <c r="C3370" s="12" t="inlineStr">
        <is>
          <t>Carbon capture</t>
        </is>
      </c>
      <c r="D3370" s="12" t="inlineStr">
        <is>
          <t>Discrete device to JB JB-CO2 compression 3 -DI04: 20 x 1 pr (field cables)</t>
        </is>
      </c>
      <c r="E3370" s="12" t="inlineStr"/>
      <c r="F3370" s="12" t="inlineStr">
        <is>
          <t>CO2 compression 3 x ~19 MW + dehydration</t>
        </is>
      </c>
      <c r="G3370" s="12" t="inlineStr">
        <is>
          <t>JB-CO2 compression 3 -DI04</t>
        </is>
      </c>
      <c r="H3370" s="12" t="inlineStr">
        <is>
          <t>CO2 compression 3 x ~19 MW + dehydration</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159</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G-I-0130</t>
        </is>
      </c>
      <c r="B3371" s="12" t="inlineStr">
        <is>
          <t>G</t>
        </is>
      </c>
      <c r="C3371" s="12" t="inlineStr">
        <is>
          <t>Carbon capture</t>
        </is>
      </c>
      <c r="D3371" s="12" t="inlineStr">
        <is>
          <t>Home run JB-CO2 compression 3 -DI04 to the control / marshalling room</t>
        </is>
      </c>
      <c r="E3371" s="12" t="inlineStr"/>
      <c r="F3371" s="12" t="inlineStr">
        <is>
          <t>CCS F&amp;G / control</t>
        </is>
      </c>
      <c r="G3371" s="12" t="inlineStr">
        <is>
          <t>JB-CO2 compression 3 -DI04</t>
        </is>
      </c>
      <c r="H3371" s="12" t="inlineStr">
        <is>
          <t>CO2 compression 3 x ~19 MW + dehydration</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183</v>
      </c>
      <c r="U3371" s="16" t="n">
        <v>105</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G-I-0131</t>
        </is>
      </c>
      <c r="B3372" s="12" t="inlineStr">
        <is>
          <t>G</t>
        </is>
      </c>
      <c r="C3372" s="12" t="inlineStr">
        <is>
          <t>Carbon capture</t>
        </is>
      </c>
      <c r="D3372" s="12" t="inlineStr">
        <is>
          <t>Discrete device to JB JB-CO2 compression 3 -DI05: 20 x 1 pr (field cables)</t>
        </is>
      </c>
      <c r="E3372" s="12" t="inlineStr"/>
      <c r="F3372" s="12" t="inlineStr">
        <is>
          <t>CO2 compression 3 x ~19 MW + dehydration</t>
        </is>
      </c>
      <c r="G3372" s="12" t="inlineStr">
        <is>
          <t>JB-CO2 compression 3 -DI05</t>
        </is>
      </c>
      <c r="H3372" s="12" t="inlineStr">
        <is>
          <t>CO2 compression 3 x ~19 MW + dehydration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159</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G-I-0132</t>
        </is>
      </c>
      <c r="B3373" s="12" t="inlineStr">
        <is>
          <t>G</t>
        </is>
      </c>
      <c r="C3373" s="12" t="inlineStr">
        <is>
          <t>Carbon capture</t>
        </is>
      </c>
      <c r="D3373" s="12" t="inlineStr">
        <is>
          <t>Home run JB-CO2 compression 3 -DI05 to the control / marshalling room</t>
        </is>
      </c>
      <c r="E3373" s="12" t="inlineStr"/>
      <c r="F3373" s="12" t="inlineStr">
        <is>
          <t>CCS F&amp;G / control</t>
        </is>
      </c>
      <c r="G3373" s="12" t="inlineStr">
        <is>
          <t>JB-CO2 compression 3 -DI05</t>
        </is>
      </c>
      <c r="H3373" s="12" t="inlineStr">
        <is>
          <t>CO2 compression 3 x ~19 MW + dehydration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183</v>
      </c>
      <c r="U3373" s="16" t="n">
        <v>105</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G-I-0133</t>
        </is>
      </c>
      <c r="B3374" s="12" t="inlineStr">
        <is>
          <t>G</t>
        </is>
      </c>
      <c r="C3374" s="12" t="inlineStr">
        <is>
          <t>Carbon capture</t>
        </is>
      </c>
      <c r="D3374" s="12" t="inlineStr">
        <is>
          <t>RTD to JB JB-CO2 compression 3 -RTD01: 10 x 1 tri (field cables)</t>
        </is>
      </c>
      <c r="E3374" s="12" t="inlineStr"/>
      <c r="F3374" s="12" t="inlineStr">
        <is>
          <t>CO2 compression 3 x ~19 MW + dehydration</t>
        </is>
      </c>
      <c r="G3374" s="12" t="inlineStr">
        <is>
          <t>JB-CO2 compression 3 -RTD01</t>
        </is>
      </c>
      <c r="H3374" s="12" t="inlineStr">
        <is>
          <t>CO2 compression 3 x ~19 MW + dehydration</t>
        </is>
      </c>
      <c r="I3374" s="12" t="inlineStr">
        <is>
          <t>Instrumentation</t>
        </is>
      </c>
      <c r="J3374" s="12" t="inlineStr">
        <is>
          <t>RTD cable, #18 shielded triads, PLTC</t>
        </is>
      </c>
      <c r="K3374" s="12" t="inlineStr">
        <is>
          <t>RTD|1 tri|18</t>
        </is>
      </c>
      <c r="L3374" s="12" t="inlineStr">
        <is>
          <t>1 tri</t>
        </is>
      </c>
      <c r="M3374" s="12" t="inlineStr">
        <is>
          <t>18</t>
        </is>
      </c>
      <c r="N3374" s="12" t="n">
        <v>10</v>
      </c>
      <c r="O3374" s="12" t="n">
        <v>1</v>
      </c>
      <c r="P3374" s="12" t="n"/>
      <c r="Q3374" s="12" t="n"/>
      <c r="R3374" s="12" t="n"/>
      <c r="S3374" s="12" t="inlineStr">
        <is>
          <t>Tray / conduit</t>
        </is>
      </c>
      <c r="T3374" s="16" t="n">
        <v>159</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G-I-0134</t>
        </is>
      </c>
      <c r="B3375" s="12" t="inlineStr">
        <is>
          <t>G</t>
        </is>
      </c>
      <c r="C3375" s="12" t="inlineStr">
        <is>
          <t>Carbon capture</t>
        </is>
      </c>
      <c r="D3375" s="12" t="inlineStr">
        <is>
          <t>Home run JB-CO2 compression 3 -RTD01 to the control / marshalling room</t>
        </is>
      </c>
      <c r="E3375" s="12" t="inlineStr"/>
      <c r="F3375" s="12" t="inlineStr">
        <is>
          <t>CCS F&amp;G / control</t>
        </is>
      </c>
      <c r="G3375" s="12" t="inlineStr">
        <is>
          <t>JB-CO2 compression 3 -RTD01</t>
        </is>
      </c>
      <c r="H3375" s="12" t="inlineStr">
        <is>
          <t>CO2 compression 3 x ~19 MW + dehydration</t>
        </is>
      </c>
      <c r="I3375" s="12" t="inlineStr">
        <is>
          <t>Instrumentation</t>
        </is>
      </c>
      <c r="J3375" s="12" t="inlineStr">
        <is>
          <t>RTD cable, #18 shielded triads, PLTC</t>
        </is>
      </c>
      <c r="K3375" s="12" t="inlineStr">
        <is>
          <t>RTD|12 tri|18</t>
        </is>
      </c>
      <c r="L3375" s="12" t="inlineStr">
        <is>
          <t>12 tri</t>
        </is>
      </c>
      <c r="M3375" s="12" t="inlineStr">
        <is>
          <t>18</t>
        </is>
      </c>
      <c r="N3375" s="12" t="n">
        <v>1</v>
      </c>
      <c r="O3375" s="12" t="n">
        <v>1</v>
      </c>
      <c r="P3375" s="12" t="n"/>
      <c r="Q3375" s="12" t="n"/>
      <c r="R3375" s="12" t="n"/>
      <c r="S3375" s="12" t="inlineStr">
        <is>
          <t>Duct bank</t>
        </is>
      </c>
      <c r="T3375" s="16" t="n">
        <v>183</v>
      </c>
      <c r="U3375" s="16" t="n">
        <v>105</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G-I-0135</t>
        </is>
      </c>
      <c r="B3376" s="12" t="inlineStr">
        <is>
          <t>G</t>
        </is>
      </c>
      <c r="C3376" s="12" t="inlineStr">
        <is>
          <t>Carbon capture</t>
        </is>
      </c>
      <c r="D3376" s="12" t="inlineStr">
        <is>
          <t>RTD to JB JB-CO2 compression 3 -RTD02: 10 x 1 tri (field cables)</t>
        </is>
      </c>
      <c r="E3376" s="12" t="inlineStr"/>
      <c r="F3376" s="12" t="inlineStr">
        <is>
          <t>CO2 compression 3 x ~19 MW + dehydration</t>
        </is>
      </c>
      <c r="G3376" s="12" t="inlineStr">
        <is>
          <t>JB-CO2 compression 3 -RTD02</t>
        </is>
      </c>
      <c r="H3376" s="12" t="inlineStr">
        <is>
          <t>CO2 compression 3 x ~19 MW + dehydration</t>
        </is>
      </c>
      <c r="I3376" s="12" t="inlineStr">
        <is>
          <t>Instrumentation</t>
        </is>
      </c>
      <c r="J3376" s="12" t="inlineStr">
        <is>
          <t>RTD cable, #18 shielded triads, PLTC</t>
        </is>
      </c>
      <c r="K3376" s="12" t="inlineStr">
        <is>
          <t>RTD|1 tri|18</t>
        </is>
      </c>
      <c r="L3376" s="12" t="inlineStr">
        <is>
          <t>1 tri</t>
        </is>
      </c>
      <c r="M3376" s="12" t="inlineStr">
        <is>
          <t>18</t>
        </is>
      </c>
      <c r="N3376" s="12" t="n">
        <v>10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G-I-0136</t>
        </is>
      </c>
      <c r="B3377" s="12" t="inlineStr">
        <is>
          <t>G</t>
        </is>
      </c>
      <c r="C3377" s="12" t="inlineStr">
        <is>
          <t>Carbon capture</t>
        </is>
      </c>
      <c r="D3377" s="12" t="inlineStr">
        <is>
          <t>Home run JB-CO2 compression 3 -RTD02 to the control / marshalling room</t>
        </is>
      </c>
      <c r="E3377" s="12" t="inlineStr"/>
      <c r="F3377" s="12" t="inlineStr">
        <is>
          <t>CCS F&amp;G / control</t>
        </is>
      </c>
      <c r="G3377" s="12" t="inlineStr">
        <is>
          <t>JB-CO2 compression 3 -RTD02</t>
        </is>
      </c>
      <c r="H3377" s="12" t="inlineStr">
        <is>
          <t>CO2 compression 3 x ~19 MW + dehydration</t>
        </is>
      </c>
      <c r="I3377" s="12" t="inlineStr">
        <is>
          <t>Instrumentation</t>
        </is>
      </c>
      <c r="J3377" s="12" t="inlineStr">
        <is>
          <t>RTD cable, #18 shielded triads, PLTC</t>
        </is>
      </c>
      <c r="K3377" s="12" t="inlineStr">
        <is>
          <t>RTD|12 tri|18</t>
        </is>
      </c>
      <c r="L3377" s="12" t="inlineStr">
        <is>
          <t>12 tri</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G-I-0137</t>
        </is>
      </c>
      <c r="B3378" s="12" t="inlineStr">
        <is>
          <t>G</t>
        </is>
      </c>
      <c r="C3378" s="12" t="inlineStr">
        <is>
          <t>Carbon capture</t>
        </is>
      </c>
      <c r="D3378" s="12" t="inlineStr">
        <is>
          <t>RTD to JB JB-CO2 compression 3 -RTD03: 10 x 1 tri (field cables)</t>
        </is>
      </c>
      <c r="E3378" s="12" t="inlineStr"/>
      <c r="F3378" s="12" t="inlineStr">
        <is>
          <t>CO2 compression 3 x ~19 MW + dehydration</t>
        </is>
      </c>
      <c r="G3378" s="12" t="inlineStr">
        <is>
          <t>JB-CO2 compression 3 -RTD03</t>
        </is>
      </c>
      <c r="H3378" s="12" t="inlineStr">
        <is>
          <t>CO2 compression 3 x ~19 MW + dehydration</t>
        </is>
      </c>
      <c r="I3378" s="12" t="inlineStr">
        <is>
          <t>Instrumentation</t>
        </is>
      </c>
      <c r="J3378" s="12" t="inlineStr">
        <is>
          <t>RTD cable, #18 shielded triads, PLTC</t>
        </is>
      </c>
      <c r="K3378" s="12" t="inlineStr">
        <is>
          <t>RTD|1 tri|18</t>
        </is>
      </c>
      <c r="L3378" s="12" t="inlineStr">
        <is>
          <t>1 tri</t>
        </is>
      </c>
      <c r="M3378" s="12" t="inlineStr">
        <is>
          <t>18</t>
        </is>
      </c>
      <c r="N3378" s="12" t="n">
        <v>10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G-I-0138</t>
        </is>
      </c>
      <c r="B3379" s="12" t="inlineStr">
        <is>
          <t>G</t>
        </is>
      </c>
      <c r="C3379" s="12" t="inlineStr">
        <is>
          <t>Carbon capture</t>
        </is>
      </c>
      <c r="D3379" s="12" t="inlineStr">
        <is>
          <t>Home run JB-CO2 compression 3 -RTD03 to the control / marshalling room</t>
        </is>
      </c>
      <c r="E3379" s="12" t="inlineStr"/>
      <c r="F3379" s="12" t="inlineStr">
        <is>
          <t>CCS F&amp;G / control</t>
        </is>
      </c>
      <c r="G3379" s="12" t="inlineStr">
        <is>
          <t>JB-CO2 compression 3 -RTD03</t>
        </is>
      </c>
      <c r="H3379" s="12" t="inlineStr">
        <is>
          <t>CO2 compression 3 x ~19 MW + dehydration</t>
        </is>
      </c>
      <c r="I3379" s="12" t="inlineStr">
        <is>
          <t>Instrumentation</t>
        </is>
      </c>
      <c r="J3379" s="12" t="inlineStr">
        <is>
          <t>RTD cable, #18 shielded triads, PLTC</t>
        </is>
      </c>
      <c r="K3379" s="12" t="inlineStr">
        <is>
          <t>RTD|12 tri|18</t>
        </is>
      </c>
      <c r="L3379" s="12" t="inlineStr">
        <is>
          <t>12 tri</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G-I-0139</t>
        </is>
      </c>
      <c r="B3380" s="12" t="inlineStr">
        <is>
          <t>G</t>
        </is>
      </c>
      <c r="C3380" s="12" t="inlineStr">
        <is>
          <t>Carbon capture</t>
        </is>
      </c>
      <c r="D3380" s="12" t="inlineStr">
        <is>
          <t>RTD to JB JB-CO2 compression 3 -RTD04: 6 x 1 tri (field cables)</t>
        </is>
      </c>
      <c r="E3380" s="12" t="inlineStr"/>
      <c r="F3380" s="12" t="inlineStr">
        <is>
          <t>CO2 compression 3 x ~19 MW + dehydration</t>
        </is>
      </c>
      <c r="G3380" s="12" t="inlineStr">
        <is>
          <t>JB-CO2 compression 3 -RTD04</t>
        </is>
      </c>
      <c r="H3380" s="12" t="inlineStr">
        <is>
          <t>CO2 compression 3 x ~19 MW + dehydration</t>
        </is>
      </c>
      <c r="I3380" s="12" t="inlineStr">
        <is>
          <t>Instrumentation</t>
        </is>
      </c>
      <c r="J3380" s="12" t="inlineStr">
        <is>
          <t>RTD cable, #18 shielded triads, PLTC</t>
        </is>
      </c>
      <c r="K3380" s="12" t="inlineStr">
        <is>
          <t>RTD|1 tri|18</t>
        </is>
      </c>
      <c r="L3380" s="12" t="inlineStr">
        <is>
          <t>1 tri</t>
        </is>
      </c>
      <c r="M3380" s="12" t="inlineStr">
        <is>
          <t>18</t>
        </is>
      </c>
      <c r="N3380" s="12" t="n">
        <v>6</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G-I-0140</t>
        </is>
      </c>
      <c r="B3381" s="12" t="inlineStr">
        <is>
          <t>G</t>
        </is>
      </c>
      <c r="C3381" s="12" t="inlineStr">
        <is>
          <t>Carbon capture</t>
        </is>
      </c>
      <c r="D3381" s="12" t="inlineStr">
        <is>
          <t>Home run JB-CO2 compression 3 -RTD04 to the control / marshalling room</t>
        </is>
      </c>
      <c r="E3381" s="12" t="inlineStr"/>
      <c r="F3381" s="12" t="inlineStr">
        <is>
          <t>CCS F&amp;G / control</t>
        </is>
      </c>
      <c r="G3381" s="12" t="inlineStr">
        <is>
          <t>JB-CO2 compression 3 -RTD04</t>
        </is>
      </c>
      <c r="H3381" s="12" t="inlineStr">
        <is>
          <t>CO2 compression 3 x ~19 MW + dehydration</t>
        </is>
      </c>
      <c r="I3381" s="12" t="inlineStr">
        <is>
          <t>Instrumentation</t>
        </is>
      </c>
      <c r="J3381" s="12" t="inlineStr">
        <is>
          <t>RTD cable, #18 shielded triads, PLTC</t>
        </is>
      </c>
      <c r="K3381" s="12" t="inlineStr">
        <is>
          <t>RTD|12 tri|18</t>
        </is>
      </c>
      <c r="L3381" s="12" t="inlineStr">
        <is>
          <t>12 tri</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G-I-0141</t>
        </is>
      </c>
      <c r="B3382" s="12" t="inlineStr">
        <is>
          <t>G</t>
        </is>
      </c>
      <c r="C3382" s="12" t="inlineStr">
        <is>
          <t>Carbon capture</t>
        </is>
      </c>
      <c r="D3382" s="12" t="inlineStr">
        <is>
          <t>Analog instrument to JB JB-CO2 dehydration: m-AI01: 20 x 1 pr (field cables)</t>
        </is>
      </c>
      <c r="E3382" s="12" t="inlineStr"/>
      <c r="F3382" s="12" t="inlineStr">
        <is>
          <t>CO2 dehydration: molecular-sieve towers and regeneration heater</t>
        </is>
      </c>
      <c r="G3382" s="12" t="inlineStr">
        <is>
          <t>JB-CO2 dehydration: m-AI01</t>
        </is>
      </c>
      <c r="H3382" s="12" t="inlineStr">
        <is>
          <t>CO2 dehydration: molecular-sieve towers and regeneration heater</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81</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G-I-0142</t>
        </is>
      </c>
      <c r="B3383" s="12" t="inlineStr">
        <is>
          <t>G</t>
        </is>
      </c>
      <c r="C3383" s="12" t="inlineStr">
        <is>
          <t>Carbon capture</t>
        </is>
      </c>
      <c r="D3383" s="12" t="inlineStr">
        <is>
          <t>Home run JB-CO2 dehydration: m-AI01 to the control / marshalling room</t>
        </is>
      </c>
      <c r="E3383" s="12" t="inlineStr"/>
      <c r="F3383" s="12" t="inlineStr">
        <is>
          <t>CCS F&amp;G / control</t>
        </is>
      </c>
      <c r="G3383" s="12" t="inlineStr">
        <is>
          <t>JB-CO2 dehydration: m-AI01</t>
        </is>
      </c>
      <c r="H3383" s="12" t="inlineStr">
        <is>
          <t>CO2 dehydration: molecular-sieve towers and regeneration heater</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197</v>
      </c>
      <c r="U3383" s="16" t="n">
        <v>229</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G-I-0143</t>
        </is>
      </c>
      <c r="B3384" s="12" t="inlineStr">
        <is>
          <t>G</t>
        </is>
      </c>
      <c r="C3384" s="12" t="inlineStr">
        <is>
          <t>Carbon capture</t>
        </is>
      </c>
      <c r="D3384" s="12" t="inlineStr">
        <is>
          <t>Analog instrument to JB JB-CO2 dehydration: m-AI02: 10 x 1 pr (field cables)</t>
        </is>
      </c>
      <c r="E3384" s="12" t="inlineStr"/>
      <c r="F3384" s="12" t="inlineStr">
        <is>
          <t>CO2 dehydration: molecular-sieve towers and regeneration heater</t>
        </is>
      </c>
      <c r="G3384" s="12" t="inlineStr">
        <is>
          <t>JB-CO2 dehydration: m-AI02</t>
        </is>
      </c>
      <c r="H3384" s="12" t="inlineStr">
        <is>
          <t>CO2 dehydration: molecular-sieve towers and regeneration heater</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81</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G-I-0144</t>
        </is>
      </c>
      <c r="B3385" s="12" t="inlineStr">
        <is>
          <t>G</t>
        </is>
      </c>
      <c r="C3385" s="12" t="inlineStr">
        <is>
          <t>Carbon capture</t>
        </is>
      </c>
      <c r="D3385" s="12" t="inlineStr">
        <is>
          <t>Home run JB-CO2 dehydration: m-AI02 to the control / marshalling room</t>
        </is>
      </c>
      <c r="E3385" s="12" t="inlineStr"/>
      <c r="F3385" s="12" t="inlineStr">
        <is>
          <t>CCS F&amp;G / control</t>
        </is>
      </c>
      <c r="G3385" s="12" t="inlineStr">
        <is>
          <t>JB-CO2 dehydration: m-AI02</t>
        </is>
      </c>
      <c r="H3385" s="12" t="inlineStr">
        <is>
          <t>CO2 dehydration: molecular-sieve towers and regeneration heater</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197</v>
      </c>
      <c r="U3385" s="16" t="n">
        <v>229</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G-I-0145</t>
        </is>
      </c>
      <c r="B3386" s="12" t="inlineStr">
        <is>
          <t>G</t>
        </is>
      </c>
      <c r="C3386" s="12" t="inlineStr">
        <is>
          <t>Carbon capture</t>
        </is>
      </c>
      <c r="D3386" s="12" t="inlineStr">
        <is>
          <t>Discrete device to JB JB-CO2 dehydration: m-DI01: 20 x 1 pr (field cables)</t>
        </is>
      </c>
      <c r="E3386" s="12" t="inlineStr"/>
      <c r="F3386" s="12" t="inlineStr">
        <is>
          <t>CO2 dehydration: molecular-sieve towers and regeneration heater</t>
        </is>
      </c>
      <c r="G3386" s="12" t="inlineStr">
        <is>
          <t>JB-CO2 dehydration: m-DI01</t>
        </is>
      </c>
      <c r="H3386" s="12" t="inlineStr">
        <is>
          <t>CO2 dehydration: molecular-sieve towers and regeneration heater</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81</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G-I-0146</t>
        </is>
      </c>
      <c r="B3387" s="12" t="inlineStr">
        <is>
          <t>G</t>
        </is>
      </c>
      <c r="C3387" s="12" t="inlineStr">
        <is>
          <t>Carbon capture</t>
        </is>
      </c>
      <c r="D3387" s="12" t="inlineStr">
        <is>
          <t>Home run JB-CO2 dehydration: m-DI01 to the control / marshalling room</t>
        </is>
      </c>
      <c r="E3387" s="12" t="inlineStr"/>
      <c r="F3387" s="12" t="inlineStr">
        <is>
          <t>CCS F&amp;G / control</t>
        </is>
      </c>
      <c r="G3387" s="12" t="inlineStr">
        <is>
          <t>JB-CO2 dehydration: m-DI01</t>
        </is>
      </c>
      <c r="H3387" s="12" t="inlineStr">
        <is>
          <t>CO2 dehydration: molecular-sieve towers and regeneration heater</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197</v>
      </c>
      <c r="U3387" s="16" t="n">
        <v>229</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G-I-0147</t>
        </is>
      </c>
      <c r="B3388" s="12" t="inlineStr">
        <is>
          <t>G</t>
        </is>
      </c>
      <c r="C3388" s="12" t="inlineStr">
        <is>
          <t>Carbon capture</t>
        </is>
      </c>
      <c r="D3388" s="12" t="inlineStr">
        <is>
          <t>Discrete device to JB JB-CO2 dehydration: m-DI02: 10 x 1 pr (field cables)</t>
        </is>
      </c>
      <c r="E3388" s="12" t="inlineStr"/>
      <c r="F3388" s="12" t="inlineStr">
        <is>
          <t>CO2 dehydration: molecular-sieve towers and regeneration heater</t>
        </is>
      </c>
      <c r="G3388" s="12" t="inlineStr">
        <is>
          <t>JB-CO2 dehydration: m-DI02</t>
        </is>
      </c>
      <c r="H3388" s="12" t="inlineStr">
        <is>
          <t>CO2 dehydration: molecular-sieve towers and regeneration heater</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81</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G-I-0148</t>
        </is>
      </c>
      <c r="B3389" s="12" t="inlineStr">
        <is>
          <t>G</t>
        </is>
      </c>
      <c r="C3389" s="12" t="inlineStr">
        <is>
          <t>Carbon capture</t>
        </is>
      </c>
      <c r="D3389" s="12" t="inlineStr">
        <is>
          <t>Home run JB-CO2 dehydration: m-DI02 to the control / marshalling room</t>
        </is>
      </c>
      <c r="E3389" s="12" t="inlineStr"/>
      <c r="F3389" s="12" t="inlineStr">
        <is>
          <t>CCS F&amp;G / control</t>
        </is>
      </c>
      <c r="G3389" s="12" t="inlineStr">
        <is>
          <t>JB-CO2 dehydration: m-DI02</t>
        </is>
      </c>
      <c r="H3389" s="12" t="inlineStr">
        <is>
          <t>CO2 dehydration: molecular-sieve towers and regeneration heater</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197</v>
      </c>
      <c r="U3389" s="16" t="n">
        <v>229</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G-I-0149</t>
        </is>
      </c>
      <c r="B3390" s="12" t="inlineStr">
        <is>
          <t>G</t>
        </is>
      </c>
      <c r="C3390" s="12" t="inlineStr">
        <is>
          <t>Carbon capture</t>
        </is>
      </c>
      <c r="D3390" s="12" t="inlineStr">
        <is>
          <t>Analog instrument to JB JB-CONDITIONAL: HP ex-AI01: 20 x 1 pr (field cables)</t>
        </is>
      </c>
      <c r="E3390" s="12" t="inlineStr"/>
      <c r="F3390" s="12" t="inlineStr">
        <is>
          <t>CONDITIONAL: HP export compressor + metering</t>
        </is>
      </c>
      <c r="G3390" s="12" t="inlineStr">
        <is>
          <t>JB-CONDITIONAL: HP ex-AI01</t>
        </is>
      </c>
      <c r="H3390" s="12" t="inlineStr">
        <is>
          <t>CONDITIONAL: HP export compressor + metering</t>
        </is>
      </c>
      <c r="I3390" s="12" t="inlineStr">
        <is>
          <t>Instrumentation</t>
        </is>
      </c>
      <c r="J3390" s="12" t="inlineStr">
        <is>
          <t>Instrumentation ITC / PLTC, IS, #18 shielded pairs, blue jacket</t>
        </is>
      </c>
      <c r="K3390" s="12" t="inlineStr">
        <is>
          <t>ITC|1 pr|16</t>
        </is>
      </c>
      <c r="L3390" s="12" t="inlineStr">
        <is>
          <t>1 pr</t>
        </is>
      </c>
      <c r="M3390" s="12" t="inlineStr">
        <is>
          <t>16</t>
        </is>
      </c>
      <c r="N3390" s="12" t="n">
        <v>20</v>
      </c>
      <c r="O3390" s="12" t="n">
        <v>1</v>
      </c>
      <c r="P3390" s="12" t="n"/>
      <c r="Q3390" s="12" t="n"/>
      <c r="R3390" s="12" t="n"/>
      <c r="S3390" s="12" t="inlineStr">
        <is>
          <t>Tray / conduit</t>
        </is>
      </c>
      <c r="T3390" s="16" t="n">
        <v>100</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G-I-0150</t>
        </is>
      </c>
      <c r="B3391" s="12" t="inlineStr">
        <is>
          <t>G</t>
        </is>
      </c>
      <c r="C3391" s="12" t="inlineStr">
        <is>
          <t>Carbon capture</t>
        </is>
      </c>
      <c r="D3391" s="12" t="inlineStr">
        <is>
          <t>Home run JB-CONDITIONAL: HP ex-AI01 to the control / marshalling room</t>
        </is>
      </c>
      <c r="E3391" s="12" t="inlineStr"/>
      <c r="F3391" s="12" t="inlineStr">
        <is>
          <t>CCS F&amp;G / control</t>
        </is>
      </c>
      <c r="G3391" s="12" t="inlineStr">
        <is>
          <t>JB-CONDITIONAL: HP ex-AI01</t>
        </is>
      </c>
      <c r="H3391" s="12" t="inlineStr">
        <is>
          <t>CONDITIONAL: HP export compressor + metering</t>
        </is>
      </c>
      <c r="I3391" s="12" t="inlineStr">
        <is>
          <t>Instrumentation</t>
        </is>
      </c>
      <c r="J3391" s="12" t="inlineStr">
        <is>
          <t>Instrumentation ITC / PLTC, IS, #18 shielded pairs, blue jacket</t>
        </is>
      </c>
      <c r="K3391" s="12" t="inlineStr">
        <is>
          <t>ITC|24 pr|18</t>
        </is>
      </c>
      <c r="L3391" s="12" t="inlineStr">
        <is>
          <t>24 pr</t>
        </is>
      </c>
      <c r="M3391" s="12" t="inlineStr">
        <is>
          <t>18</t>
        </is>
      </c>
      <c r="N3391" s="12" t="n">
        <v>1</v>
      </c>
      <c r="O3391" s="12" t="n">
        <v>1</v>
      </c>
      <c r="P3391" s="12" t="n"/>
      <c r="Q3391" s="12" t="n"/>
      <c r="R3391" s="12" t="n"/>
      <c r="S3391" s="12" t="inlineStr">
        <is>
          <t>Duct bank</t>
        </is>
      </c>
      <c r="T3391" s="16" t="n">
        <v>144</v>
      </c>
      <c r="U3391" s="16" t="n">
        <v>154</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G-I-0151</t>
        </is>
      </c>
      <c r="B3392" s="12" t="inlineStr">
        <is>
          <t>G</t>
        </is>
      </c>
      <c r="C3392" s="12" t="inlineStr">
        <is>
          <t>Carbon capture</t>
        </is>
      </c>
      <c r="D3392" s="12" t="inlineStr">
        <is>
          <t>Analog instrument to JB JB-CONDITIONAL: HP ex-AI02: 20 x 1 pr (field cables)</t>
        </is>
      </c>
      <c r="E3392" s="12" t="inlineStr"/>
      <c r="F3392" s="12" t="inlineStr">
        <is>
          <t>CONDITIONAL: HP export compressor + metering</t>
        </is>
      </c>
      <c r="G3392" s="12" t="inlineStr">
        <is>
          <t>JB-CONDITIONAL: HP ex-AI02</t>
        </is>
      </c>
      <c r="H3392" s="12" t="inlineStr">
        <is>
          <t>CONDITIONAL: HP export compressor + metering</t>
        </is>
      </c>
      <c r="I3392" s="12" t="inlineStr">
        <is>
          <t>Instrumentation</t>
        </is>
      </c>
      <c r="J3392" s="12" t="inlineStr">
        <is>
          <t>Instrumentation ITC / PLTC, IS, #18 shielded pairs, blue jacket</t>
        </is>
      </c>
      <c r="K3392" s="12" t="inlineStr">
        <is>
          <t>ITC|1 pr|16</t>
        </is>
      </c>
      <c r="L3392" s="12" t="inlineStr">
        <is>
          <t>1 pr</t>
        </is>
      </c>
      <c r="M3392" s="12" t="inlineStr">
        <is>
          <t>16</t>
        </is>
      </c>
      <c r="N3392" s="12" t="n">
        <v>20</v>
      </c>
      <c r="O3392" s="12" t="n">
        <v>1</v>
      </c>
      <c r="P3392" s="12" t="n"/>
      <c r="Q3392" s="12" t="n"/>
      <c r="R3392" s="12" t="n"/>
      <c r="S3392" s="12" t="inlineStr">
        <is>
          <t>Tray / conduit</t>
        </is>
      </c>
      <c r="T3392" s="16" t="n">
        <v>100</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G-I-0152</t>
        </is>
      </c>
      <c r="B3393" s="12" t="inlineStr">
        <is>
          <t>G</t>
        </is>
      </c>
      <c r="C3393" s="12" t="inlineStr">
        <is>
          <t>Carbon capture</t>
        </is>
      </c>
      <c r="D3393" s="12" t="inlineStr">
        <is>
          <t>Home run JB-CONDITIONAL: HP ex-AI02 to the control / marshalling room</t>
        </is>
      </c>
      <c r="E3393" s="12" t="inlineStr"/>
      <c r="F3393" s="12" t="inlineStr">
        <is>
          <t>CCS F&amp;G / control</t>
        </is>
      </c>
      <c r="G3393" s="12" t="inlineStr">
        <is>
          <t>JB-CONDITIONAL: HP ex-AI02</t>
        </is>
      </c>
      <c r="H3393" s="12" t="inlineStr">
        <is>
          <t>CONDITIONAL: HP export compressor + metering</t>
        </is>
      </c>
      <c r="I3393" s="12" t="inlineStr">
        <is>
          <t>Instrumentation</t>
        </is>
      </c>
      <c r="J3393" s="12" t="inlineStr">
        <is>
          <t>Instrumentation ITC / PLTC, IS, #18 shielded pairs, blue jacket</t>
        </is>
      </c>
      <c r="K3393" s="12" t="inlineStr">
        <is>
          <t>ITC|24 pr|18</t>
        </is>
      </c>
      <c r="L3393" s="12" t="inlineStr">
        <is>
          <t>24 pr</t>
        </is>
      </c>
      <c r="M3393" s="12" t="inlineStr">
        <is>
          <t>18</t>
        </is>
      </c>
      <c r="N3393" s="12" t="n">
        <v>1</v>
      </c>
      <c r="O3393" s="12" t="n">
        <v>1</v>
      </c>
      <c r="P3393" s="12" t="n"/>
      <c r="Q3393" s="12" t="n"/>
      <c r="R3393" s="12" t="n"/>
      <c r="S3393" s="12" t="inlineStr">
        <is>
          <t>Duct bank</t>
        </is>
      </c>
      <c r="T3393" s="16" t="n">
        <v>144</v>
      </c>
      <c r="U3393" s="16" t="n">
        <v>154</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G-I-0153</t>
        </is>
      </c>
      <c r="B3394" s="12" t="inlineStr">
        <is>
          <t>G</t>
        </is>
      </c>
      <c r="C3394" s="12" t="inlineStr">
        <is>
          <t>Carbon capture</t>
        </is>
      </c>
      <c r="D3394" s="12" t="inlineStr">
        <is>
          <t>Analog instrument to JB JB-CONDITIONAL: HP ex-AI03: 20 x 1 pr (field cables)</t>
        </is>
      </c>
      <c r="E3394" s="12" t="inlineStr"/>
      <c r="F3394" s="12" t="inlineStr">
        <is>
          <t>CONDITIONAL: HP export compressor + metering</t>
        </is>
      </c>
      <c r="G3394" s="12" t="inlineStr">
        <is>
          <t>JB-CONDITIONAL: HP ex-AI03</t>
        </is>
      </c>
      <c r="H3394" s="12" t="inlineStr">
        <is>
          <t>CONDITIONAL: HP export compressor + metering</t>
        </is>
      </c>
      <c r="I3394" s="12" t="inlineStr">
        <is>
          <t>Instrumentation</t>
        </is>
      </c>
      <c r="J3394" s="12" t="inlineStr">
        <is>
          <t>Instrumentation ITC / PLTC, IS, #18 shielded pairs, blue jacket</t>
        </is>
      </c>
      <c r="K3394" s="12" t="inlineStr">
        <is>
          <t>ITC|1 pr|16</t>
        </is>
      </c>
      <c r="L3394" s="12" t="inlineStr">
        <is>
          <t>1 pr</t>
        </is>
      </c>
      <c r="M3394" s="12" t="inlineStr">
        <is>
          <t>16</t>
        </is>
      </c>
      <c r="N3394" s="12" t="n">
        <v>20</v>
      </c>
      <c r="O3394" s="12" t="n">
        <v>1</v>
      </c>
      <c r="P3394" s="12" t="n"/>
      <c r="Q3394" s="12" t="n"/>
      <c r="R3394" s="12" t="n"/>
      <c r="S3394" s="12" t="inlineStr">
        <is>
          <t>Tray / conduit</t>
        </is>
      </c>
      <c r="T3394" s="16" t="n">
        <v>100</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G-I-0154</t>
        </is>
      </c>
      <c r="B3395" s="12" t="inlineStr">
        <is>
          <t>G</t>
        </is>
      </c>
      <c r="C3395" s="12" t="inlineStr">
        <is>
          <t>Carbon capture</t>
        </is>
      </c>
      <c r="D3395" s="12" t="inlineStr">
        <is>
          <t>Home run JB-CONDITIONAL: HP ex-AI03 to the control / marshalling room</t>
        </is>
      </c>
      <c r="E3395" s="12" t="inlineStr"/>
      <c r="F3395" s="12" t="inlineStr">
        <is>
          <t>CCS F&amp;G / control</t>
        </is>
      </c>
      <c r="G3395" s="12" t="inlineStr">
        <is>
          <t>JB-CONDITIONAL: HP ex-AI03</t>
        </is>
      </c>
      <c r="H3395" s="12" t="inlineStr">
        <is>
          <t>CONDITIONAL: HP export compressor + metering</t>
        </is>
      </c>
      <c r="I3395" s="12" t="inlineStr">
        <is>
          <t>Instrumentation</t>
        </is>
      </c>
      <c r="J3395" s="12" t="inlineStr">
        <is>
          <t>Instrumentation ITC / PLTC, IS, #18 shielded pairs, blue jacket</t>
        </is>
      </c>
      <c r="K3395" s="12" t="inlineStr">
        <is>
          <t>ITC|24 pr|18</t>
        </is>
      </c>
      <c r="L3395" s="12" t="inlineStr">
        <is>
          <t>24 pr</t>
        </is>
      </c>
      <c r="M3395" s="12" t="inlineStr">
        <is>
          <t>18</t>
        </is>
      </c>
      <c r="N3395" s="12" t="n">
        <v>1</v>
      </c>
      <c r="O3395" s="12" t="n">
        <v>1</v>
      </c>
      <c r="P3395" s="12" t="n"/>
      <c r="Q3395" s="12" t="n"/>
      <c r="R3395" s="12" t="n"/>
      <c r="S3395" s="12" t="inlineStr">
        <is>
          <t>Duct bank</t>
        </is>
      </c>
      <c r="T3395" s="16" t="n">
        <v>144</v>
      </c>
      <c r="U3395" s="16" t="n">
        <v>154</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G-I-0155</t>
        </is>
      </c>
      <c r="B3396" s="12" t="inlineStr">
        <is>
          <t>G</t>
        </is>
      </c>
      <c r="C3396" s="12" t="inlineStr">
        <is>
          <t>Carbon capture</t>
        </is>
      </c>
      <c r="D3396" s="12" t="inlineStr">
        <is>
          <t>Discrete device to JB JB-CONDITIONAL: HP ex-DI01: 20 x 1 pr (field cables)</t>
        </is>
      </c>
      <c r="E3396" s="12" t="inlineStr"/>
      <c r="F3396" s="12" t="inlineStr">
        <is>
          <t>CONDITIONAL: HP export compressor + metering</t>
        </is>
      </c>
      <c r="G3396" s="12" t="inlineStr">
        <is>
          <t>JB-CONDITIONAL: HP ex-DI01</t>
        </is>
      </c>
      <c r="H3396" s="12" t="inlineStr">
        <is>
          <t>CONDITIONAL: HP export compressor + metering</t>
        </is>
      </c>
      <c r="I3396" s="12" t="inlineStr">
        <is>
          <t>Instrumentation</t>
        </is>
      </c>
      <c r="J3396" s="12" t="inlineStr">
        <is>
          <t>Instrumentation ITC / PLTC, IS, #18 shielded pairs, blue jacket</t>
        </is>
      </c>
      <c r="K3396" s="12" t="inlineStr">
        <is>
          <t>ITC|1 pr|16</t>
        </is>
      </c>
      <c r="L3396" s="12" t="inlineStr">
        <is>
          <t>1 pr</t>
        </is>
      </c>
      <c r="M3396" s="12" t="inlineStr">
        <is>
          <t>16</t>
        </is>
      </c>
      <c r="N3396" s="12" t="n">
        <v>20</v>
      </c>
      <c r="O3396" s="12" t="n">
        <v>1</v>
      </c>
      <c r="P3396" s="12" t="n"/>
      <c r="Q3396" s="12" t="n"/>
      <c r="R3396" s="12" t="n"/>
      <c r="S3396" s="12" t="inlineStr">
        <is>
          <t>Tray / conduit</t>
        </is>
      </c>
      <c r="T3396" s="16" t="n">
        <v>100</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G-I-0156</t>
        </is>
      </c>
      <c r="B3397" s="12" t="inlineStr">
        <is>
          <t>G</t>
        </is>
      </c>
      <c r="C3397" s="12" t="inlineStr">
        <is>
          <t>Carbon capture</t>
        </is>
      </c>
      <c r="D3397" s="12" t="inlineStr">
        <is>
          <t>Home run JB-CONDITIONAL: HP ex-DI01 to the control / marshalling room</t>
        </is>
      </c>
      <c r="E3397" s="12" t="inlineStr"/>
      <c r="F3397" s="12" t="inlineStr">
        <is>
          <t>CCS F&amp;G / control</t>
        </is>
      </c>
      <c r="G3397" s="12" t="inlineStr">
        <is>
          <t>JB-CONDITIONAL: HP ex-DI01</t>
        </is>
      </c>
      <c r="H3397" s="12" t="inlineStr">
        <is>
          <t>CONDITIONAL: HP export compressor + metering</t>
        </is>
      </c>
      <c r="I3397" s="12" t="inlineStr">
        <is>
          <t>Instrumentation</t>
        </is>
      </c>
      <c r="J3397" s="12" t="inlineStr">
        <is>
          <t>Instrumentation ITC / PLTC, IS, #18 shielded pairs, blue jacket</t>
        </is>
      </c>
      <c r="K3397" s="12" t="inlineStr">
        <is>
          <t>ITC|24 pr|18</t>
        </is>
      </c>
      <c r="L3397" s="12" t="inlineStr">
        <is>
          <t>24 pr</t>
        </is>
      </c>
      <c r="M3397" s="12" t="inlineStr">
        <is>
          <t>18</t>
        </is>
      </c>
      <c r="N3397" s="12" t="n">
        <v>1</v>
      </c>
      <c r="O3397" s="12" t="n">
        <v>1</v>
      </c>
      <c r="P3397" s="12" t="n"/>
      <c r="Q3397" s="12" t="n"/>
      <c r="R3397" s="12" t="n"/>
      <c r="S3397" s="12" t="inlineStr">
        <is>
          <t>Duct bank</t>
        </is>
      </c>
      <c r="T3397" s="16" t="n">
        <v>144</v>
      </c>
      <c r="U3397" s="16" t="n">
        <v>154</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G-I-0157</t>
        </is>
      </c>
      <c r="B3398" s="12" t="inlineStr">
        <is>
          <t>G</t>
        </is>
      </c>
      <c r="C3398" s="12" t="inlineStr">
        <is>
          <t>Carbon capture</t>
        </is>
      </c>
      <c r="D3398" s="12" t="inlineStr">
        <is>
          <t>Discrete device to JB JB-CONDITIONAL: HP ex-DI02: 20 x 1 pr (field cables)</t>
        </is>
      </c>
      <c r="E3398" s="12" t="inlineStr"/>
      <c r="F3398" s="12" t="inlineStr">
        <is>
          <t>CONDITIONAL: HP export compressor + metering</t>
        </is>
      </c>
      <c r="G3398" s="12" t="inlineStr">
        <is>
          <t>JB-CONDITIONAL: HP ex-DI02</t>
        </is>
      </c>
      <c r="H3398" s="12" t="inlineStr">
        <is>
          <t>CONDITIONAL: HP export compressor + metering</t>
        </is>
      </c>
      <c r="I3398" s="12" t="inlineStr">
        <is>
          <t>Instrumentation</t>
        </is>
      </c>
      <c r="J3398" s="12" t="inlineStr">
        <is>
          <t>Instrumentation ITC / PLTC, IS, #18 shielded pairs, blue jacket</t>
        </is>
      </c>
      <c r="K3398" s="12" t="inlineStr">
        <is>
          <t>ITC|1 pr|16</t>
        </is>
      </c>
      <c r="L3398" s="12" t="inlineStr">
        <is>
          <t>1 pr</t>
        </is>
      </c>
      <c r="M3398" s="12" t="inlineStr">
        <is>
          <t>16</t>
        </is>
      </c>
      <c r="N3398" s="12" t="n">
        <v>20</v>
      </c>
      <c r="O3398" s="12" t="n">
        <v>1</v>
      </c>
      <c r="P3398" s="12" t="n"/>
      <c r="Q3398" s="12" t="n"/>
      <c r="R3398" s="12" t="n"/>
      <c r="S3398" s="12" t="inlineStr">
        <is>
          <t>Tray / conduit</t>
        </is>
      </c>
      <c r="T3398" s="16" t="n">
        <v>100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G-I-0158</t>
        </is>
      </c>
      <c r="B3399" s="12" t="inlineStr">
        <is>
          <t>G</t>
        </is>
      </c>
      <c r="C3399" s="12" t="inlineStr">
        <is>
          <t>Carbon capture</t>
        </is>
      </c>
      <c r="D3399" s="12" t="inlineStr">
        <is>
          <t>Home run JB-CONDITIONAL: HP ex-DI02 to the control / marshalling room</t>
        </is>
      </c>
      <c r="E3399" s="12" t="inlineStr"/>
      <c r="F3399" s="12" t="inlineStr">
        <is>
          <t>CCS F&amp;G / control</t>
        </is>
      </c>
      <c r="G3399" s="12" t="inlineStr">
        <is>
          <t>JB-CONDITIONAL: HP ex-DI02</t>
        </is>
      </c>
      <c r="H3399" s="12" t="inlineStr">
        <is>
          <t>CONDITIONAL: HP export compressor + metering</t>
        </is>
      </c>
      <c r="I3399" s="12" t="inlineStr">
        <is>
          <t>Instrumentation</t>
        </is>
      </c>
      <c r="J3399" s="12" t="inlineStr">
        <is>
          <t>Instrumentation ITC / PLTC, IS, #18 shielded pairs, blue jacket</t>
        </is>
      </c>
      <c r="K3399" s="12" t="inlineStr">
        <is>
          <t>ITC|24 pr|18</t>
        </is>
      </c>
      <c r="L3399" s="12" t="inlineStr">
        <is>
          <t>24 pr</t>
        </is>
      </c>
      <c r="M3399" s="12" t="inlineStr">
        <is>
          <t>18</t>
        </is>
      </c>
      <c r="N3399" s="12" t="n">
        <v>1</v>
      </c>
      <c r="O3399" s="12" t="n">
        <v>1</v>
      </c>
      <c r="P3399" s="12" t="n"/>
      <c r="Q3399" s="12" t="n"/>
      <c r="R3399" s="12" t="n"/>
      <c r="S3399" s="12" t="inlineStr">
        <is>
          <t>Duct bank</t>
        </is>
      </c>
      <c r="T3399" s="16" t="n">
        <v>144</v>
      </c>
      <c r="U3399" s="16" t="n">
        <v>154</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G-I-0159</t>
        </is>
      </c>
      <c r="B3400" s="12" t="inlineStr">
        <is>
          <t>G</t>
        </is>
      </c>
      <c r="C3400" s="12" t="inlineStr">
        <is>
          <t>Carbon capture</t>
        </is>
      </c>
      <c r="D3400" s="12" t="inlineStr">
        <is>
          <t>RTD to JB JB-CONDITIONAL: HP ex-RTD01: 10 x 1 tri (field cables)</t>
        </is>
      </c>
      <c r="E3400" s="12" t="inlineStr"/>
      <c r="F3400" s="12" t="inlineStr">
        <is>
          <t>CONDITIONAL: HP export compressor + metering</t>
        </is>
      </c>
      <c r="G3400" s="12" t="inlineStr">
        <is>
          <t>JB-CONDITIONAL: HP ex-RTD01</t>
        </is>
      </c>
      <c r="H3400" s="12" t="inlineStr">
        <is>
          <t>CONDITIONAL: HP export compressor + metering</t>
        </is>
      </c>
      <c r="I3400" s="12" t="inlineStr">
        <is>
          <t>Instrumentation</t>
        </is>
      </c>
      <c r="J3400" s="12" t="inlineStr">
        <is>
          <t>RTD cable, #18 shielded triads, PLTC</t>
        </is>
      </c>
      <c r="K3400" s="12" t="inlineStr">
        <is>
          <t>RTD|1 tri|18</t>
        </is>
      </c>
      <c r="L3400" s="12" t="inlineStr">
        <is>
          <t>1 tri</t>
        </is>
      </c>
      <c r="M3400" s="12" t="inlineStr">
        <is>
          <t>18</t>
        </is>
      </c>
      <c r="N3400" s="12" t="n">
        <v>10</v>
      </c>
      <c r="O3400" s="12" t="n">
        <v>1</v>
      </c>
      <c r="P3400" s="12" t="n"/>
      <c r="Q3400" s="12" t="n"/>
      <c r="R3400" s="12" t="n"/>
      <c r="S3400" s="12" t="inlineStr">
        <is>
          <t>Tray / conduit</t>
        </is>
      </c>
      <c r="T3400" s="16" t="n">
        <v>100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G-I-0160</t>
        </is>
      </c>
      <c r="B3401" s="12" t="inlineStr">
        <is>
          <t>G</t>
        </is>
      </c>
      <c r="C3401" s="12" t="inlineStr">
        <is>
          <t>Carbon capture</t>
        </is>
      </c>
      <c r="D3401" s="12" t="inlineStr">
        <is>
          <t>Home run JB-CONDITIONAL: HP ex-RTD01 to the control / marshalling room</t>
        </is>
      </c>
      <c r="E3401" s="12" t="inlineStr"/>
      <c r="F3401" s="12" t="inlineStr">
        <is>
          <t>CCS F&amp;G / control</t>
        </is>
      </c>
      <c r="G3401" s="12" t="inlineStr">
        <is>
          <t>JB-CONDITIONAL: HP ex-RTD01</t>
        </is>
      </c>
      <c r="H3401" s="12" t="inlineStr">
        <is>
          <t>CONDITIONAL: HP export compressor + metering</t>
        </is>
      </c>
      <c r="I3401" s="12" t="inlineStr">
        <is>
          <t>Instrumentation</t>
        </is>
      </c>
      <c r="J3401" s="12" t="inlineStr">
        <is>
          <t>RTD cable, #18 shielded triads, PLTC</t>
        </is>
      </c>
      <c r="K3401" s="12" t="inlineStr">
        <is>
          <t>RTD|12 tri|18</t>
        </is>
      </c>
      <c r="L3401" s="12" t="inlineStr">
        <is>
          <t>12 tri</t>
        </is>
      </c>
      <c r="M3401" s="12" t="inlineStr">
        <is>
          <t>18</t>
        </is>
      </c>
      <c r="N3401" s="12" t="n">
        <v>1</v>
      </c>
      <c r="O3401" s="12" t="n">
        <v>1</v>
      </c>
      <c r="P3401" s="12" t="n"/>
      <c r="Q3401" s="12" t="n"/>
      <c r="R3401" s="12" t="n"/>
      <c r="S3401" s="12" t="inlineStr">
        <is>
          <t>Duct bank</t>
        </is>
      </c>
      <c r="T3401" s="16" t="n">
        <v>144</v>
      </c>
      <c r="U3401" s="16" t="n">
        <v>154</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G-I-0161</t>
        </is>
      </c>
      <c r="B3402" s="12" t="inlineStr">
        <is>
          <t>G</t>
        </is>
      </c>
      <c r="C3402" s="12" t="inlineStr">
        <is>
          <t>Carbon capture</t>
        </is>
      </c>
      <c r="D3402" s="12" t="inlineStr">
        <is>
          <t>RTD to JB JB-CONDITIONAL: HP ex-RTD02: 2 x 1 tri (field cables)</t>
        </is>
      </c>
      <c r="E3402" s="12" t="inlineStr"/>
      <c r="F3402" s="12" t="inlineStr">
        <is>
          <t>CONDITIONAL: HP export compressor + metering</t>
        </is>
      </c>
      <c r="G3402" s="12" t="inlineStr">
        <is>
          <t>JB-CONDITIONAL: HP ex-RTD02</t>
        </is>
      </c>
      <c r="H3402" s="12" t="inlineStr">
        <is>
          <t>CONDITIONAL: HP export compressor + metering</t>
        </is>
      </c>
      <c r="I3402" s="12" t="inlineStr">
        <is>
          <t>Instrumentation</t>
        </is>
      </c>
      <c r="J3402" s="12" t="inlineStr">
        <is>
          <t>RTD cable, #18 shielded triads, PLTC</t>
        </is>
      </c>
      <c r="K3402" s="12" t="inlineStr">
        <is>
          <t>RTD|1 tri|18</t>
        </is>
      </c>
      <c r="L3402" s="12" t="inlineStr">
        <is>
          <t>1 tri</t>
        </is>
      </c>
      <c r="M3402" s="12" t="inlineStr">
        <is>
          <t>18</t>
        </is>
      </c>
      <c r="N3402" s="12" t="n">
        <v>2</v>
      </c>
      <c r="O3402" s="12" t="n">
        <v>1</v>
      </c>
      <c r="P3402" s="12" t="n"/>
      <c r="Q3402" s="12" t="n"/>
      <c r="R3402" s="12" t="n"/>
      <c r="S3402" s="12" t="inlineStr">
        <is>
          <t>Tray / conduit</t>
        </is>
      </c>
      <c r="T3402" s="16" t="n">
        <v>100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G-I-0162</t>
        </is>
      </c>
      <c r="B3403" s="12" t="inlineStr">
        <is>
          <t>G</t>
        </is>
      </c>
      <c r="C3403" s="12" t="inlineStr">
        <is>
          <t>Carbon capture</t>
        </is>
      </c>
      <c r="D3403" s="12" t="inlineStr">
        <is>
          <t>Home run JB-CONDITIONAL: HP ex-RTD02 to the control / marshalling room</t>
        </is>
      </c>
      <c r="E3403" s="12" t="inlineStr"/>
      <c r="F3403" s="12" t="inlineStr">
        <is>
          <t>CCS F&amp;G / control</t>
        </is>
      </c>
      <c r="G3403" s="12" t="inlineStr">
        <is>
          <t>JB-CONDITIONAL: HP ex-RTD02</t>
        </is>
      </c>
      <c r="H3403" s="12" t="inlineStr">
        <is>
          <t>CONDITIONAL: HP export compressor + metering</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6" t="n">
        <v>144</v>
      </c>
      <c r="U3403" s="16" t="n">
        <v>154</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G-I-0163</t>
        </is>
      </c>
      <c r="B3404" s="12" t="inlineStr">
        <is>
          <t>G</t>
        </is>
      </c>
      <c r="C3404" s="12" t="inlineStr">
        <is>
          <t>Carbon capture</t>
        </is>
      </c>
      <c r="D3404" s="12" t="inlineStr">
        <is>
          <t>Analog instrument to JB JB-DCC-A pumps + wate-AI01: 10 x 1 pr (field cables)</t>
        </is>
      </c>
      <c r="E3404" s="12" t="inlineStr"/>
      <c r="F3404" s="12" t="inlineStr">
        <is>
          <t>DCC-A pumps + water filter</t>
        </is>
      </c>
      <c r="G3404" s="12" t="inlineStr">
        <is>
          <t>JB-DCC-A pumps + wate-AI01</t>
        </is>
      </c>
      <c r="H3404" s="12" t="inlineStr">
        <is>
          <t>DCC-A pumps + water filter</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60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G-I-0164</t>
        </is>
      </c>
      <c r="B3405" s="12" t="inlineStr">
        <is>
          <t>G</t>
        </is>
      </c>
      <c r="C3405" s="12" t="inlineStr">
        <is>
          <t>Carbon capture</t>
        </is>
      </c>
      <c r="D3405" s="12" t="inlineStr">
        <is>
          <t>Home run JB-DCC-A pumps + wate-AI01 to the control / marshalling room</t>
        </is>
      </c>
      <c r="E3405" s="12" t="inlineStr"/>
      <c r="F3405" s="12" t="inlineStr">
        <is>
          <t>CCS F&amp;G / control</t>
        </is>
      </c>
      <c r="G3405" s="12" t="inlineStr">
        <is>
          <t>JB-DCC-A pumps + wate-AI01</t>
        </is>
      </c>
      <c r="H3405" s="12" t="inlineStr">
        <is>
          <t>DCC-A pumps + water filter</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884</v>
      </c>
      <c r="U3405" s="16" t="n">
        <v>233</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G-I-0165</t>
        </is>
      </c>
      <c r="B3406" s="12" t="inlineStr">
        <is>
          <t>G</t>
        </is>
      </c>
      <c r="C3406" s="12" t="inlineStr">
        <is>
          <t>Carbon capture</t>
        </is>
      </c>
      <c r="D3406" s="12" t="inlineStr">
        <is>
          <t>Discrete device to JB JB-DCC-A pumps + wate-DI01: 10 x 1 pr (field cables)</t>
        </is>
      </c>
      <c r="E3406" s="12" t="inlineStr"/>
      <c r="F3406" s="12" t="inlineStr">
        <is>
          <t>DCC-A pumps + water filter</t>
        </is>
      </c>
      <c r="G3406" s="12" t="inlineStr">
        <is>
          <t>JB-DCC-A pumps + wate-DI01</t>
        </is>
      </c>
      <c r="H3406" s="12" t="inlineStr">
        <is>
          <t>DCC-A pumps + water filter</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6" t="n">
        <v>60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G-I-0166</t>
        </is>
      </c>
      <c r="B3407" s="12" t="inlineStr">
        <is>
          <t>G</t>
        </is>
      </c>
      <c r="C3407" s="12" t="inlineStr">
        <is>
          <t>Carbon capture</t>
        </is>
      </c>
      <c r="D3407" s="12" t="inlineStr">
        <is>
          <t>Home run JB-DCC-A pumps + wate-DI01 to the control / marshalling room</t>
        </is>
      </c>
      <c r="E3407" s="12" t="inlineStr"/>
      <c r="F3407" s="12" t="inlineStr">
        <is>
          <t>CCS F&amp;G / control</t>
        </is>
      </c>
      <c r="G3407" s="12" t="inlineStr">
        <is>
          <t>JB-DCC-A pumps + wate-DI01</t>
        </is>
      </c>
      <c r="H3407" s="12" t="inlineStr">
        <is>
          <t>DCC-A pumps + water filter</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884</v>
      </c>
      <c r="U3407" s="16" t="n">
        <v>233</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G-I-0167</t>
        </is>
      </c>
      <c r="B3408" s="12" t="inlineStr">
        <is>
          <t>G</t>
        </is>
      </c>
      <c r="C3408" s="12" t="inlineStr">
        <is>
          <t>Carbon capture</t>
        </is>
      </c>
      <c r="D3408" s="12" t="inlineStr">
        <is>
          <t>Analog instrument to JB JB-DCC-A-AI01: 20 x 1 pr (field cables)</t>
        </is>
      </c>
      <c r="E3408" s="12" t="inlineStr">
        <is>
          <t>DCC-A</t>
        </is>
      </c>
      <c r="F3408" s="12" t="inlineStr">
        <is>
          <t>DCC-A: direct-contact cooler (quench)</t>
        </is>
      </c>
      <c r="G3408" s="12" t="inlineStr">
        <is>
          <t>JB-DCC-A-AI01</t>
        </is>
      </c>
      <c r="H3408" s="12" t="inlineStr">
        <is>
          <t>DCC-A: direct-contact cooler (quench)</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20</v>
      </c>
      <c r="O3408" s="12" t="n">
        <v>1</v>
      </c>
      <c r="P3408" s="12" t="n"/>
      <c r="Q3408" s="12" t="n"/>
      <c r="R3408" s="12" t="n"/>
      <c r="S3408" s="12" t="inlineStr">
        <is>
          <t>Tray / conduit</t>
        </is>
      </c>
      <c r="T3408" s="16" t="n">
        <v>121</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G-I-0168</t>
        </is>
      </c>
      <c r="B3409" s="12" t="inlineStr">
        <is>
          <t>G</t>
        </is>
      </c>
      <c r="C3409" s="12" t="inlineStr">
        <is>
          <t>Carbon capture</t>
        </is>
      </c>
      <c r="D3409" s="12" t="inlineStr">
        <is>
          <t>Home run JB-DCC-A-AI01 to the control / marshalling room</t>
        </is>
      </c>
      <c r="E3409" s="12" t="inlineStr"/>
      <c r="F3409" s="12" t="inlineStr">
        <is>
          <t>CCS F&amp;G / control</t>
        </is>
      </c>
      <c r="G3409" s="12" t="inlineStr">
        <is>
          <t>JB-DCC-A-AI01</t>
        </is>
      </c>
      <c r="H3409" s="12" t="inlineStr">
        <is>
          <t>DCC-A: direct-contact cooler (quench)</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861</v>
      </c>
      <c r="U3409" s="16" t="n">
        <v>129</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G-I-0169</t>
        </is>
      </c>
      <c r="B3410" s="12" t="inlineStr">
        <is>
          <t>G</t>
        </is>
      </c>
      <c r="C3410" s="12" t="inlineStr">
        <is>
          <t>Carbon capture</t>
        </is>
      </c>
      <c r="D3410" s="12" t="inlineStr">
        <is>
          <t>Discrete device to JB JB-DCC-A-DI01: 10 x 1 pr (field cables)</t>
        </is>
      </c>
      <c r="E3410" s="12" t="inlineStr">
        <is>
          <t>DCC-A</t>
        </is>
      </c>
      <c r="F3410" s="12" t="inlineStr">
        <is>
          <t>DCC-A: direct-contact cooler (quench)</t>
        </is>
      </c>
      <c r="G3410" s="12" t="inlineStr">
        <is>
          <t>JB-DCC-A-DI01</t>
        </is>
      </c>
      <c r="H3410" s="12" t="inlineStr">
        <is>
          <t>DCC-A: direct-contact cooler (quench)</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10</v>
      </c>
      <c r="O3410" s="12" t="n">
        <v>1</v>
      </c>
      <c r="P3410" s="12" t="n"/>
      <c r="Q3410" s="12" t="n"/>
      <c r="R3410" s="12" t="n"/>
      <c r="S3410" s="12" t="inlineStr">
        <is>
          <t>Tray / conduit</t>
        </is>
      </c>
      <c r="T3410" s="16" t="n">
        <v>121</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G-I-0170</t>
        </is>
      </c>
      <c r="B3411" s="12" t="inlineStr">
        <is>
          <t>G</t>
        </is>
      </c>
      <c r="C3411" s="12" t="inlineStr">
        <is>
          <t>Carbon capture</t>
        </is>
      </c>
      <c r="D3411" s="12" t="inlineStr">
        <is>
          <t>Home run JB-DCC-A-DI01 to the control / marshalling room</t>
        </is>
      </c>
      <c r="E3411" s="12" t="inlineStr"/>
      <c r="F3411" s="12" t="inlineStr">
        <is>
          <t>CCS F&amp;G / control</t>
        </is>
      </c>
      <c r="G3411" s="12" t="inlineStr">
        <is>
          <t>JB-DCC-A-DI01</t>
        </is>
      </c>
      <c r="H3411" s="12" t="inlineStr">
        <is>
          <t>DCC-A: direct-contact cooler (quench)</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861</v>
      </c>
      <c r="U3411" s="16" t="n">
        <v>129</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G-I-0171</t>
        </is>
      </c>
      <c r="B3412" s="12" t="inlineStr">
        <is>
          <t>G</t>
        </is>
      </c>
      <c r="C3412" s="12" t="inlineStr">
        <is>
          <t>Carbon capture</t>
        </is>
      </c>
      <c r="D3412" s="12" t="inlineStr">
        <is>
          <t>Analog instrument to JB JB-DCC-B pumps + wate-AI01: 10 x 1 pr (field cables)</t>
        </is>
      </c>
      <c r="E3412" s="12" t="inlineStr"/>
      <c r="F3412" s="12" t="inlineStr">
        <is>
          <t>DCC-B pumps + water filter</t>
        </is>
      </c>
      <c r="G3412" s="12" t="inlineStr">
        <is>
          <t>JB-DCC-B pumps + wate-AI01</t>
        </is>
      </c>
      <c r="H3412" s="12" t="inlineStr">
        <is>
          <t>DCC-B pumps + water filter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60</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G-I-0172</t>
        </is>
      </c>
      <c r="B3413" s="12" t="inlineStr">
        <is>
          <t>G</t>
        </is>
      </c>
      <c r="C3413" s="12" t="inlineStr">
        <is>
          <t>Carbon capture</t>
        </is>
      </c>
      <c r="D3413" s="12" t="inlineStr">
        <is>
          <t>Home run JB-DCC-B pumps + wate-AI01 to the control / marshalling room</t>
        </is>
      </c>
      <c r="E3413" s="12" t="inlineStr"/>
      <c r="F3413" s="12" t="inlineStr">
        <is>
          <t>CCS F&amp;G / control</t>
        </is>
      </c>
      <c r="G3413" s="12" t="inlineStr">
        <is>
          <t>JB-DCC-B pumps + wate-AI01</t>
        </is>
      </c>
      <c r="H3413" s="12" t="inlineStr">
        <is>
          <t>DCC-B pumps + water filter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Tray</t>
        </is>
      </c>
      <c r="T3413" s="16" t="n">
        <v>784</v>
      </c>
      <c r="U3413" s="16" t="n">
        <v>191</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G-I-0173</t>
        </is>
      </c>
      <c r="B3414" s="12" t="inlineStr">
        <is>
          <t>G</t>
        </is>
      </c>
      <c r="C3414" s="12" t="inlineStr">
        <is>
          <t>Carbon capture</t>
        </is>
      </c>
      <c r="D3414" s="12" t="inlineStr">
        <is>
          <t>Discrete device to JB JB-DCC-B pumps + wate-DI01: 10 x 1 pr (field cables)</t>
        </is>
      </c>
      <c r="E3414" s="12" t="inlineStr"/>
      <c r="F3414" s="12" t="inlineStr">
        <is>
          <t>DCC-B pumps + water filter</t>
        </is>
      </c>
      <c r="G3414" s="12" t="inlineStr">
        <is>
          <t>JB-DCC-B pumps + wate-DI01</t>
        </is>
      </c>
      <c r="H3414" s="12" t="inlineStr">
        <is>
          <t>DCC-B pumps + water filter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60</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G-I-0174</t>
        </is>
      </c>
      <c r="B3415" s="12" t="inlineStr">
        <is>
          <t>G</t>
        </is>
      </c>
      <c r="C3415" s="12" t="inlineStr">
        <is>
          <t>Carbon capture</t>
        </is>
      </c>
      <c r="D3415" s="12" t="inlineStr">
        <is>
          <t>Home run JB-DCC-B pumps + wate-DI01 to the control / marshalling room</t>
        </is>
      </c>
      <c r="E3415" s="12" t="inlineStr"/>
      <c r="F3415" s="12" t="inlineStr">
        <is>
          <t>CCS F&amp;G / control</t>
        </is>
      </c>
      <c r="G3415" s="12" t="inlineStr">
        <is>
          <t>JB-DCC-B pumps + wate-DI01</t>
        </is>
      </c>
      <c r="H3415" s="12" t="inlineStr">
        <is>
          <t>DCC-B pumps + water filter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784</v>
      </c>
      <c r="U3415" s="16" t="n">
        <v>191</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G-I-0175</t>
        </is>
      </c>
      <c r="B3416" s="12" t="inlineStr">
        <is>
          <t>G</t>
        </is>
      </c>
      <c r="C3416" s="12" t="inlineStr">
        <is>
          <t>Carbon capture</t>
        </is>
      </c>
      <c r="D3416" s="12" t="inlineStr">
        <is>
          <t>Analog instrument to JB JB-DCC-B-AI01: 20 x 1 pr (field cables)</t>
        </is>
      </c>
      <c r="E3416" s="12" t="inlineStr">
        <is>
          <t>DCC-B</t>
        </is>
      </c>
      <c r="F3416" s="12" t="inlineStr">
        <is>
          <t>DCC-B: direct-contact cooler (quench)</t>
        </is>
      </c>
      <c r="G3416" s="12" t="inlineStr">
        <is>
          <t>JB-DCC-B-AI01</t>
        </is>
      </c>
      <c r="H3416" s="12" t="inlineStr">
        <is>
          <t>DCC-B: direct-contact cooler (quench)</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121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G-I-0176</t>
        </is>
      </c>
      <c r="B3417" s="12" t="inlineStr">
        <is>
          <t>G</t>
        </is>
      </c>
      <c r="C3417" s="12" t="inlineStr">
        <is>
          <t>Carbon capture</t>
        </is>
      </c>
      <c r="D3417" s="12" t="inlineStr">
        <is>
          <t>Home run JB-DCC-B-AI01 to the control / marshalling room</t>
        </is>
      </c>
      <c r="E3417" s="12" t="inlineStr"/>
      <c r="F3417" s="12" t="inlineStr">
        <is>
          <t>CCS F&amp;G / control</t>
        </is>
      </c>
      <c r="G3417" s="12" t="inlineStr">
        <is>
          <t>JB-DCC-B-AI01</t>
        </is>
      </c>
      <c r="H3417" s="12" t="inlineStr">
        <is>
          <t>DCC-B: direct-contact cooler (quench)</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701</v>
      </c>
      <c r="U3417" s="16" t="n">
        <v>129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G-I-0177</t>
        </is>
      </c>
      <c r="B3418" s="12" t="inlineStr">
        <is>
          <t>G</t>
        </is>
      </c>
      <c r="C3418" s="12" t="inlineStr">
        <is>
          <t>Carbon capture</t>
        </is>
      </c>
      <c r="D3418" s="12" t="inlineStr">
        <is>
          <t>Discrete device to JB JB-DCC-B-DI01: 10 x 1 pr (field cables)</t>
        </is>
      </c>
      <c r="E3418" s="12" t="inlineStr">
        <is>
          <t>DCC-B</t>
        </is>
      </c>
      <c r="F3418" s="12" t="inlineStr">
        <is>
          <t>DCC-B: direct-contact cooler (quench)</t>
        </is>
      </c>
      <c r="G3418" s="12" t="inlineStr">
        <is>
          <t>JB-DCC-B-DI01</t>
        </is>
      </c>
      <c r="H3418" s="12" t="inlineStr">
        <is>
          <t>DCC-B: direct-contact cooler (quench)</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6" t="n">
        <v>121</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G-I-0178</t>
        </is>
      </c>
      <c r="B3419" s="12" t="inlineStr">
        <is>
          <t>G</t>
        </is>
      </c>
      <c r="C3419" s="12" t="inlineStr">
        <is>
          <t>Carbon capture</t>
        </is>
      </c>
      <c r="D3419" s="12" t="inlineStr">
        <is>
          <t>Home run JB-DCC-B-DI01 to the control / marshalling room</t>
        </is>
      </c>
      <c r="E3419" s="12" t="inlineStr"/>
      <c r="F3419" s="12" t="inlineStr">
        <is>
          <t>CCS F&amp;G / control</t>
        </is>
      </c>
      <c r="G3419" s="12" t="inlineStr">
        <is>
          <t>JB-DCC-B-DI01</t>
        </is>
      </c>
      <c r="H3419" s="12" t="inlineStr">
        <is>
          <t>DCC-B: direct-contact cooler (quench)</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6" t="n">
        <v>701</v>
      </c>
      <c r="U3419" s="16" t="n">
        <v>129</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G-I-0179</t>
        </is>
      </c>
      <c r="B3420" s="12" t="inlineStr">
        <is>
          <t>G</t>
        </is>
      </c>
      <c r="C3420" s="12" t="inlineStr">
        <is>
          <t>Carbon capture</t>
        </is>
      </c>
      <c r="D3420" s="12" t="inlineStr">
        <is>
          <t>Analog instrument to JB JB-DCC-C pumps + wate-AI01: 10 x 1 pr (field cables)</t>
        </is>
      </c>
      <c r="E3420" s="12" t="inlineStr"/>
      <c r="F3420" s="12" t="inlineStr">
        <is>
          <t>DCC-C pumps + water filter</t>
        </is>
      </c>
      <c r="G3420" s="12" t="inlineStr">
        <is>
          <t>JB-DCC-C pumps + wate-AI01</t>
        </is>
      </c>
      <c r="H3420" s="12" t="inlineStr">
        <is>
          <t>DCC-C pumps + water filter</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6" t="n">
        <v>60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G-I-0180</t>
        </is>
      </c>
      <c r="B3421" s="12" t="inlineStr">
        <is>
          <t>G</t>
        </is>
      </c>
      <c r="C3421" s="12" t="inlineStr">
        <is>
          <t>Carbon capture</t>
        </is>
      </c>
      <c r="D3421" s="12" t="inlineStr">
        <is>
          <t>Home run JB-DCC-C pumps + wate-AI01 to the control / marshalling room</t>
        </is>
      </c>
      <c r="E3421" s="12" t="inlineStr"/>
      <c r="F3421" s="12" t="inlineStr">
        <is>
          <t>CCS F&amp;G / control</t>
        </is>
      </c>
      <c r="G3421" s="12" t="inlineStr">
        <is>
          <t>JB-DCC-C pumps + wate-AI01</t>
        </is>
      </c>
      <c r="H3421" s="12" t="inlineStr">
        <is>
          <t>DCC-C pumps + water filter</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6" t="n">
        <v>564</v>
      </c>
      <c r="U3421" s="16" t="n">
        <v>233</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G-I-0181</t>
        </is>
      </c>
      <c r="B3422" s="12" t="inlineStr">
        <is>
          <t>G</t>
        </is>
      </c>
      <c r="C3422" s="12" t="inlineStr">
        <is>
          <t>Carbon capture</t>
        </is>
      </c>
      <c r="D3422" s="12" t="inlineStr">
        <is>
          <t>Discrete device to JB JB-DCC-C pumps + wate-DI01: 10 x 1 pr (field cables)</t>
        </is>
      </c>
      <c r="E3422" s="12" t="inlineStr"/>
      <c r="F3422" s="12" t="inlineStr">
        <is>
          <t>DCC-C pumps + water filter</t>
        </is>
      </c>
      <c r="G3422" s="12" t="inlineStr">
        <is>
          <t>JB-DCC-C pumps + wate-DI01</t>
        </is>
      </c>
      <c r="H3422" s="12" t="inlineStr">
        <is>
          <t>DCC-C pumps + water filter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10</v>
      </c>
      <c r="O3422" s="12" t="n">
        <v>1</v>
      </c>
      <c r="P3422" s="12" t="n"/>
      <c r="Q3422" s="12" t="n"/>
      <c r="R3422" s="12" t="n"/>
      <c r="S3422" s="12" t="inlineStr">
        <is>
          <t>Tray / conduit</t>
        </is>
      </c>
      <c r="T3422" s="16" t="n">
        <v>60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G-I-0182</t>
        </is>
      </c>
      <c r="B3423" s="12" t="inlineStr">
        <is>
          <t>G</t>
        </is>
      </c>
      <c r="C3423" s="12" t="inlineStr">
        <is>
          <t>Carbon capture</t>
        </is>
      </c>
      <c r="D3423" s="12" t="inlineStr">
        <is>
          <t>Home run JB-DCC-C pumps + wate-DI01 to the control / marshalling room</t>
        </is>
      </c>
      <c r="E3423" s="12" t="inlineStr"/>
      <c r="F3423" s="12" t="inlineStr">
        <is>
          <t>CCS F&amp;G / control</t>
        </is>
      </c>
      <c r="G3423" s="12" t="inlineStr">
        <is>
          <t>JB-DCC-C pumps + wate-DI01</t>
        </is>
      </c>
      <c r="H3423" s="12" t="inlineStr">
        <is>
          <t>DCC-C pumps + water filter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Duct bank</t>
        </is>
      </c>
      <c r="T3423" s="16" t="n">
        <v>564</v>
      </c>
      <c r="U3423" s="16" t="n">
        <v>233</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G-I-0183</t>
        </is>
      </c>
      <c r="B3424" s="12" t="inlineStr">
        <is>
          <t>G</t>
        </is>
      </c>
      <c r="C3424" s="12" t="inlineStr">
        <is>
          <t>Carbon capture</t>
        </is>
      </c>
      <c r="D3424" s="12" t="inlineStr">
        <is>
          <t>Analog instrument to JB JB-DCC-C-AI01: 20 x 1 pr (field cables)</t>
        </is>
      </c>
      <c r="E3424" s="12" t="inlineStr">
        <is>
          <t>DCC-C</t>
        </is>
      </c>
      <c r="F3424" s="12" t="inlineStr">
        <is>
          <t>DCC-C: direct-contact cooler (quench)</t>
        </is>
      </c>
      <c r="G3424" s="12" t="inlineStr">
        <is>
          <t>JB-DCC-C-AI01</t>
        </is>
      </c>
      <c r="H3424" s="12" t="inlineStr">
        <is>
          <t>DCC-C: direct-contact cooler (quench)</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121</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G-I-0184</t>
        </is>
      </c>
      <c r="B3425" s="12" t="inlineStr">
        <is>
          <t>G</t>
        </is>
      </c>
      <c r="C3425" s="12" t="inlineStr">
        <is>
          <t>Carbon capture</t>
        </is>
      </c>
      <c r="D3425" s="12" t="inlineStr">
        <is>
          <t>Home run JB-DCC-C-AI01 to the control / marshalling room</t>
        </is>
      </c>
      <c r="E3425" s="12" t="inlineStr"/>
      <c r="F3425" s="12" t="inlineStr">
        <is>
          <t>CCS F&amp;G / control</t>
        </is>
      </c>
      <c r="G3425" s="12" t="inlineStr">
        <is>
          <t>JB-DCC-C-AI01</t>
        </is>
      </c>
      <c r="H3425" s="12" t="inlineStr">
        <is>
          <t>DCC-C: direct-contact cooler (quench)</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541</v>
      </c>
      <c r="U3425" s="16" t="n">
        <v>129</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G-I-0185</t>
        </is>
      </c>
      <c r="B3426" s="12" t="inlineStr">
        <is>
          <t>G</t>
        </is>
      </c>
      <c r="C3426" s="12" t="inlineStr">
        <is>
          <t>Carbon capture</t>
        </is>
      </c>
      <c r="D3426" s="12" t="inlineStr">
        <is>
          <t>Discrete device to JB JB-DCC-C-DI01: 10 x 1 pr (field cables)</t>
        </is>
      </c>
      <c r="E3426" s="12" t="inlineStr">
        <is>
          <t>DCC-C</t>
        </is>
      </c>
      <c r="F3426" s="12" t="inlineStr">
        <is>
          <t>DCC-C: direct-contact cooler (quench)</t>
        </is>
      </c>
      <c r="G3426" s="12" t="inlineStr">
        <is>
          <t>JB-DCC-C-DI01</t>
        </is>
      </c>
      <c r="H3426" s="12" t="inlineStr">
        <is>
          <t>DCC-C: direct-contact cooler (quench)</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10</v>
      </c>
      <c r="O3426" s="12" t="n">
        <v>1</v>
      </c>
      <c r="P3426" s="12" t="n"/>
      <c r="Q3426" s="12" t="n"/>
      <c r="R3426" s="12" t="n"/>
      <c r="S3426" s="12" t="inlineStr">
        <is>
          <t>Tray / conduit</t>
        </is>
      </c>
      <c r="T3426" s="16" t="n">
        <v>121</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G-I-0186</t>
        </is>
      </c>
      <c r="B3427" s="12" t="inlineStr">
        <is>
          <t>G</t>
        </is>
      </c>
      <c r="C3427" s="12" t="inlineStr">
        <is>
          <t>Carbon capture</t>
        </is>
      </c>
      <c r="D3427" s="12" t="inlineStr">
        <is>
          <t>Home run JB-DCC-C-DI01 to the control / marshalling room</t>
        </is>
      </c>
      <c r="E3427" s="12" t="inlineStr"/>
      <c r="F3427" s="12" t="inlineStr">
        <is>
          <t>CCS F&amp;G / control</t>
        </is>
      </c>
      <c r="G3427" s="12" t="inlineStr">
        <is>
          <t>JB-DCC-C-DI01</t>
        </is>
      </c>
      <c r="H3427" s="12" t="inlineStr">
        <is>
          <t>DCC-C: direct-contact cooler (quench)</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541</v>
      </c>
      <c r="U3427" s="16" t="n">
        <v>129</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G-I-0187</t>
        </is>
      </c>
      <c r="B3428" s="12" t="inlineStr">
        <is>
          <t>G</t>
        </is>
      </c>
      <c r="C3428" s="12" t="inlineStr">
        <is>
          <t>Carbon capture</t>
        </is>
      </c>
      <c r="D3428" s="12" t="inlineStr">
        <is>
          <t>Analog instrument to JB JB-DMP-A-AI01: 8 x 1 pr (field cables)</t>
        </is>
      </c>
      <c r="E3428" s="12" t="inlineStr">
        <is>
          <t>DMP-A</t>
        </is>
      </c>
      <c r="F3428" s="12" t="inlineStr">
        <is>
          <t>DMP-A: diverter / bypass damper</t>
        </is>
      </c>
      <c r="G3428" s="12" t="inlineStr">
        <is>
          <t>JB-DMP-A-AI01</t>
        </is>
      </c>
      <c r="H3428" s="12" t="inlineStr">
        <is>
          <t>DMP-A: diverter / bypass damper</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8</v>
      </c>
      <c r="O3428" s="12" t="n">
        <v>1</v>
      </c>
      <c r="P3428" s="12" t="n"/>
      <c r="Q3428" s="12" t="n"/>
      <c r="R3428" s="12" t="n"/>
      <c r="S3428" s="12" t="inlineStr">
        <is>
          <t>Tray / conduit</t>
        </is>
      </c>
      <c r="T3428" s="16" t="n">
        <v>74</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G-I-0188</t>
        </is>
      </c>
      <c r="B3429" s="12" t="inlineStr">
        <is>
          <t>G</t>
        </is>
      </c>
      <c r="C3429" s="12" t="inlineStr">
        <is>
          <t>Carbon capture</t>
        </is>
      </c>
      <c r="D3429" s="12" t="inlineStr">
        <is>
          <t>Home run JB-DMP-A-AI01 to the control / marshalling room</t>
        </is>
      </c>
      <c r="E3429" s="12" t="inlineStr"/>
      <c r="F3429" s="12" t="inlineStr">
        <is>
          <t>CCS F&amp;G / control</t>
        </is>
      </c>
      <c r="G3429" s="12" t="inlineStr">
        <is>
          <t>JB-DMP-A-AI01</t>
        </is>
      </c>
      <c r="H3429" s="12" t="inlineStr">
        <is>
          <t>DMP-A: diverter / bypass damper</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Tray</t>
        </is>
      </c>
      <c r="T3429" s="16" t="n">
        <v>1230</v>
      </c>
      <c r="U3429" s="16" t="n">
        <v>193</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G-I-0189</t>
        </is>
      </c>
      <c r="B3430" s="12" t="inlineStr">
        <is>
          <t>G</t>
        </is>
      </c>
      <c r="C3430" s="12" t="inlineStr">
        <is>
          <t>Carbon capture</t>
        </is>
      </c>
      <c r="D3430" s="12" t="inlineStr">
        <is>
          <t>Discrete device to JB JB-DMP-A-DI01: 16 x 1 pr (field cables)</t>
        </is>
      </c>
      <c r="E3430" s="12" t="inlineStr">
        <is>
          <t>DMP-A</t>
        </is>
      </c>
      <c r="F3430" s="12" t="inlineStr">
        <is>
          <t>DMP-A: diverter / bypass damper</t>
        </is>
      </c>
      <c r="G3430" s="12" t="inlineStr">
        <is>
          <t>JB-DMP-A-DI01</t>
        </is>
      </c>
      <c r="H3430" s="12" t="inlineStr">
        <is>
          <t>DMP-A: diverter / bypass damper</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16</v>
      </c>
      <c r="O3430" s="12" t="n">
        <v>1</v>
      </c>
      <c r="P3430" s="12" t="n"/>
      <c r="Q3430" s="12" t="n"/>
      <c r="R3430" s="12" t="n"/>
      <c r="S3430" s="12" t="inlineStr">
        <is>
          <t>Tray / conduit</t>
        </is>
      </c>
      <c r="T3430" s="16" t="n">
        <v>74</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G-I-0190</t>
        </is>
      </c>
      <c r="B3431" s="12" t="inlineStr">
        <is>
          <t>G</t>
        </is>
      </c>
      <c r="C3431" s="12" t="inlineStr">
        <is>
          <t>Carbon capture</t>
        </is>
      </c>
      <c r="D3431" s="12" t="inlineStr">
        <is>
          <t>Home run JB-DMP-A-DI01 to the control / marshalling room</t>
        </is>
      </c>
      <c r="E3431" s="12" t="inlineStr"/>
      <c r="F3431" s="12" t="inlineStr">
        <is>
          <t>CCS F&amp;G / control</t>
        </is>
      </c>
      <c r="G3431" s="12" t="inlineStr">
        <is>
          <t>JB-DMP-A-DI01</t>
        </is>
      </c>
      <c r="H3431" s="12" t="inlineStr">
        <is>
          <t>DMP-A: diverter / bypass damper</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Tray</t>
        </is>
      </c>
      <c r="T3431" s="16" t="n">
        <v>1230</v>
      </c>
      <c r="U3431" s="16" t="n">
        <v>193</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G-I-0191</t>
        </is>
      </c>
      <c r="B3432" s="12" t="inlineStr">
        <is>
          <t>G</t>
        </is>
      </c>
      <c r="C3432" s="12" t="inlineStr">
        <is>
          <t>Carbon capture</t>
        </is>
      </c>
      <c r="D3432" s="12" t="inlineStr">
        <is>
          <t>Analog instrument to JB JB-DMP-B-AI01: 8 x 1 pr (field cables)</t>
        </is>
      </c>
      <c r="E3432" s="12" t="inlineStr">
        <is>
          <t>DMP-B</t>
        </is>
      </c>
      <c r="F3432" s="12" t="inlineStr">
        <is>
          <t>DMP-B: diverter / bypass damper</t>
        </is>
      </c>
      <c r="G3432" s="12" t="inlineStr">
        <is>
          <t>JB-DMP-B-AI01</t>
        </is>
      </c>
      <c r="H3432" s="12" t="inlineStr">
        <is>
          <t>DMP-B: diverter / bypass damper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8</v>
      </c>
      <c r="O3432" s="12" t="n">
        <v>1</v>
      </c>
      <c r="P3432" s="12" t="n"/>
      <c r="Q3432" s="12" t="n"/>
      <c r="R3432" s="12" t="n"/>
      <c r="S3432" s="12" t="inlineStr">
        <is>
          <t>Tray / conduit</t>
        </is>
      </c>
      <c r="T3432" s="16" t="n">
        <v>74</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G-I-0192</t>
        </is>
      </c>
      <c r="B3433" s="12" t="inlineStr">
        <is>
          <t>G</t>
        </is>
      </c>
      <c r="C3433" s="12" t="inlineStr">
        <is>
          <t>Carbon capture</t>
        </is>
      </c>
      <c r="D3433" s="12" t="inlineStr">
        <is>
          <t>Home run JB-DMP-B-AI01 to the control / marshalling room</t>
        </is>
      </c>
      <c r="E3433" s="12" t="inlineStr"/>
      <c r="F3433" s="12" t="inlineStr">
        <is>
          <t>CCS F&amp;G / control</t>
        </is>
      </c>
      <c r="G3433" s="12" t="inlineStr">
        <is>
          <t>JB-DMP-B-AI01</t>
        </is>
      </c>
      <c r="H3433" s="12" t="inlineStr">
        <is>
          <t>DMP-B: diverter / bypass damper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1074</v>
      </c>
      <c r="U3433" s="16" t="n">
        <v>189</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G-I-0193</t>
        </is>
      </c>
      <c r="B3434" s="12" t="inlineStr">
        <is>
          <t>G</t>
        </is>
      </c>
      <c r="C3434" s="12" t="inlineStr">
        <is>
          <t>Carbon capture</t>
        </is>
      </c>
      <c r="D3434" s="12" t="inlineStr">
        <is>
          <t>Discrete device to JB JB-DMP-B-DI01: 16 x 1 pr (field cables)</t>
        </is>
      </c>
      <c r="E3434" s="12" t="inlineStr">
        <is>
          <t>DMP-B</t>
        </is>
      </c>
      <c r="F3434" s="12" t="inlineStr">
        <is>
          <t>DMP-B: diverter / bypass damper</t>
        </is>
      </c>
      <c r="G3434" s="12" t="inlineStr">
        <is>
          <t>JB-DMP-B-DI01</t>
        </is>
      </c>
      <c r="H3434" s="12" t="inlineStr">
        <is>
          <t>DMP-B: diverter / bypass damper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16</v>
      </c>
      <c r="O3434" s="12" t="n">
        <v>1</v>
      </c>
      <c r="P3434" s="12" t="n"/>
      <c r="Q3434" s="12" t="n"/>
      <c r="R3434" s="12" t="n"/>
      <c r="S3434" s="12" t="inlineStr">
        <is>
          <t>Tray / conduit</t>
        </is>
      </c>
      <c r="T3434" s="16" t="n">
        <v>74</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G-I-0194</t>
        </is>
      </c>
      <c r="B3435" s="12" t="inlineStr">
        <is>
          <t>G</t>
        </is>
      </c>
      <c r="C3435" s="12" t="inlineStr">
        <is>
          <t>Carbon capture</t>
        </is>
      </c>
      <c r="D3435" s="12" t="inlineStr">
        <is>
          <t>Home run JB-DMP-B-DI01 to the control / marshalling room</t>
        </is>
      </c>
      <c r="E3435" s="12" t="inlineStr"/>
      <c r="F3435" s="12" t="inlineStr">
        <is>
          <t>CCS F&amp;G / control</t>
        </is>
      </c>
      <c r="G3435" s="12" t="inlineStr">
        <is>
          <t>JB-DMP-B-DI01</t>
        </is>
      </c>
      <c r="H3435" s="12" t="inlineStr">
        <is>
          <t>DMP-B: diverter / bypass damper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1074</v>
      </c>
      <c r="U3435" s="16" t="n">
        <v>189</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G-I-0195</t>
        </is>
      </c>
      <c r="B3436" s="12" t="inlineStr">
        <is>
          <t>G</t>
        </is>
      </c>
      <c r="C3436" s="12" t="inlineStr">
        <is>
          <t>Carbon capture</t>
        </is>
      </c>
      <c r="D3436" s="12" t="inlineStr">
        <is>
          <t>Analog instrument to JB JB-DMP-C-AI01: 8 x 1 pr (field cables)</t>
        </is>
      </c>
      <c r="E3436" s="12" t="inlineStr">
        <is>
          <t>DMP-C</t>
        </is>
      </c>
      <c r="F3436" s="12" t="inlineStr">
        <is>
          <t>DMP-C: diverter / bypass damper</t>
        </is>
      </c>
      <c r="G3436" s="12" t="inlineStr">
        <is>
          <t>JB-DMP-C-AI01</t>
        </is>
      </c>
      <c r="H3436" s="12" t="inlineStr">
        <is>
          <t>DMP-C: diverter / bypass damper</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8</v>
      </c>
      <c r="O3436" s="12" t="n">
        <v>1</v>
      </c>
      <c r="P3436" s="12" t="n"/>
      <c r="Q3436" s="12" t="n"/>
      <c r="R3436" s="12" t="n"/>
      <c r="S3436" s="12" t="inlineStr">
        <is>
          <t>Tray / conduit</t>
        </is>
      </c>
      <c r="T3436" s="16" t="n">
        <v>74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G-I-0196</t>
        </is>
      </c>
      <c r="B3437" s="12" t="inlineStr">
        <is>
          <t>G</t>
        </is>
      </c>
      <c r="C3437" s="12" t="inlineStr">
        <is>
          <t>Carbon capture</t>
        </is>
      </c>
      <c r="D3437" s="12" t="inlineStr">
        <is>
          <t>Home run JB-DMP-C-AI01 to the control / marshalling room</t>
        </is>
      </c>
      <c r="E3437" s="12" t="inlineStr"/>
      <c r="F3437" s="12" t="inlineStr">
        <is>
          <t>CCS F&amp;G / control</t>
        </is>
      </c>
      <c r="G3437" s="12" t="inlineStr">
        <is>
          <t>JB-DMP-C-AI01</t>
        </is>
      </c>
      <c r="H3437" s="12" t="inlineStr">
        <is>
          <t>DMP-C: diverter / bypass damper</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6" t="n">
        <v>910</v>
      </c>
      <c r="U3437" s="16" t="n">
        <v>193</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G-I-0197</t>
        </is>
      </c>
      <c r="B3438" s="12" t="inlineStr">
        <is>
          <t>G</t>
        </is>
      </c>
      <c r="C3438" s="12" t="inlineStr">
        <is>
          <t>Carbon capture</t>
        </is>
      </c>
      <c r="D3438" s="12" t="inlineStr">
        <is>
          <t>Discrete device to JB JB-DMP-C-DI01: 16 x 1 pr (field cables)</t>
        </is>
      </c>
      <c r="E3438" s="12" t="inlineStr">
        <is>
          <t>DMP-C</t>
        </is>
      </c>
      <c r="F3438" s="12" t="inlineStr">
        <is>
          <t>DMP-C: diverter / bypass damper</t>
        </is>
      </c>
      <c r="G3438" s="12" t="inlineStr">
        <is>
          <t>JB-DMP-C-DI01</t>
        </is>
      </c>
      <c r="H3438" s="12" t="inlineStr">
        <is>
          <t>DMP-C: diverter / bypass damper</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16</v>
      </c>
      <c r="O3438" s="12" t="n">
        <v>1</v>
      </c>
      <c r="P3438" s="12" t="n"/>
      <c r="Q3438" s="12" t="n"/>
      <c r="R3438" s="12" t="n"/>
      <c r="S3438" s="12" t="inlineStr">
        <is>
          <t>Tray / conduit</t>
        </is>
      </c>
      <c r="T3438" s="16" t="n">
        <v>74</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G-I-0198</t>
        </is>
      </c>
      <c r="B3439" s="12" t="inlineStr">
        <is>
          <t>G</t>
        </is>
      </c>
      <c r="C3439" s="12" t="inlineStr">
        <is>
          <t>Carbon capture</t>
        </is>
      </c>
      <c r="D3439" s="12" t="inlineStr">
        <is>
          <t>Home run JB-DMP-C-DI01 to the control / marshalling room</t>
        </is>
      </c>
      <c r="E3439" s="12" t="inlineStr"/>
      <c r="F3439" s="12" t="inlineStr">
        <is>
          <t>CCS F&amp;G / control</t>
        </is>
      </c>
      <c r="G3439" s="12" t="inlineStr">
        <is>
          <t>JB-DMP-C-DI01</t>
        </is>
      </c>
      <c r="H3439" s="12" t="inlineStr">
        <is>
          <t>DMP-C: diverter / bypass damper</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910</v>
      </c>
      <c r="U3439" s="16" t="n">
        <v>193</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G-I-0199</t>
        </is>
      </c>
      <c r="B3440" s="12" t="inlineStr">
        <is>
          <t>G</t>
        </is>
      </c>
      <c r="C3440" s="12" t="inlineStr">
        <is>
          <t>Carbon capture</t>
        </is>
      </c>
      <c r="D3440" s="12" t="inlineStr">
        <is>
          <t>Analog instrument to JB JB-RB-A: reboiler (LP-AI01: 15 x 1 pr (field cables)</t>
        </is>
      </c>
      <c r="E3440" s="12" t="inlineStr"/>
      <c r="F3440" s="12" t="inlineStr">
        <is>
          <t>RB-A: reboiler (LP steam from ST extraction)</t>
        </is>
      </c>
      <c r="G3440" s="12" t="inlineStr">
        <is>
          <t>JB-RB-A: reboiler (LP-AI01</t>
        </is>
      </c>
      <c r="H3440" s="12" t="inlineStr">
        <is>
          <t>RB-A: reboiler (LP steam from ST extraction)</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15</v>
      </c>
      <c r="O3440" s="12" t="n">
        <v>1</v>
      </c>
      <c r="P3440" s="12" t="n"/>
      <c r="Q3440" s="12" t="n"/>
      <c r="R3440" s="12" t="n"/>
      <c r="S3440" s="12" t="inlineStr">
        <is>
          <t>Tray / conduit</t>
        </is>
      </c>
      <c r="T3440" s="16" t="n">
        <v>80</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G-I-0200</t>
        </is>
      </c>
      <c r="B3441" s="12" t="inlineStr">
        <is>
          <t>G</t>
        </is>
      </c>
      <c r="C3441" s="12" t="inlineStr">
        <is>
          <t>Carbon capture</t>
        </is>
      </c>
      <c r="D3441" s="12" t="inlineStr">
        <is>
          <t>Home run JB-RB-A: reboiler (LP-AI01 to the control / marshalling room</t>
        </is>
      </c>
      <c r="E3441" s="12" t="inlineStr"/>
      <c r="F3441" s="12" t="inlineStr">
        <is>
          <t>CCS F&amp;G / control</t>
        </is>
      </c>
      <c r="G3441" s="12" t="inlineStr">
        <is>
          <t>JB-RB-A: reboiler (LP-AI01</t>
        </is>
      </c>
      <c r="H3441" s="12" t="inlineStr">
        <is>
          <t>RB-A: reboiler (LP steam from ST extraction)</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266</v>
      </c>
      <c r="U3441" s="16" t="n">
        <v>111</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G-I-0201</t>
        </is>
      </c>
      <c r="B3442" s="12" t="inlineStr">
        <is>
          <t>G</t>
        </is>
      </c>
      <c r="C3442" s="12" t="inlineStr">
        <is>
          <t>Carbon capture</t>
        </is>
      </c>
      <c r="D3442" s="12" t="inlineStr">
        <is>
          <t>Discrete device to JB JB-RB-A: reboiler (LP-DI01: 10 x 1 pr (field cables)</t>
        </is>
      </c>
      <c r="E3442" s="12" t="inlineStr"/>
      <c r="F3442" s="12" t="inlineStr">
        <is>
          <t>RB-A: reboiler (LP steam from ST extraction)</t>
        </is>
      </c>
      <c r="G3442" s="12" t="inlineStr">
        <is>
          <t>JB-RB-A: reboiler (LP-DI01</t>
        </is>
      </c>
      <c r="H3442" s="12" t="inlineStr">
        <is>
          <t>RB-A: reboiler (LP steam from ST extraction)</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6" t="n">
        <v>80</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G-I-0202</t>
        </is>
      </c>
      <c r="B3443" s="12" t="inlineStr">
        <is>
          <t>G</t>
        </is>
      </c>
      <c r="C3443" s="12" t="inlineStr">
        <is>
          <t>Carbon capture</t>
        </is>
      </c>
      <c r="D3443" s="12" t="inlineStr">
        <is>
          <t>Home run JB-RB-A: reboiler (LP-DI01 to the control / marshalling room</t>
        </is>
      </c>
      <c r="E3443" s="12" t="inlineStr"/>
      <c r="F3443" s="12" t="inlineStr">
        <is>
          <t>CCS F&amp;G / control</t>
        </is>
      </c>
      <c r="G3443" s="12" t="inlineStr">
        <is>
          <t>JB-RB-A: reboiler (LP-DI01</t>
        </is>
      </c>
      <c r="H3443" s="12" t="inlineStr">
        <is>
          <t>RB-A: reboiler (LP steam from ST extraction)</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266</v>
      </c>
      <c r="U3443" s="16" t="n">
        <v>111</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G-I-0203</t>
        </is>
      </c>
      <c r="B3444" s="12" t="inlineStr">
        <is>
          <t>G</t>
        </is>
      </c>
      <c r="C3444" s="12" t="inlineStr">
        <is>
          <t>Carbon capture</t>
        </is>
      </c>
      <c r="D3444" s="12" t="inlineStr">
        <is>
          <t>Analog instrument to JB JB-RB-B: reboiler (LP-AI01: 15 x 1 pr (field cables)</t>
        </is>
      </c>
      <c r="E3444" s="12" t="inlineStr"/>
      <c r="F3444" s="12" t="inlineStr">
        <is>
          <t>RB-B: reboiler (LP steam from ST extraction)</t>
        </is>
      </c>
      <c r="G3444" s="12" t="inlineStr">
        <is>
          <t>JB-RB-B: reboiler (LP-AI01</t>
        </is>
      </c>
      <c r="H3444" s="12" t="inlineStr">
        <is>
          <t>RB-B: reboiler (LP steam from ST extraction)</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15</v>
      </c>
      <c r="O3444" s="12" t="n">
        <v>1</v>
      </c>
      <c r="P3444" s="12" t="n"/>
      <c r="Q3444" s="12" t="n"/>
      <c r="R3444" s="12" t="n"/>
      <c r="S3444" s="12" t="inlineStr">
        <is>
          <t>Tray / conduit</t>
        </is>
      </c>
      <c r="T3444" s="16" t="n">
        <v>80</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G-I-0204</t>
        </is>
      </c>
      <c r="B3445" s="12" t="inlineStr">
        <is>
          <t>G</t>
        </is>
      </c>
      <c r="C3445" s="12" t="inlineStr">
        <is>
          <t>Carbon capture</t>
        </is>
      </c>
      <c r="D3445" s="12" t="inlineStr">
        <is>
          <t>Home run JB-RB-B: reboiler (LP-AI01 to the control / marshalling room</t>
        </is>
      </c>
      <c r="E3445" s="12" t="inlineStr"/>
      <c r="F3445" s="12" t="inlineStr">
        <is>
          <t>CCS F&amp;G / control</t>
        </is>
      </c>
      <c r="G3445" s="12" t="inlineStr">
        <is>
          <t>JB-RB-B: reboiler (LP-AI01</t>
        </is>
      </c>
      <c r="H3445" s="12" t="inlineStr">
        <is>
          <t>RB-B: reboiler (LP steam from ST extraction)</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216</v>
      </c>
      <c r="U3445" s="16" t="n">
        <v>111</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G-I-0205</t>
        </is>
      </c>
      <c r="B3446" s="12" t="inlineStr">
        <is>
          <t>G</t>
        </is>
      </c>
      <c r="C3446" s="12" t="inlineStr">
        <is>
          <t>Carbon capture</t>
        </is>
      </c>
      <c r="D3446" s="12" t="inlineStr">
        <is>
          <t>Discrete device to JB JB-RB-B: reboiler (LP-DI01: 10 x 1 pr (field cables)</t>
        </is>
      </c>
      <c r="E3446" s="12" t="inlineStr"/>
      <c r="F3446" s="12" t="inlineStr">
        <is>
          <t>RB-B: reboiler (LP steam from ST extraction)</t>
        </is>
      </c>
      <c r="G3446" s="12" t="inlineStr">
        <is>
          <t>JB-RB-B: reboiler (LP-DI01</t>
        </is>
      </c>
      <c r="H3446" s="12" t="inlineStr">
        <is>
          <t>RB-B: reboiler (LP steam from ST extraction)</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6" t="n">
        <v>80</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G-I-0206</t>
        </is>
      </c>
      <c r="B3447" s="12" t="inlineStr">
        <is>
          <t>G</t>
        </is>
      </c>
      <c r="C3447" s="12" t="inlineStr">
        <is>
          <t>Carbon capture</t>
        </is>
      </c>
      <c r="D3447" s="12" t="inlineStr">
        <is>
          <t>Home run JB-RB-B: reboiler (LP-DI01 to the control / marshalling room</t>
        </is>
      </c>
      <c r="E3447" s="12" t="inlineStr"/>
      <c r="F3447" s="12" t="inlineStr">
        <is>
          <t>CCS F&amp;G / control</t>
        </is>
      </c>
      <c r="G3447" s="12" t="inlineStr">
        <is>
          <t>JB-RB-B: reboiler (LP-DI01</t>
        </is>
      </c>
      <c r="H3447" s="12" t="inlineStr">
        <is>
          <t>RB-B: reboiler (LP steam from ST extraction)</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216</v>
      </c>
      <c r="U3447" s="16" t="n">
        <v>111</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G-I-0207</t>
        </is>
      </c>
      <c r="B3448" s="12" t="inlineStr">
        <is>
          <t>G</t>
        </is>
      </c>
      <c r="C3448" s="12" t="inlineStr">
        <is>
          <t>Carbon capture</t>
        </is>
      </c>
      <c r="D3448" s="12" t="inlineStr">
        <is>
          <t>Analog instrument to JB JB-RB-C: reboiler (LP-AI01: 15 x 1 pr (field cables)</t>
        </is>
      </c>
      <c r="E3448" s="12" t="inlineStr"/>
      <c r="F3448" s="12" t="inlineStr">
        <is>
          <t>RB-C: reboiler (LP steam from ST extraction)</t>
        </is>
      </c>
      <c r="G3448" s="12" t="inlineStr">
        <is>
          <t>JB-RB-C: reboiler (LP-AI01</t>
        </is>
      </c>
      <c r="H3448" s="12" t="inlineStr">
        <is>
          <t>RB-C: reboiler (LP steam from ST extraction)</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15</v>
      </c>
      <c r="O3448" s="12" t="n">
        <v>1</v>
      </c>
      <c r="P3448" s="12" t="n"/>
      <c r="Q3448" s="12" t="n"/>
      <c r="R3448" s="12" t="n"/>
      <c r="S3448" s="12" t="inlineStr">
        <is>
          <t>Tray / conduit</t>
        </is>
      </c>
      <c r="T3448" s="16" t="n">
        <v>80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G-I-0208</t>
        </is>
      </c>
      <c r="B3449" s="12" t="inlineStr">
        <is>
          <t>G</t>
        </is>
      </c>
      <c r="C3449" s="12" t="inlineStr">
        <is>
          <t>Carbon capture</t>
        </is>
      </c>
      <c r="D3449" s="12" t="inlineStr">
        <is>
          <t>Home run JB-RB-C: reboiler (LP-AI01 to the control / marshalling room</t>
        </is>
      </c>
      <c r="E3449" s="12" t="inlineStr"/>
      <c r="F3449" s="12" t="inlineStr">
        <is>
          <t>CCS F&amp;G / control</t>
        </is>
      </c>
      <c r="G3449" s="12" t="inlineStr">
        <is>
          <t>JB-RB-C: reboiler (LP-AI01</t>
        </is>
      </c>
      <c r="H3449" s="12" t="inlineStr">
        <is>
          <t>RB-C: reboiler (LP steam from ST extraction)</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161</v>
      </c>
      <c r="U3449" s="16" t="n">
        <v>116</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G-I-0209</t>
        </is>
      </c>
      <c r="B3450" s="12" t="inlineStr">
        <is>
          <t>G</t>
        </is>
      </c>
      <c r="C3450" s="12" t="inlineStr">
        <is>
          <t>Carbon capture</t>
        </is>
      </c>
      <c r="D3450" s="12" t="inlineStr">
        <is>
          <t>Discrete device to JB JB-RB-C: reboiler (LP-DI01: 10 x 1 pr (field cables)</t>
        </is>
      </c>
      <c r="E3450" s="12" t="inlineStr"/>
      <c r="F3450" s="12" t="inlineStr">
        <is>
          <t>RB-C: reboiler (LP steam from ST extraction)</t>
        </is>
      </c>
      <c r="G3450" s="12" t="inlineStr">
        <is>
          <t>JB-RB-C: reboiler (LP-DI01</t>
        </is>
      </c>
      <c r="H3450" s="12" t="inlineStr">
        <is>
          <t>RB-C: reboiler (LP steam from ST extraction)</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80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G-I-0210</t>
        </is>
      </c>
      <c r="B3451" s="12" t="inlineStr">
        <is>
          <t>G</t>
        </is>
      </c>
      <c r="C3451" s="12" t="inlineStr">
        <is>
          <t>Carbon capture</t>
        </is>
      </c>
      <c r="D3451" s="12" t="inlineStr">
        <is>
          <t>Home run JB-RB-C: reboiler (LP-DI01 to the control / marshalling room</t>
        </is>
      </c>
      <c r="E3451" s="12" t="inlineStr"/>
      <c r="F3451" s="12" t="inlineStr">
        <is>
          <t>CCS F&amp;G / control</t>
        </is>
      </c>
      <c r="G3451" s="12" t="inlineStr">
        <is>
          <t>JB-RB-C: reboiler (LP-DI01</t>
        </is>
      </c>
      <c r="H3451" s="12" t="inlineStr">
        <is>
          <t>RB-C: reboiler (LP steam from ST extraction)</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161</v>
      </c>
      <c r="U3451" s="16" t="n">
        <v>116</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G-I-0211</t>
        </is>
      </c>
      <c r="B3452" s="12" t="inlineStr">
        <is>
          <t>G</t>
        </is>
      </c>
      <c r="C3452" s="12" t="inlineStr">
        <is>
          <t>Carbon capture</t>
        </is>
      </c>
      <c r="D3452" s="12" t="inlineStr">
        <is>
          <t>Analog instrument to JB JB-Reclaimer (thermal-AI01: 15 x 1 pr (field cables)</t>
        </is>
      </c>
      <c r="E3452" s="12" t="inlineStr"/>
      <c r="F3452" s="12" t="inlineStr">
        <is>
          <t>Reclaimer (thermal, intermittent)</t>
        </is>
      </c>
      <c r="G3452" s="12" t="inlineStr">
        <is>
          <t>JB-Reclaimer (thermal-AI01</t>
        </is>
      </c>
      <c r="H3452" s="12" t="inlineStr">
        <is>
          <t>Reclaimer (thermal, intermittent)</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15</v>
      </c>
      <c r="O3452" s="12" t="n">
        <v>1</v>
      </c>
      <c r="P3452" s="12" t="n"/>
      <c r="Q3452" s="12" t="n"/>
      <c r="R3452" s="12" t="n"/>
      <c r="S3452" s="12" t="inlineStr">
        <is>
          <t>Tray / conduit</t>
        </is>
      </c>
      <c r="T3452" s="16" t="n">
        <v>82</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G-I-0212</t>
        </is>
      </c>
      <c r="B3453" s="12" t="inlineStr">
        <is>
          <t>G</t>
        </is>
      </c>
      <c r="C3453" s="12" t="inlineStr">
        <is>
          <t>Carbon capture</t>
        </is>
      </c>
      <c r="D3453" s="12" t="inlineStr">
        <is>
          <t>Home run JB-Reclaimer (thermal-AI01 to the control / marshalling room</t>
        </is>
      </c>
      <c r="E3453" s="12" t="inlineStr"/>
      <c r="F3453" s="12" t="inlineStr">
        <is>
          <t>CCS F&amp;G / control</t>
        </is>
      </c>
      <c r="G3453" s="12" t="inlineStr">
        <is>
          <t>JB-Reclaimer (thermal-AI01</t>
        </is>
      </c>
      <c r="H3453" s="12" t="inlineStr">
        <is>
          <t>Reclaimer (thermal, intermittent)</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130</v>
      </c>
      <c r="U3453" s="16" t="n">
        <v>102</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G-I-0213</t>
        </is>
      </c>
      <c r="B3454" s="12" t="inlineStr">
        <is>
          <t>G</t>
        </is>
      </c>
      <c r="C3454" s="12" t="inlineStr">
        <is>
          <t>Carbon capture</t>
        </is>
      </c>
      <c r="D3454" s="12" t="inlineStr">
        <is>
          <t>Discrete device to JB JB-Reclaimer (thermal-DI01: 10 x 1 pr (field cables)</t>
        </is>
      </c>
      <c r="E3454" s="12" t="inlineStr"/>
      <c r="F3454" s="12" t="inlineStr">
        <is>
          <t>Reclaimer (thermal, intermittent)</t>
        </is>
      </c>
      <c r="G3454" s="12" t="inlineStr">
        <is>
          <t>JB-Reclaimer (thermal-DI01</t>
        </is>
      </c>
      <c r="H3454" s="12" t="inlineStr">
        <is>
          <t>Reclaimer (thermal, intermittent)</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82</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G-I-0214</t>
        </is>
      </c>
      <c r="B3455" s="12" t="inlineStr">
        <is>
          <t>G</t>
        </is>
      </c>
      <c r="C3455" s="12" t="inlineStr">
        <is>
          <t>Carbon capture</t>
        </is>
      </c>
      <c r="D3455" s="12" t="inlineStr">
        <is>
          <t>Home run JB-Reclaimer (thermal-DI01 to the control / marshalling room</t>
        </is>
      </c>
      <c r="E3455" s="12" t="inlineStr"/>
      <c r="F3455" s="12" t="inlineStr">
        <is>
          <t>CCS F&amp;G / control</t>
        </is>
      </c>
      <c r="G3455" s="12" t="inlineStr">
        <is>
          <t>JB-Reclaimer (thermal-DI01</t>
        </is>
      </c>
      <c r="H3455" s="12" t="inlineStr">
        <is>
          <t>Reclaimer (thermal, intermittent)</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130</v>
      </c>
      <c r="U3455" s="16" t="n">
        <v>102</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G-I-0215</t>
        </is>
      </c>
      <c r="B3456" s="12" t="inlineStr">
        <is>
          <t>G</t>
        </is>
      </c>
      <c r="C3456" s="12" t="inlineStr">
        <is>
          <t>Carbon capture</t>
        </is>
      </c>
      <c r="D3456" s="12" t="inlineStr">
        <is>
          <t>Analog instrument to JB JB-Rich/lean pumps, c-AI01: 20 x 1 pr (field cables)</t>
        </is>
      </c>
      <c r="E3456" s="12" t="inlineStr"/>
      <c r="F3456" s="12" t="inlineStr">
        <is>
          <t>Rich/lean pumps, cross exchanger, lean cooler A</t>
        </is>
      </c>
      <c r="G3456" s="12" t="inlineStr">
        <is>
          <t>JB-Rich/lean pumps, c-AI01</t>
        </is>
      </c>
      <c r="H3456" s="12" t="inlineStr">
        <is>
          <t>Rich/lean pumps, cross exchanger, lean cooler A</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20</v>
      </c>
      <c r="O3456" s="12" t="n">
        <v>1</v>
      </c>
      <c r="P3456" s="12" t="n"/>
      <c r="Q3456" s="12" t="n"/>
      <c r="R3456" s="12" t="n"/>
      <c r="S3456" s="12" t="inlineStr">
        <is>
          <t>Tray / conduit</t>
        </is>
      </c>
      <c r="T3456" s="16" t="n">
        <v>84</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G-I-0216</t>
        </is>
      </c>
      <c r="B3457" s="12" t="inlineStr">
        <is>
          <t>G</t>
        </is>
      </c>
      <c r="C3457" s="12" t="inlineStr">
        <is>
          <t>Carbon capture</t>
        </is>
      </c>
      <c r="D3457" s="12" t="inlineStr">
        <is>
          <t>Home run JB-Rich/lean pumps, c-AI01 to the control / marshalling room</t>
        </is>
      </c>
      <c r="E3457" s="12" t="inlineStr"/>
      <c r="F3457" s="12" t="inlineStr">
        <is>
          <t>CCS F&amp;G / control</t>
        </is>
      </c>
      <c r="G3457" s="12" t="inlineStr">
        <is>
          <t>JB-Rich/lean pumps, c-AI01</t>
        </is>
      </c>
      <c r="H3457" s="12" t="inlineStr">
        <is>
          <t>Rich/lean pumps, cross exchanger, lean cooler A</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6" t="n">
        <v>834</v>
      </c>
      <c r="U3457" s="16" t="n">
        <v>181</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G-I-0217</t>
        </is>
      </c>
      <c r="B3458" s="12" t="inlineStr">
        <is>
          <t>G</t>
        </is>
      </c>
      <c r="C3458" s="12" t="inlineStr">
        <is>
          <t>Carbon capture</t>
        </is>
      </c>
      <c r="D3458" s="12" t="inlineStr">
        <is>
          <t>Discrete device to JB JB-Rich/lean pumps, c-DI01: 20 x 1 pr (field cables)</t>
        </is>
      </c>
      <c r="E3458" s="12" t="inlineStr"/>
      <c r="F3458" s="12" t="inlineStr">
        <is>
          <t>Rich/lean pumps, cross exchanger, lean cooler A</t>
        </is>
      </c>
      <c r="G3458" s="12" t="inlineStr">
        <is>
          <t>JB-Rich/lean pumps, c-DI01</t>
        </is>
      </c>
      <c r="H3458" s="12" t="inlineStr">
        <is>
          <t>Rich/lean pumps, cross exchanger, lean cooler A</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20</v>
      </c>
      <c r="O3458" s="12" t="n">
        <v>1</v>
      </c>
      <c r="P3458" s="12" t="n"/>
      <c r="Q3458" s="12" t="n"/>
      <c r="R3458" s="12" t="n"/>
      <c r="S3458" s="12" t="inlineStr">
        <is>
          <t>Tray / conduit</t>
        </is>
      </c>
      <c r="T3458" s="16" t="n">
        <v>84</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G-I-0218</t>
        </is>
      </c>
      <c r="B3459" s="12" t="inlineStr">
        <is>
          <t>G</t>
        </is>
      </c>
      <c r="C3459" s="12" t="inlineStr">
        <is>
          <t>Carbon capture</t>
        </is>
      </c>
      <c r="D3459" s="12" t="inlineStr">
        <is>
          <t>Home run JB-Rich/lean pumps, c-DI01 to the control / marshalling room</t>
        </is>
      </c>
      <c r="E3459" s="12" t="inlineStr"/>
      <c r="F3459" s="12" t="inlineStr">
        <is>
          <t>CCS F&amp;G / control</t>
        </is>
      </c>
      <c r="G3459" s="12" t="inlineStr">
        <is>
          <t>JB-Rich/lean pumps, c-DI01</t>
        </is>
      </c>
      <c r="H3459" s="12" t="inlineStr">
        <is>
          <t>Rich/lean pumps, cross exchanger, lean cooler A</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6" t="n">
        <v>834</v>
      </c>
      <c r="U3459" s="16" t="n">
        <v>181</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G-I-0219</t>
        </is>
      </c>
      <c r="B3460" s="12" t="inlineStr">
        <is>
          <t>G</t>
        </is>
      </c>
      <c r="C3460" s="12" t="inlineStr">
        <is>
          <t>Carbon capture</t>
        </is>
      </c>
      <c r="D3460" s="12" t="inlineStr">
        <is>
          <t>RTD to JB JB-Rich/lean pumps, c-RTD01: 10 x 1 tri (field cables)</t>
        </is>
      </c>
      <c r="E3460" s="12" t="inlineStr"/>
      <c r="F3460" s="12" t="inlineStr">
        <is>
          <t>Rich/lean pumps, cross exchanger, lean cooler A</t>
        </is>
      </c>
      <c r="G3460" s="12" t="inlineStr">
        <is>
          <t>JB-Rich/lean pumps, c-RTD01</t>
        </is>
      </c>
      <c r="H3460" s="12" t="inlineStr">
        <is>
          <t>Rich/lean pumps, cross exchanger, lean cooler A</t>
        </is>
      </c>
      <c r="I3460" s="12" t="inlineStr">
        <is>
          <t>Instrumentation</t>
        </is>
      </c>
      <c r="J3460" s="12" t="inlineStr">
        <is>
          <t>RTD cable, #18 shielded triads, PLTC</t>
        </is>
      </c>
      <c r="K3460" s="12" t="inlineStr">
        <is>
          <t>RTD|1 tri|18</t>
        </is>
      </c>
      <c r="L3460" s="12" t="inlineStr">
        <is>
          <t>1 tri</t>
        </is>
      </c>
      <c r="M3460" s="12" t="inlineStr">
        <is>
          <t>18</t>
        </is>
      </c>
      <c r="N3460" s="12" t="n">
        <v>10</v>
      </c>
      <c r="O3460" s="12" t="n">
        <v>1</v>
      </c>
      <c r="P3460" s="12" t="n"/>
      <c r="Q3460" s="12" t="n"/>
      <c r="R3460" s="12" t="n"/>
      <c r="S3460" s="12" t="inlineStr">
        <is>
          <t>Tray / conduit</t>
        </is>
      </c>
      <c r="T3460" s="16" t="n">
        <v>84</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G-I-0220</t>
        </is>
      </c>
      <c r="B3461" s="12" t="inlineStr">
        <is>
          <t>G</t>
        </is>
      </c>
      <c r="C3461" s="12" t="inlineStr">
        <is>
          <t>Carbon capture</t>
        </is>
      </c>
      <c r="D3461" s="12" t="inlineStr">
        <is>
          <t>Home run JB-Rich/lean pumps, c-RTD01 to the control / marshalling room</t>
        </is>
      </c>
      <c r="E3461" s="12" t="inlineStr"/>
      <c r="F3461" s="12" t="inlineStr">
        <is>
          <t>CCS F&amp;G / control</t>
        </is>
      </c>
      <c r="G3461" s="12" t="inlineStr">
        <is>
          <t>JB-Rich/lean pumps, c-RTD01</t>
        </is>
      </c>
      <c r="H3461" s="12" t="inlineStr">
        <is>
          <t>Rich/lean pumps, cross exchanger, lean cooler A</t>
        </is>
      </c>
      <c r="I3461" s="12" t="inlineStr">
        <is>
          <t>Instrumentation</t>
        </is>
      </c>
      <c r="J3461" s="12" t="inlineStr">
        <is>
          <t>RTD cable, #18 shielded triads, PLTC</t>
        </is>
      </c>
      <c r="K3461" s="12" t="inlineStr">
        <is>
          <t>RTD|12 tri|18</t>
        </is>
      </c>
      <c r="L3461" s="12" t="inlineStr">
        <is>
          <t>12 tri</t>
        </is>
      </c>
      <c r="M3461" s="12" t="inlineStr">
        <is>
          <t>18</t>
        </is>
      </c>
      <c r="N3461" s="12" t="n">
        <v>1</v>
      </c>
      <c r="O3461" s="12" t="n">
        <v>1</v>
      </c>
      <c r="P3461" s="12" t="n"/>
      <c r="Q3461" s="12" t="n"/>
      <c r="R3461" s="12" t="n"/>
      <c r="S3461" s="12" t="inlineStr">
        <is>
          <t>Tray</t>
        </is>
      </c>
      <c r="T3461" s="16" t="n">
        <v>834</v>
      </c>
      <c r="U3461" s="16" t="n">
        <v>181</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G-I-0221</t>
        </is>
      </c>
      <c r="B3462" s="12" t="inlineStr">
        <is>
          <t>G</t>
        </is>
      </c>
      <c r="C3462" s="12" t="inlineStr">
        <is>
          <t>Carbon capture</t>
        </is>
      </c>
      <c r="D3462" s="12" t="inlineStr">
        <is>
          <t>RTD to JB JB-Rich/lean pumps, c-RTD02: 2 x 1 tri (field cables)</t>
        </is>
      </c>
      <c r="E3462" s="12" t="inlineStr"/>
      <c r="F3462" s="12" t="inlineStr">
        <is>
          <t>Rich/lean pumps, cross exchanger, lean cooler A</t>
        </is>
      </c>
      <c r="G3462" s="12" t="inlineStr">
        <is>
          <t>JB-Rich/lean pumps, c-RTD02</t>
        </is>
      </c>
      <c r="H3462" s="12" t="inlineStr">
        <is>
          <t>Rich/lean pumps, cross exchanger, lean cooler A</t>
        </is>
      </c>
      <c r="I3462" s="12" t="inlineStr">
        <is>
          <t>Instrumentation</t>
        </is>
      </c>
      <c r="J3462" s="12" t="inlineStr">
        <is>
          <t>RTD cable, #18 shielded triads, PLTC</t>
        </is>
      </c>
      <c r="K3462" s="12" t="inlineStr">
        <is>
          <t>RTD|1 tri|18</t>
        </is>
      </c>
      <c r="L3462" s="12" t="inlineStr">
        <is>
          <t>1 tri</t>
        </is>
      </c>
      <c r="M3462" s="12" t="inlineStr">
        <is>
          <t>18</t>
        </is>
      </c>
      <c r="N3462" s="12" t="n">
        <v>2</v>
      </c>
      <c r="O3462" s="12" t="n">
        <v>1</v>
      </c>
      <c r="P3462" s="12" t="n"/>
      <c r="Q3462" s="12" t="n"/>
      <c r="R3462" s="12" t="n"/>
      <c r="S3462" s="12" t="inlineStr">
        <is>
          <t>Tray / conduit</t>
        </is>
      </c>
      <c r="T3462" s="16" t="n">
        <v>84</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G-I-0222</t>
        </is>
      </c>
      <c r="B3463" s="12" t="inlineStr">
        <is>
          <t>G</t>
        </is>
      </c>
      <c r="C3463" s="12" t="inlineStr">
        <is>
          <t>Carbon capture</t>
        </is>
      </c>
      <c r="D3463" s="12" t="inlineStr">
        <is>
          <t>Home run JB-Rich/lean pumps, c-RTD02 to the control / marshalling room</t>
        </is>
      </c>
      <c r="E3463" s="12" t="inlineStr"/>
      <c r="F3463" s="12" t="inlineStr">
        <is>
          <t>CCS F&amp;G / control</t>
        </is>
      </c>
      <c r="G3463" s="12" t="inlineStr">
        <is>
          <t>JB-Rich/lean pumps, c-RTD02</t>
        </is>
      </c>
      <c r="H3463" s="12" t="inlineStr">
        <is>
          <t>Rich/lean pumps, cross exchanger, lean cooler A</t>
        </is>
      </c>
      <c r="I3463" s="12" t="inlineStr">
        <is>
          <t>Instrumentation</t>
        </is>
      </c>
      <c r="J3463" s="12" t="inlineStr">
        <is>
          <t>RTD cable, #18 shielded triads, PLTC</t>
        </is>
      </c>
      <c r="K3463" s="12" t="inlineStr">
        <is>
          <t>RTD|12 tri|18</t>
        </is>
      </c>
      <c r="L3463" s="12" t="inlineStr">
        <is>
          <t>12 tri</t>
        </is>
      </c>
      <c r="M3463" s="12" t="inlineStr">
        <is>
          <t>18</t>
        </is>
      </c>
      <c r="N3463" s="12" t="n">
        <v>1</v>
      </c>
      <c r="O3463" s="12" t="n">
        <v>1</v>
      </c>
      <c r="P3463" s="12" t="n"/>
      <c r="Q3463" s="12" t="n"/>
      <c r="R3463" s="12" t="n"/>
      <c r="S3463" s="12" t="inlineStr">
        <is>
          <t>Tray</t>
        </is>
      </c>
      <c r="T3463" s="16" t="n">
        <v>834</v>
      </c>
      <c r="U3463" s="16" t="n">
        <v>181</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G-I-0223</t>
        </is>
      </c>
      <c r="B3464" s="12" t="inlineStr">
        <is>
          <t>G</t>
        </is>
      </c>
      <c r="C3464" s="12" t="inlineStr">
        <is>
          <t>Carbon capture</t>
        </is>
      </c>
      <c r="D3464" s="12" t="inlineStr">
        <is>
          <t>Analog instrument to JB JB-Rich/lean pumps, c-AI01: 20 x 1 pr (field cables)</t>
        </is>
      </c>
      <c r="E3464" s="12" t="inlineStr"/>
      <c r="F3464" s="12" t="inlineStr">
        <is>
          <t>Rich/lean pumps, cross exchanger, lean cooler B</t>
        </is>
      </c>
      <c r="G3464" s="12" t="inlineStr">
        <is>
          <t>JB-Rich/lean pumps, c-AI01</t>
        </is>
      </c>
      <c r="H3464" s="12" t="inlineStr">
        <is>
          <t>Rich/lean pumps, cross exchanger, lean cooler B</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G-I-0224</t>
        </is>
      </c>
      <c r="B3465" s="12" t="inlineStr">
        <is>
          <t>G</t>
        </is>
      </c>
      <c r="C3465" s="12" t="inlineStr">
        <is>
          <t>Carbon capture</t>
        </is>
      </c>
      <c r="D3465" s="12" t="inlineStr">
        <is>
          <t>Home run JB-Rich/lean pumps, c-AI01 to the control / marshalling room</t>
        </is>
      </c>
      <c r="E3465" s="12" t="inlineStr"/>
      <c r="F3465" s="12" t="inlineStr">
        <is>
          <t>CCS F&amp;G / control</t>
        </is>
      </c>
      <c r="G3465" s="12" t="inlineStr">
        <is>
          <t>JB-Rich/lean pumps, c-AI01</t>
        </is>
      </c>
      <c r="H3465" s="12" t="inlineStr">
        <is>
          <t>Rich/lean pumps, cross exchanger, lean cooler B</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6" t="n">
        <v>674</v>
      </c>
      <c r="U3465" s="16" t="n">
        <v>181</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G-I-0225</t>
        </is>
      </c>
      <c r="B3466" s="12" t="inlineStr">
        <is>
          <t>G</t>
        </is>
      </c>
      <c r="C3466" s="12" t="inlineStr">
        <is>
          <t>Carbon capture</t>
        </is>
      </c>
      <c r="D3466" s="12" t="inlineStr">
        <is>
          <t>Discrete device to JB JB-Rich/lean pumps, c-DI01: 20 x 1 pr (field cables)</t>
        </is>
      </c>
      <c r="E3466" s="12" t="inlineStr"/>
      <c r="F3466" s="12" t="inlineStr">
        <is>
          <t>Rich/lean pumps, cross exchanger, lean cooler B</t>
        </is>
      </c>
      <c r="G3466" s="12" t="inlineStr">
        <is>
          <t>JB-Rich/lean pumps, c-DI01</t>
        </is>
      </c>
      <c r="H3466" s="12" t="inlineStr">
        <is>
          <t>Rich/lean pumps, cross exchanger, lean cooler B</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20</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G-I-0226</t>
        </is>
      </c>
      <c r="B3467" s="12" t="inlineStr">
        <is>
          <t>G</t>
        </is>
      </c>
      <c r="C3467" s="12" t="inlineStr">
        <is>
          <t>Carbon capture</t>
        </is>
      </c>
      <c r="D3467" s="12" t="inlineStr">
        <is>
          <t>Home run JB-Rich/lean pumps, c-DI01 to the control / marshalling room</t>
        </is>
      </c>
      <c r="E3467" s="12" t="inlineStr"/>
      <c r="F3467" s="12" t="inlineStr">
        <is>
          <t>CCS F&amp;G / control</t>
        </is>
      </c>
      <c r="G3467" s="12" t="inlineStr">
        <is>
          <t>JB-Rich/lean pumps, c-DI01</t>
        </is>
      </c>
      <c r="H3467" s="12" t="inlineStr">
        <is>
          <t>Rich/lean pumps, cross exchanger, lean cooler B</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6" t="n">
        <v>674</v>
      </c>
      <c r="U3467" s="16" t="n">
        <v>181</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G-I-0227</t>
        </is>
      </c>
      <c r="B3468" s="12" t="inlineStr">
        <is>
          <t>G</t>
        </is>
      </c>
      <c r="C3468" s="12" t="inlineStr">
        <is>
          <t>Carbon capture</t>
        </is>
      </c>
      <c r="D3468" s="12" t="inlineStr">
        <is>
          <t>RTD to JB JB-Rich/lean pumps, c-RTD01: 10 x 1 tri (field cables)</t>
        </is>
      </c>
      <c r="E3468" s="12" t="inlineStr"/>
      <c r="F3468" s="12" t="inlineStr">
        <is>
          <t>Rich/lean pumps, cross exchanger, lean cooler B</t>
        </is>
      </c>
      <c r="G3468" s="12" t="inlineStr">
        <is>
          <t>JB-Rich/lean pumps, c-RTD01</t>
        </is>
      </c>
      <c r="H3468" s="12" t="inlineStr">
        <is>
          <t>Rich/lean pumps, cross exchanger, lean cooler B</t>
        </is>
      </c>
      <c r="I3468" s="12" t="inlineStr">
        <is>
          <t>Instrumentation</t>
        </is>
      </c>
      <c r="J3468" s="12" t="inlineStr">
        <is>
          <t>RTD cable, #18 shielded triads, PLTC</t>
        </is>
      </c>
      <c r="K3468" s="12" t="inlineStr">
        <is>
          <t>RTD|1 tri|18</t>
        </is>
      </c>
      <c r="L3468" s="12" t="inlineStr">
        <is>
          <t>1 tri</t>
        </is>
      </c>
      <c r="M3468" s="12" t="inlineStr">
        <is>
          <t>18</t>
        </is>
      </c>
      <c r="N3468" s="12" t="n">
        <v>10</v>
      </c>
      <c r="O3468" s="12" t="n">
        <v>1</v>
      </c>
      <c r="P3468" s="12" t="n"/>
      <c r="Q3468" s="12" t="n"/>
      <c r="R3468" s="12" t="n"/>
      <c r="S3468" s="12" t="inlineStr">
        <is>
          <t>Tray / conduit</t>
        </is>
      </c>
      <c r="T3468" s="16" t="n">
        <v>84</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G-I-0228</t>
        </is>
      </c>
      <c r="B3469" s="12" t="inlineStr">
        <is>
          <t>G</t>
        </is>
      </c>
      <c r="C3469" s="12" t="inlineStr">
        <is>
          <t>Carbon capture</t>
        </is>
      </c>
      <c r="D3469" s="12" t="inlineStr">
        <is>
          <t>Home run JB-Rich/lean pumps, c-RTD01 to the control / marshalling room</t>
        </is>
      </c>
      <c r="E3469" s="12" t="inlineStr"/>
      <c r="F3469" s="12" t="inlineStr">
        <is>
          <t>CCS F&amp;G / control</t>
        </is>
      </c>
      <c r="G3469" s="12" t="inlineStr">
        <is>
          <t>JB-Rich/lean pumps, c-RTD01</t>
        </is>
      </c>
      <c r="H3469" s="12" t="inlineStr">
        <is>
          <t>Rich/lean pumps, cross exchanger, lean cooler B</t>
        </is>
      </c>
      <c r="I3469" s="12" t="inlineStr">
        <is>
          <t>Instrumentation</t>
        </is>
      </c>
      <c r="J3469" s="12" t="inlineStr">
        <is>
          <t>RTD cable, #18 shielded triads, PLTC</t>
        </is>
      </c>
      <c r="K3469" s="12" t="inlineStr">
        <is>
          <t>RTD|12 tri|18</t>
        </is>
      </c>
      <c r="L3469" s="12" t="inlineStr">
        <is>
          <t>12 tri</t>
        </is>
      </c>
      <c r="M3469" s="12" t="inlineStr">
        <is>
          <t>18</t>
        </is>
      </c>
      <c r="N3469" s="12" t="n">
        <v>1</v>
      </c>
      <c r="O3469" s="12" t="n">
        <v>1</v>
      </c>
      <c r="P3469" s="12" t="n"/>
      <c r="Q3469" s="12" t="n"/>
      <c r="R3469" s="12" t="n"/>
      <c r="S3469" s="12" t="inlineStr">
        <is>
          <t>Duct bank</t>
        </is>
      </c>
      <c r="T3469" s="16" t="n">
        <v>674</v>
      </c>
      <c r="U3469" s="16" t="n">
        <v>181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G-I-0229</t>
        </is>
      </c>
      <c r="B3470" s="12" t="inlineStr">
        <is>
          <t>G</t>
        </is>
      </c>
      <c r="C3470" s="12" t="inlineStr">
        <is>
          <t>Carbon capture</t>
        </is>
      </c>
      <c r="D3470" s="12" t="inlineStr">
        <is>
          <t>RTD to JB JB-Rich/lean pumps, c-RTD02: 2 x 1 tri (field cables)</t>
        </is>
      </c>
      <c r="E3470" s="12" t="inlineStr"/>
      <c r="F3470" s="12" t="inlineStr">
        <is>
          <t>Rich/lean pumps, cross exchanger, lean cooler B</t>
        </is>
      </c>
      <c r="G3470" s="12" t="inlineStr">
        <is>
          <t>JB-Rich/lean pumps, c-RTD02</t>
        </is>
      </c>
      <c r="H3470" s="12" t="inlineStr">
        <is>
          <t>Rich/lean pumps, cross exchanger, lean cooler B</t>
        </is>
      </c>
      <c r="I3470" s="12" t="inlineStr">
        <is>
          <t>Instrumentation</t>
        </is>
      </c>
      <c r="J3470" s="12" t="inlineStr">
        <is>
          <t>RTD cable, #18 shielded triads, PLTC</t>
        </is>
      </c>
      <c r="K3470" s="12" t="inlineStr">
        <is>
          <t>RTD|1 tri|18</t>
        </is>
      </c>
      <c r="L3470" s="12" t="inlineStr">
        <is>
          <t>1 tri</t>
        </is>
      </c>
      <c r="M3470" s="12" t="inlineStr">
        <is>
          <t>18</t>
        </is>
      </c>
      <c r="N3470" s="12" t="n">
        <v>2</v>
      </c>
      <c r="O3470" s="12" t="n">
        <v>1</v>
      </c>
      <c r="P3470" s="12" t="n"/>
      <c r="Q3470" s="12" t="n"/>
      <c r="R3470" s="12" t="n"/>
      <c r="S3470" s="12" t="inlineStr">
        <is>
          <t>Tray / conduit</t>
        </is>
      </c>
      <c r="T3470" s="16" t="n">
        <v>84</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G-I-0230</t>
        </is>
      </c>
      <c r="B3471" s="12" t="inlineStr">
        <is>
          <t>G</t>
        </is>
      </c>
      <c r="C3471" s="12" t="inlineStr">
        <is>
          <t>Carbon capture</t>
        </is>
      </c>
      <c r="D3471" s="12" t="inlineStr">
        <is>
          <t>Home run JB-Rich/lean pumps, c-RTD02 to the control / marshalling room</t>
        </is>
      </c>
      <c r="E3471" s="12" t="inlineStr"/>
      <c r="F3471" s="12" t="inlineStr">
        <is>
          <t>CCS F&amp;G / control</t>
        </is>
      </c>
      <c r="G3471" s="12" t="inlineStr">
        <is>
          <t>JB-Rich/lean pumps, c-RTD02</t>
        </is>
      </c>
      <c r="H3471" s="12" t="inlineStr">
        <is>
          <t>Rich/lean pumps, cross exchanger, lean cooler B</t>
        </is>
      </c>
      <c r="I3471" s="12" t="inlineStr">
        <is>
          <t>Instrumentation</t>
        </is>
      </c>
      <c r="J3471" s="12" t="inlineStr">
        <is>
          <t>RTD cable, #18 shielded triads, PLTC</t>
        </is>
      </c>
      <c r="K3471" s="12" t="inlineStr">
        <is>
          <t>RTD|12 tri|18</t>
        </is>
      </c>
      <c r="L3471" s="12" t="inlineStr">
        <is>
          <t>12 tri</t>
        </is>
      </c>
      <c r="M3471" s="12" t="inlineStr">
        <is>
          <t>18</t>
        </is>
      </c>
      <c r="N3471" s="12" t="n">
        <v>1</v>
      </c>
      <c r="O3471" s="12" t="n">
        <v>1</v>
      </c>
      <c r="P3471" s="12" t="n"/>
      <c r="Q3471" s="12" t="n"/>
      <c r="R3471" s="12" t="n"/>
      <c r="S3471" s="12" t="inlineStr">
        <is>
          <t>Duct bank</t>
        </is>
      </c>
      <c r="T3471" s="16" t="n">
        <v>674</v>
      </c>
      <c r="U3471" s="16" t="n">
        <v>181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G-I-0231</t>
        </is>
      </c>
      <c r="B3472" s="12" t="inlineStr">
        <is>
          <t>G</t>
        </is>
      </c>
      <c r="C3472" s="12" t="inlineStr">
        <is>
          <t>Carbon capture</t>
        </is>
      </c>
      <c r="D3472" s="12" t="inlineStr">
        <is>
          <t>Analog instrument to JB JB-Rich/lean pumps, c-AI01: 20 x 1 pr (field cables)</t>
        </is>
      </c>
      <c r="E3472" s="12" t="inlineStr"/>
      <c r="F3472" s="12" t="inlineStr">
        <is>
          <t>Rich/lean pumps, cross exchanger, lean cooler C</t>
        </is>
      </c>
      <c r="G3472" s="12" t="inlineStr">
        <is>
          <t>JB-Rich/lean pumps, c-AI01</t>
        </is>
      </c>
      <c r="H3472" s="12" t="inlineStr">
        <is>
          <t>Rich/lean pumps, cross exchanger, lean cooler C</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20</v>
      </c>
      <c r="O3472" s="12" t="n">
        <v>1</v>
      </c>
      <c r="P3472" s="12" t="n"/>
      <c r="Q3472" s="12" t="n"/>
      <c r="R3472" s="12" t="n"/>
      <c r="S3472" s="12" t="inlineStr">
        <is>
          <t>Tray / conduit</t>
        </is>
      </c>
      <c r="T3472" s="16" t="n">
        <v>84</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G-I-0232</t>
        </is>
      </c>
      <c r="B3473" s="12" t="inlineStr">
        <is>
          <t>G</t>
        </is>
      </c>
      <c r="C3473" s="12" t="inlineStr">
        <is>
          <t>Carbon capture</t>
        </is>
      </c>
      <c r="D3473" s="12" t="inlineStr">
        <is>
          <t>Home run JB-Rich/lean pumps, c-AI01 to the control / marshalling room</t>
        </is>
      </c>
      <c r="E3473" s="12" t="inlineStr"/>
      <c r="F3473" s="12" t="inlineStr">
        <is>
          <t>CCS F&amp;G / control</t>
        </is>
      </c>
      <c r="G3473" s="12" t="inlineStr">
        <is>
          <t>JB-Rich/lean pumps, c-AI01</t>
        </is>
      </c>
      <c r="H3473" s="12" t="inlineStr">
        <is>
          <t>Rich/lean pumps, cross exchanger, lean cooler C</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299</v>
      </c>
      <c r="U3473" s="16" t="n">
        <v>138</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G-I-0233</t>
        </is>
      </c>
      <c r="B3474" s="12" t="inlineStr">
        <is>
          <t>G</t>
        </is>
      </c>
      <c r="C3474" s="12" t="inlineStr">
        <is>
          <t>Carbon capture</t>
        </is>
      </c>
      <c r="D3474" s="12" t="inlineStr">
        <is>
          <t>Discrete device to JB JB-Rich/lean pumps, c-DI01: 20 x 1 pr (field cables)</t>
        </is>
      </c>
      <c r="E3474" s="12" t="inlineStr"/>
      <c r="F3474" s="12" t="inlineStr">
        <is>
          <t>Rich/lean pumps, cross exchanger, lean cooler C</t>
        </is>
      </c>
      <c r="G3474" s="12" t="inlineStr">
        <is>
          <t>JB-Rich/lean pumps, c-DI01</t>
        </is>
      </c>
      <c r="H3474" s="12" t="inlineStr">
        <is>
          <t>Rich/lean pumps, cross exchanger, lean cooler C</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84</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G-I-0234</t>
        </is>
      </c>
      <c r="B3475" s="12" t="inlineStr">
        <is>
          <t>G</t>
        </is>
      </c>
      <c r="C3475" s="12" t="inlineStr">
        <is>
          <t>Carbon capture</t>
        </is>
      </c>
      <c r="D3475" s="12" t="inlineStr">
        <is>
          <t>Home run JB-Rich/lean pumps, c-DI01 to the control / marshalling room</t>
        </is>
      </c>
      <c r="E3475" s="12" t="inlineStr"/>
      <c r="F3475" s="12" t="inlineStr">
        <is>
          <t>CCS F&amp;G / control</t>
        </is>
      </c>
      <c r="G3475" s="12" t="inlineStr">
        <is>
          <t>JB-Rich/lean pumps, c-DI01</t>
        </is>
      </c>
      <c r="H3475" s="12" t="inlineStr">
        <is>
          <t>Rich/lean pumps, cross exchanger, lean cooler C</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299</v>
      </c>
      <c r="U3475" s="16" t="n">
        <v>138</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G-I-0235</t>
        </is>
      </c>
      <c r="B3476" s="12" t="inlineStr">
        <is>
          <t>G</t>
        </is>
      </c>
      <c r="C3476" s="12" t="inlineStr">
        <is>
          <t>Carbon capture</t>
        </is>
      </c>
      <c r="D3476" s="12" t="inlineStr">
        <is>
          <t>RTD to JB JB-Rich/lean pumps, c-RTD01: 10 x 1 tri (field cables)</t>
        </is>
      </c>
      <c r="E3476" s="12" t="inlineStr"/>
      <c r="F3476" s="12" t="inlineStr">
        <is>
          <t>Rich/lean pumps, cross exchanger, lean cooler C</t>
        </is>
      </c>
      <c r="G3476" s="12" t="inlineStr">
        <is>
          <t>JB-Rich/lean pumps, c-RTD01</t>
        </is>
      </c>
      <c r="H3476" s="12" t="inlineStr">
        <is>
          <t>Rich/lean pumps, cross exchanger, lean cooler C</t>
        </is>
      </c>
      <c r="I3476" s="12" t="inlineStr">
        <is>
          <t>Instrumentation</t>
        </is>
      </c>
      <c r="J3476" s="12" t="inlineStr">
        <is>
          <t>RTD cable, #18 shielded triads, PLTC</t>
        </is>
      </c>
      <c r="K3476" s="12" t="inlineStr">
        <is>
          <t>RTD|1 tri|18</t>
        </is>
      </c>
      <c r="L3476" s="12" t="inlineStr">
        <is>
          <t>1 tri</t>
        </is>
      </c>
      <c r="M3476" s="12" t="inlineStr">
        <is>
          <t>18</t>
        </is>
      </c>
      <c r="N3476" s="12" t="n">
        <v>10</v>
      </c>
      <c r="O3476" s="12" t="n">
        <v>1</v>
      </c>
      <c r="P3476" s="12" t="n"/>
      <c r="Q3476" s="12" t="n"/>
      <c r="R3476" s="12" t="n"/>
      <c r="S3476" s="12" t="inlineStr">
        <is>
          <t>Tray / conduit</t>
        </is>
      </c>
      <c r="T3476" s="16" t="n">
        <v>84</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G-I-0236</t>
        </is>
      </c>
      <c r="B3477" s="12" t="inlineStr">
        <is>
          <t>G</t>
        </is>
      </c>
      <c r="C3477" s="12" t="inlineStr">
        <is>
          <t>Carbon capture</t>
        </is>
      </c>
      <c r="D3477" s="12" t="inlineStr">
        <is>
          <t>Home run JB-Rich/lean pumps, c-RTD01 to the control / marshalling room</t>
        </is>
      </c>
      <c r="E3477" s="12" t="inlineStr"/>
      <c r="F3477" s="12" t="inlineStr">
        <is>
          <t>CCS F&amp;G / control</t>
        </is>
      </c>
      <c r="G3477" s="12" t="inlineStr">
        <is>
          <t>JB-Rich/lean pumps, c-RTD01</t>
        </is>
      </c>
      <c r="H3477" s="12" t="inlineStr">
        <is>
          <t>Rich/lean pumps, cross exchanger, lean cooler C</t>
        </is>
      </c>
      <c r="I3477" s="12" t="inlineStr">
        <is>
          <t>Instrumentation</t>
        </is>
      </c>
      <c r="J3477" s="12" t="inlineStr">
        <is>
          <t>RTD cable, #18 shielded triads, PLTC</t>
        </is>
      </c>
      <c r="K3477" s="12" t="inlineStr">
        <is>
          <t>RTD|12 tri|18</t>
        </is>
      </c>
      <c r="L3477" s="12" t="inlineStr">
        <is>
          <t>12 tri</t>
        </is>
      </c>
      <c r="M3477" s="12" t="inlineStr">
        <is>
          <t>18</t>
        </is>
      </c>
      <c r="N3477" s="12" t="n">
        <v>1</v>
      </c>
      <c r="O3477" s="12" t="n">
        <v>1</v>
      </c>
      <c r="P3477" s="12" t="n"/>
      <c r="Q3477" s="12" t="n"/>
      <c r="R3477" s="12" t="n"/>
      <c r="S3477" s="12" t="inlineStr">
        <is>
          <t>Duct bank</t>
        </is>
      </c>
      <c r="T3477" s="16" t="n">
        <v>299</v>
      </c>
      <c r="U3477" s="16" t="n">
        <v>138</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G-I-0237</t>
        </is>
      </c>
      <c r="B3478" s="12" t="inlineStr">
        <is>
          <t>G</t>
        </is>
      </c>
      <c r="C3478" s="12" t="inlineStr">
        <is>
          <t>Carbon capture</t>
        </is>
      </c>
      <c r="D3478" s="12" t="inlineStr">
        <is>
          <t>RTD to JB JB-Rich/lean pumps, c-RTD02: 2 x 1 tri (field cables)</t>
        </is>
      </c>
      <c r="E3478" s="12" t="inlineStr"/>
      <c r="F3478" s="12" t="inlineStr">
        <is>
          <t>Rich/lean pumps, cross exchanger, lean cooler C</t>
        </is>
      </c>
      <c r="G3478" s="12" t="inlineStr">
        <is>
          <t>JB-Rich/lean pumps, c-RTD02</t>
        </is>
      </c>
      <c r="H3478" s="12" t="inlineStr">
        <is>
          <t>Rich/lean pumps, cross exchanger, lean cooler C</t>
        </is>
      </c>
      <c r="I3478" s="12" t="inlineStr">
        <is>
          <t>Instrumentation</t>
        </is>
      </c>
      <c r="J3478" s="12" t="inlineStr">
        <is>
          <t>RTD cable, #18 shielded triads, PLTC</t>
        </is>
      </c>
      <c r="K3478" s="12" t="inlineStr">
        <is>
          <t>RTD|1 tri|18</t>
        </is>
      </c>
      <c r="L3478" s="12" t="inlineStr">
        <is>
          <t>1 tri</t>
        </is>
      </c>
      <c r="M3478" s="12" t="inlineStr">
        <is>
          <t>18</t>
        </is>
      </c>
      <c r="N3478" s="12" t="n">
        <v>2</v>
      </c>
      <c r="O3478" s="12" t="n">
        <v>1</v>
      </c>
      <c r="P3478" s="12" t="n"/>
      <c r="Q3478" s="12" t="n"/>
      <c r="R3478" s="12" t="n"/>
      <c r="S3478" s="12" t="inlineStr">
        <is>
          <t>Tray / conduit</t>
        </is>
      </c>
      <c r="T3478" s="16" t="n">
        <v>84</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G-I-0238</t>
        </is>
      </c>
      <c r="B3479" s="12" t="inlineStr">
        <is>
          <t>G</t>
        </is>
      </c>
      <c r="C3479" s="12" t="inlineStr">
        <is>
          <t>Carbon capture</t>
        </is>
      </c>
      <c r="D3479" s="12" t="inlineStr">
        <is>
          <t>Home run JB-Rich/lean pumps, c-RTD02 to the control / marshalling room</t>
        </is>
      </c>
      <c r="E3479" s="12" t="inlineStr"/>
      <c r="F3479" s="12" t="inlineStr">
        <is>
          <t>CCS F&amp;G / control</t>
        </is>
      </c>
      <c r="G3479" s="12" t="inlineStr">
        <is>
          <t>JB-Rich/lean pumps, c-RTD02</t>
        </is>
      </c>
      <c r="H3479" s="12" t="inlineStr">
        <is>
          <t>Rich/lean pumps, cross exchanger, lean cooler C</t>
        </is>
      </c>
      <c r="I3479" s="12" t="inlineStr">
        <is>
          <t>Instrumentation</t>
        </is>
      </c>
      <c r="J3479" s="12" t="inlineStr">
        <is>
          <t>RTD cable, #18 shielded triads, PLTC</t>
        </is>
      </c>
      <c r="K3479" s="12" t="inlineStr">
        <is>
          <t>RTD|12 tri|18</t>
        </is>
      </c>
      <c r="L3479" s="12" t="inlineStr">
        <is>
          <t>12 tri</t>
        </is>
      </c>
      <c r="M3479" s="12" t="inlineStr">
        <is>
          <t>18</t>
        </is>
      </c>
      <c r="N3479" s="12" t="n">
        <v>1</v>
      </c>
      <c r="O3479" s="12" t="n">
        <v>1</v>
      </c>
      <c r="P3479" s="12" t="n"/>
      <c r="Q3479" s="12" t="n"/>
      <c r="R3479" s="12" t="n"/>
      <c r="S3479" s="12" t="inlineStr">
        <is>
          <t>Duct bank</t>
        </is>
      </c>
      <c r="T3479" s="16" t="n">
        <v>299</v>
      </c>
      <c r="U3479" s="16" t="n">
        <v>138</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G-I-0239</t>
        </is>
      </c>
      <c r="B3480" s="12" t="inlineStr">
        <is>
          <t>G</t>
        </is>
      </c>
      <c r="C3480" s="12" t="inlineStr">
        <is>
          <t>Carbon capture</t>
        </is>
      </c>
      <c r="D3480" s="12" t="inlineStr">
        <is>
          <t>Analog instrument to JB JB-STR-A-AI01: 20 x 1 pr (field cables)</t>
        </is>
      </c>
      <c r="E3480" s="12" t="inlineStr">
        <is>
          <t>STR-A</t>
        </is>
      </c>
      <c r="F3480" s="12" t="inlineStr">
        <is>
          <t>STR-A: stripper / regenerator (45 ft dia x 207 ft)</t>
        </is>
      </c>
      <c r="G3480" s="12" t="inlineStr">
        <is>
          <t>JB-STR-A-AI01</t>
        </is>
      </c>
      <c r="H3480" s="12" t="inlineStr">
        <is>
          <t>STR-A: stripper / regenerator (45 ft dia x 207 ft)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153</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G-I-0240</t>
        </is>
      </c>
      <c r="B3481" s="12" t="inlineStr">
        <is>
          <t>G</t>
        </is>
      </c>
      <c r="C3481" s="12" t="inlineStr">
        <is>
          <t>Carbon capture</t>
        </is>
      </c>
      <c r="D3481" s="12" t="inlineStr">
        <is>
          <t>Home run JB-STR-A-AI01 to the control / marshalling room</t>
        </is>
      </c>
      <c r="E3481" s="12" t="inlineStr"/>
      <c r="F3481" s="12" t="inlineStr">
        <is>
          <t>CCS F&amp;G / control</t>
        </is>
      </c>
      <c r="G3481" s="12" t="inlineStr">
        <is>
          <t>JB-STR-A-AI01</t>
        </is>
      </c>
      <c r="H3481" s="12" t="inlineStr">
        <is>
          <t>STR-A: stripper / regenerator (45 ft dia x 207 ft)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329</v>
      </c>
      <c r="U3481" s="16" t="n">
        <v>106</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G-I-0241</t>
        </is>
      </c>
      <c r="B3482" s="12" t="inlineStr">
        <is>
          <t>G</t>
        </is>
      </c>
      <c r="C3482" s="12" t="inlineStr">
        <is>
          <t>Carbon capture</t>
        </is>
      </c>
      <c r="D3482" s="12" t="inlineStr">
        <is>
          <t>Analog instrument to JB JB-STR-A-AI02: 20 x 1 pr (field cables)</t>
        </is>
      </c>
      <c r="E3482" s="12" t="inlineStr">
        <is>
          <t>STR-A</t>
        </is>
      </c>
      <c r="F3482" s="12" t="inlineStr">
        <is>
          <t>STR-A: stripper / regenerator (45 ft dia x 207 ft)</t>
        </is>
      </c>
      <c r="G3482" s="12" t="inlineStr">
        <is>
          <t>JB-STR-A-AI02</t>
        </is>
      </c>
      <c r="H3482" s="12" t="inlineStr">
        <is>
          <t>STR-A: stripper / regenerator (45 ft dia x 207 ft)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20</v>
      </c>
      <c r="O3482" s="12" t="n">
        <v>1</v>
      </c>
      <c r="P3482" s="12" t="n"/>
      <c r="Q3482" s="12" t="n"/>
      <c r="R3482" s="12" t="n"/>
      <c r="S3482" s="12" t="inlineStr">
        <is>
          <t>Tray / conduit</t>
        </is>
      </c>
      <c r="T3482" s="16" t="n">
        <v>153</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G-I-0242</t>
        </is>
      </c>
      <c r="B3483" s="12" t="inlineStr">
        <is>
          <t>G</t>
        </is>
      </c>
      <c r="C3483" s="12" t="inlineStr">
        <is>
          <t>Carbon capture</t>
        </is>
      </c>
      <c r="D3483" s="12" t="inlineStr">
        <is>
          <t>Home run JB-STR-A-AI02 to the control / marshalling room</t>
        </is>
      </c>
      <c r="E3483" s="12" t="inlineStr"/>
      <c r="F3483" s="12" t="inlineStr">
        <is>
          <t>CCS F&amp;G / control</t>
        </is>
      </c>
      <c r="G3483" s="12" t="inlineStr">
        <is>
          <t>JB-STR-A-AI02</t>
        </is>
      </c>
      <c r="H3483" s="12" t="inlineStr">
        <is>
          <t>STR-A: stripper / regenerator (45 ft dia x 207 ft)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329</v>
      </c>
      <c r="U3483" s="16" t="n">
        <v>106</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G-I-0243</t>
        </is>
      </c>
      <c r="B3484" s="12" t="inlineStr">
        <is>
          <t>G</t>
        </is>
      </c>
      <c r="C3484" s="12" t="inlineStr">
        <is>
          <t>Carbon capture</t>
        </is>
      </c>
      <c r="D3484" s="12" t="inlineStr">
        <is>
          <t>Analog instrument to JB JB-STR-A-AI03: 10 x 1 pr (field cables)</t>
        </is>
      </c>
      <c r="E3484" s="12" t="inlineStr">
        <is>
          <t>STR-A</t>
        </is>
      </c>
      <c r="F3484" s="12" t="inlineStr">
        <is>
          <t>STR-A: stripper / regenerator (45 ft dia x 207 ft)</t>
        </is>
      </c>
      <c r="G3484" s="12" t="inlineStr">
        <is>
          <t>JB-STR-A-AI03</t>
        </is>
      </c>
      <c r="H3484" s="12" t="inlineStr">
        <is>
          <t>STR-A: stripper / regenerator (45 ft dia x 207 ft)</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10</v>
      </c>
      <c r="O3484" s="12" t="n">
        <v>1</v>
      </c>
      <c r="P3484" s="12" t="n"/>
      <c r="Q3484" s="12" t="n"/>
      <c r="R3484" s="12" t="n"/>
      <c r="S3484" s="12" t="inlineStr">
        <is>
          <t>Tray / conduit</t>
        </is>
      </c>
      <c r="T3484" s="16" t="n">
        <v>153</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G-I-0244</t>
        </is>
      </c>
      <c r="B3485" s="12" t="inlineStr">
        <is>
          <t>G</t>
        </is>
      </c>
      <c r="C3485" s="12" t="inlineStr">
        <is>
          <t>Carbon capture</t>
        </is>
      </c>
      <c r="D3485" s="12" t="inlineStr">
        <is>
          <t>Home run JB-STR-A-AI03 to the control / marshalling room</t>
        </is>
      </c>
      <c r="E3485" s="12" t="inlineStr"/>
      <c r="F3485" s="12" t="inlineStr">
        <is>
          <t>CCS F&amp;G / control</t>
        </is>
      </c>
      <c r="G3485" s="12" t="inlineStr">
        <is>
          <t>JB-STR-A-AI03</t>
        </is>
      </c>
      <c r="H3485" s="12" t="inlineStr">
        <is>
          <t>STR-A: stripper / regenerator (45 ft dia x 207 ft)</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Duct bank</t>
        </is>
      </c>
      <c r="T3485" s="16" t="n">
        <v>329</v>
      </c>
      <c r="U3485" s="16" t="n">
        <v>106</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G-I-0245</t>
        </is>
      </c>
      <c r="B3486" s="12" t="inlineStr">
        <is>
          <t>G</t>
        </is>
      </c>
      <c r="C3486" s="12" t="inlineStr">
        <is>
          <t>Carbon capture</t>
        </is>
      </c>
      <c r="D3486" s="12" t="inlineStr">
        <is>
          <t>Discrete device to JB JB-STR-A-DI01: 20 x 1 pr (field cables)</t>
        </is>
      </c>
      <c r="E3486" s="12" t="inlineStr">
        <is>
          <t>STR-A</t>
        </is>
      </c>
      <c r="F3486" s="12" t="inlineStr">
        <is>
          <t>STR-A: stripper / regenerator (45 ft dia x 207 ft)</t>
        </is>
      </c>
      <c r="G3486" s="12" t="inlineStr">
        <is>
          <t>JB-STR-A-DI01</t>
        </is>
      </c>
      <c r="H3486" s="12" t="inlineStr">
        <is>
          <t>STR-A: stripper / regenerator (45 ft dia x 207 ft)</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6" t="n">
        <v>153</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G-I-0246</t>
        </is>
      </c>
      <c r="B3487" s="12" t="inlineStr">
        <is>
          <t>G</t>
        </is>
      </c>
      <c r="C3487" s="12" t="inlineStr">
        <is>
          <t>Carbon capture</t>
        </is>
      </c>
      <c r="D3487" s="12" t="inlineStr">
        <is>
          <t>Home run JB-STR-A-DI01 to the control / marshalling room</t>
        </is>
      </c>
      <c r="E3487" s="12" t="inlineStr"/>
      <c r="F3487" s="12" t="inlineStr">
        <is>
          <t>CCS F&amp;G / control</t>
        </is>
      </c>
      <c r="G3487" s="12" t="inlineStr">
        <is>
          <t>JB-STR-A-DI01</t>
        </is>
      </c>
      <c r="H3487" s="12" t="inlineStr">
        <is>
          <t>STR-A: stripper / regenerator (45 ft dia x 207 ft)</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Duct bank</t>
        </is>
      </c>
      <c r="T3487" s="16" t="n">
        <v>329</v>
      </c>
      <c r="U3487" s="16" t="n">
        <v>106</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G-I-0247</t>
        </is>
      </c>
      <c r="B3488" s="12" t="inlineStr">
        <is>
          <t>G</t>
        </is>
      </c>
      <c r="C3488" s="12" t="inlineStr">
        <is>
          <t>Carbon capture</t>
        </is>
      </c>
      <c r="D3488" s="12" t="inlineStr">
        <is>
          <t>Discrete device to JB JB-STR-A-DI02: 10 x 1 pr (field cables)</t>
        </is>
      </c>
      <c r="E3488" s="12" t="inlineStr">
        <is>
          <t>STR-A</t>
        </is>
      </c>
      <c r="F3488" s="12" t="inlineStr">
        <is>
          <t>STR-A: stripper / regenerator (45 ft dia x 207 ft)</t>
        </is>
      </c>
      <c r="G3488" s="12" t="inlineStr">
        <is>
          <t>JB-STR-A-DI02</t>
        </is>
      </c>
      <c r="H3488" s="12" t="inlineStr">
        <is>
          <t>STR-A: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10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G-I-0248</t>
        </is>
      </c>
      <c r="B3489" s="12" t="inlineStr">
        <is>
          <t>G</t>
        </is>
      </c>
      <c r="C3489" s="12" t="inlineStr">
        <is>
          <t>Carbon capture</t>
        </is>
      </c>
      <c r="D3489" s="12" t="inlineStr">
        <is>
          <t>Home run JB-STR-A-DI02 to the control / marshalling room</t>
        </is>
      </c>
      <c r="E3489" s="12" t="inlineStr"/>
      <c r="F3489" s="12" t="inlineStr">
        <is>
          <t>CCS F&amp;G / control</t>
        </is>
      </c>
      <c r="G3489" s="12" t="inlineStr">
        <is>
          <t>JB-STR-A-DI02</t>
        </is>
      </c>
      <c r="H3489" s="12" t="inlineStr">
        <is>
          <t>STR-A: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329</v>
      </c>
      <c r="U3489" s="16" t="n">
        <v>106</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G-I-0249</t>
        </is>
      </c>
      <c r="B3490" s="12" t="inlineStr">
        <is>
          <t>G</t>
        </is>
      </c>
      <c r="C3490" s="12" t="inlineStr">
        <is>
          <t>Carbon capture</t>
        </is>
      </c>
      <c r="D3490" s="12" t="inlineStr">
        <is>
          <t>Analog instrument to JB JB-STR-B-AI01: 20 x 1 pr (field cables)</t>
        </is>
      </c>
      <c r="E3490" s="12" t="inlineStr">
        <is>
          <t>STR-B</t>
        </is>
      </c>
      <c r="F3490" s="12" t="inlineStr">
        <is>
          <t>STR-B: stripper / regenerator (45 ft dia x 207 ft)</t>
        </is>
      </c>
      <c r="G3490" s="12" t="inlineStr">
        <is>
          <t>JB-STR-B-AI01</t>
        </is>
      </c>
      <c r="H3490" s="12" t="inlineStr">
        <is>
          <t>STR-B: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G-I-0250</t>
        </is>
      </c>
      <c r="B3491" s="12" t="inlineStr">
        <is>
          <t>G</t>
        </is>
      </c>
      <c r="C3491" s="12" t="inlineStr">
        <is>
          <t>Carbon capture</t>
        </is>
      </c>
      <c r="D3491" s="12" t="inlineStr">
        <is>
          <t>Home run JB-STR-B-AI01 to the control / marshalling room</t>
        </is>
      </c>
      <c r="E3491" s="12" t="inlineStr"/>
      <c r="F3491" s="12" t="inlineStr">
        <is>
          <t>CCS F&amp;G / control</t>
        </is>
      </c>
      <c r="G3491" s="12" t="inlineStr">
        <is>
          <t>JB-STR-B-AI01</t>
        </is>
      </c>
      <c r="H3491" s="12" t="inlineStr">
        <is>
          <t>STR-B: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279</v>
      </c>
      <c r="U3491" s="16" t="n">
        <v>106</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G-I-0251</t>
        </is>
      </c>
      <c r="B3492" s="12" t="inlineStr">
        <is>
          <t>G</t>
        </is>
      </c>
      <c r="C3492" s="12" t="inlineStr">
        <is>
          <t>Carbon capture</t>
        </is>
      </c>
      <c r="D3492" s="12" t="inlineStr">
        <is>
          <t>Analog instrument to JB JB-STR-B-AI02: 20 x 1 pr (field cables)</t>
        </is>
      </c>
      <c r="E3492" s="12" t="inlineStr">
        <is>
          <t>STR-B</t>
        </is>
      </c>
      <c r="F3492" s="12" t="inlineStr">
        <is>
          <t>STR-B: stripper / regenerator (45 ft dia x 207 ft)</t>
        </is>
      </c>
      <c r="G3492" s="12" t="inlineStr">
        <is>
          <t>JB-STR-B-AI02</t>
        </is>
      </c>
      <c r="H3492" s="12" t="inlineStr">
        <is>
          <t>STR-B: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G-I-0252</t>
        </is>
      </c>
      <c r="B3493" s="12" t="inlineStr">
        <is>
          <t>G</t>
        </is>
      </c>
      <c r="C3493" s="12" t="inlineStr">
        <is>
          <t>Carbon capture</t>
        </is>
      </c>
      <c r="D3493" s="12" t="inlineStr">
        <is>
          <t>Home run JB-STR-B-AI02 to the control / marshalling room</t>
        </is>
      </c>
      <c r="E3493" s="12" t="inlineStr"/>
      <c r="F3493" s="12" t="inlineStr">
        <is>
          <t>CCS F&amp;G / control</t>
        </is>
      </c>
      <c r="G3493" s="12" t="inlineStr">
        <is>
          <t>JB-STR-B-AI02</t>
        </is>
      </c>
      <c r="H3493" s="12" t="inlineStr">
        <is>
          <t>STR-B: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279</v>
      </c>
      <c r="U3493" s="16" t="n">
        <v>106</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G-I-0253</t>
        </is>
      </c>
      <c r="B3494" s="12" t="inlineStr">
        <is>
          <t>G</t>
        </is>
      </c>
      <c r="C3494" s="12" t="inlineStr">
        <is>
          <t>Carbon capture</t>
        </is>
      </c>
      <c r="D3494" s="12" t="inlineStr">
        <is>
          <t>Analog instrument to JB JB-STR-B-AI03: 10 x 1 pr (field cables)</t>
        </is>
      </c>
      <c r="E3494" s="12" t="inlineStr">
        <is>
          <t>STR-B</t>
        </is>
      </c>
      <c r="F3494" s="12" t="inlineStr">
        <is>
          <t>STR-B: stripper / regenerator (45 ft dia x 207 ft)</t>
        </is>
      </c>
      <c r="G3494" s="12" t="inlineStr">
        <is>
          <t>JB-STR-B-AI03</t>
        </is>
      </c>
      <c r="H3494" s="12" t="inlineStr">
        <is>
          <t>STR-B: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10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G-I-0254</t>
        </is>
      </c>
      <c r="B3495" s="12" t="inlineStr">
        <is>
          <t>G</t>
        </is>
      </c>
      <c r="C3495" s="12" t="inlineStr">
        <is>
          <t>Carbon capture</t>
        </is>
      </c>
      <c r="D3495" s="12" t="inlineStr">
        <is>
          <t>Home run JB-STR-B-AI03 to the control / marshalling room</t>
        </is>
      </c>
      <c r="E3495" s="12" t="inlineStr"/>
      <c r="F3495" s="12" t="inlineStr">
        <is>
          <t>CCS F&amp;G / control</t>
        </is>
      </c>
      <c r="G3495" s="12" t="inlineStr">
        <is>
          <t>JB-STR-B-AI03</t>
        </is>
      </c>
      <c r="H3495" s="12" t="inlineStr">
        <is>
          <t>STR-B: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279</v>
      </c>
      <c r="U3495" s="16" t="n">
        <v>106</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G-I-0255</t>
        </is>
      </c>
      <c r="B3496" s="12" t="inlineStr">
        <is>
          <t>G</t>
        </is>
      </c>
      <c r="C3496" s="12" t="inlineStr">
        <is>
          <t>Carbon capture</t>
        </is>
      </c>
      <c r="D3496" s="12" t="inlineStr">
        <is>
          <t>Discrete device to JB JB-STR-B-DI01: 20 x 1 pr (field cables)</t>
        </is>
      </c>
      <c r="E3496" s="12" t="inlineStr">
        <is>
          <t>STR-B</t>
        </is>
      </c>
      <c r="F3496" s="12" t="inlineStr">
        <is>
          <t>STR-B: stripper / regenerator (45 ft dia x 207 ft)</t>
        </is>
      </c>
      <c r="G3496" s="12" t="inlineStr">
        <is>
          <t>JB-STR-B-DI01</t>
        </is>
      </c>
      <c r="H3496" s="12" t="inlineStr">
        <is>
          <t>STR-B: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20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G-I-0256</t>
        </is>
      </c>
      <c r="B3497" s="12" t="inlineStr">
        <is>
          <t>G</t>
        </is>
      </c>
      <c r="C3497" s="12" t="inlineStr">
        <is>
          <t>Carbon capture</t>
        </is>
      </c>
      <c r="D3497" s="12" t="inlineStr">
        <is>
          <t>Home run JB-STR-B-DI01 to the control / marshalling room</t>
        </is>
      </c>
      <c r="E3497" s="12" t="inlineStr"/>
      <c r="F3497" s="12" t="inlineStr">
        <is>
          <t>CCS F&amp;G / control</t>
        </is>
      </c>
      <c r="G3497" s="12" t="inlineStr">
        <is>
          <t>JB-STR-B-DI01</t>
        </is>
      </c>
      <c r="H3497" s="12" t="inlineStr">
        <is>
          <t>STR-B: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279</v>
      </c>
      <c r="U3497" s="16" t="n">
        <v>106</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G-I-0257</t>
        </is>
      </c>
      <c r="B3498" s="12" t="inlineStr">
        <is>
          <t>G</t>
        </is>
      </c>
      <c r="C3498" s="12" t="inlineStr">
        <is>
          <t>Carbon capture</t>
        </is>
      </c>
      <c r="D3498" s="12" t="inlineStr">
        <is>
          <t>Discrete device to JB JB-STR-B-DI02: 10 x 1 pr (field cables)</t>
        </is>
      </c>
      <c r="E3498" s="12" t="inlineStr">
        <is>
          <t>STR-B</t>
        </is>
      </c>
      <c r="F3498" s="12" t="inlineStr">
        <is>
          <t>STR-B: stripper / regenerator (45 ft dia x 207 ft)</t>
        </is>
      </c>
      <c r="G3498" s="12" t="inlineStr">
        <is>
          <t>JB-STR-B-DI02</t>
        </is>
      </c>
      <c r="H3498" s="12" t="inlineStr">
        <is>
          <t>STR-B: stripper / regenerator (45 ft dia x 207 ft)</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10</v>
      </c>
      <c r="O3498" s="12" t="n">
        <v>1</v>
      </c>
      <c r="P3498" s="12" t="n"/>
      <c r="Q3498" s="12" t="n"/>
      <c r="R3498" s="12" t="n"/>
      <c r="S3498" s="12" t="inlineStr">
        <is>
          <t>Tray / conduit</t>
        </is>
      </c>
      <c r="T3498" s="16" t="n">
        <v>153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G-I-0258</t>
        </is>
      </c>
      <c r="B3499" s="12" t="inlineStr">
        <is>
          <t>G</t>
        </is>
      </c>
      <c r="C3499" s="12" t="inlineStr">
        <is>
          <t>Carbon capture</t>
        </is>
      </c>
      <c r="D3499" s="12" t="inlineStr">
        <is>
          <t>Home run JB-STR-B-DI02 to the control / marshalling room</t>
        </is>
      </c>
      <c r="E3499" s="12" t="inlineStr"/>
      <c r="F3499" s="12" t="inlineStr">
        <is>
          <t>CCS F&amp;G / control</t>
        </is>
      </c>
      <c r="G3499" s="12" t="inlineStr">
        <is>
          <t>JB-STR-B-DI02</t>
        </is>
      </c>
      <c r="H3499" s="12" t="inlineStr">
        <is>
          <t>STR-B: stripper / regenerator (45 ft dia x 207 ft)</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279</v>
      </c>
      <c r="U3499" s="16" t="n">
        <v>106</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G-I-0259</t>
        </is>
      </c>
      <c r="B3500" s="12" t="inlineStr">
        <is>
          <t>G</t>
        </is>
      </c>
      <c r="C3500" s="12" t="inlineStr">
        <is>
          <t>Carbon capture</t>
        </is>
      </c>
      <c r="D3500" s="12" t="inlineStr">
        <is>
          <t>Analog instrument to JB JB-STR-C-AI01: 20 x 1 pr (field cables)</t>
        </is>
      </c>
      <c r="E3500" s="12" t="inlineStr">
        <is>
          <t>STR-C</t>
        </is>
      </c>
      <c r="F3500" s="12" t="inlineStr">
        <is>
          <t>STR-C: stripper / regenerator (45 ft dia x 207 ft)</t>
        </is>
      </c>
      <c r="G3500" s="12" t="inlineStr">
        <is>
          <t>JB-STR-C-AI01</t>
        </is>
      </c>
      <c r="H3500" s="12" t="inlineStr">
        <is>
          <t>STR-C: stripper / regenerator (45 ft dia x 207 ft)</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153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G-I-0260</t>
        </is>
      </c>
      <c r="B3501" s="12" t="inlineStr">
        <is>
          <t>G</t>
        </is>
      </c>
      <c r="C3501" s="12" t="inlineStr">
        <is>
          <t>Carbon capture</t>
        </is>
      </c>
      <c r="D3501" s="12" t="inlineStr">
        <is>
          <t>Home run JB-STR-C-AI01 to the control / marshalling room</t>
        </is>
      </c>
      <c r="E3501" s="12" t="inlineStr"/>
      <c r="F3501" s="12" t="inlineStr">
        <is>
          <t>CCS F&amp;G / control</t>
        </is>
      </c>
      <c r="G3501" s="12" t="inlineStr">
        <is>
          <t>JB-STR-C-AI01</t>
        </is>
      </c>
      <c r="H3501" s="12" t="inlineStr">
        <is>
          <t>STR-C: stripper / regenerator (45 ft dia x 207 ft)</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195</v>
      </c>
      <c r="U3501" s="16" t="n">
        <v>162</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G-I-0261</t>
        </is>
      </c>
      <c r="B3502" s="12" t="inlineStr">
        <is>
          <t>G</t>
        </is>
      </c>
      <c r="C3502" s="12" t="inlineStr">
        <is>
          <t>Carbon capture</t>
        </is>
      </c>
      <c r="D3502" s="12" t="inlineStr">
        <is>
          <t>Analog instrument to JB JB-STR-C-AI02: 20 x 1 pr (field cables)</t>
        </is>
      </c>
      <c r="E3502" s="12" t="inlineStr">
        <is>
          <t>STR-C</t>
        </is>
      </c>
      <c r="F3502" s="12" t="inlineStr">
        <is>
          <t>STR-C: stripper / regenerator (45 ft dia x 207 ft)</t>
        </is>
      </c>
      <c r="G3502" s="12" t="inlineStr">
        <is>
          <t>JB-STR-C-AI02</t>
        </is>
      </c>
      <c r="H3502" s="12" t="inlineStr">
        <is>
          <t>STR-C: stripper / regenerator (45 ft dia x 207 ft)</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6" t="n">
        <v>153</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G-I-0262</t>
        </is>
      </c>
      <c r="B3503" s="12" t="inlineStr">
        <is>
          <t>G</t>
        </is>
      </c>
      <c r="C3503" s="12" t="inlineStr">
        <is>
          <t>Carbon capture</t>
        </is>
      </c>
      <c r="D3503" s="12" t="inlineStr">
        <is>
          <t>Home run JB-STR-C-AI02 to the control / marshalling room</t>
        </is>
      </c>
      <c r="E3503" s="12" t="inlineStr"/>
      <c r="F3503" s="12" t="inlineStr">
        <is>
          <t>CCS F&amp;G / control</t>
        </is>
      </c>
      <c r="G3503" s="12" t="inlineStr">
        <is>
          <t>JB-STR-C-AI02</t>
        </is>
      </c>
      <c r="H3503" s="12" t="inlineStr">
        <is>
          <t>STR-C: stripper / regenerator (45 ft dia x 207 ft)</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195</v>
      </c>
      <c r="U3503" s="16" t="n">
        <v>162</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G-I-0263</t>
        </is>
      </c>
      <c r="B3504" s="12" t="inlineStr">
        <is>
          <t>G</t>
        </is>
      </c>
      <c r="C3504" s="12" t="inlineStr">
        <is>
          <t>Carbon capture</t>
        </is>
      </c>
      <c r="D3504" s="12" t="inlineStr">
        <is>
          <t>Analog instrument to JB JB-STR-C-AI03: 10 x 1 pr (field cables)</t>
        </is>
      </c>
      <c r="E3504" s="12" t="inlineStr">
        <is>
          <t>STR-C</t>
        </is>
      </c>
      <c r="F3504" s="12" t="inlineStr">
        <is>
          <t>STR-C: stripper / regenerator (45 ft dia x 207 ft)</t>
        </is>
      </c>
      <c r="G3504" s="12" t="inlineStr">
        <is>
          <t>JB-STR-C-AI03</t>
        </is>
      </c>
      <c r="H3504" s="12" t="inlineStr">
        <is>
          <t>STR-C: stripper / regenerator (45 ft dia x 207 ft)</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10</v>
      </c>
      <c r="O3504" s="12" t="n">
        <v>1</v>
      </c>
      <c r="P3504" s="12" t="n"/>
      <c r="Q3504" s="12" t="n"/>
      <c r="R3504" s="12" t="n"/>
      <c r="S3504" s="12" t="inlineStr">
        <is>
          <t>Tray / conduit</t>
        </is>
      </c>
      <c r="T3504" s="16" t="n">
        <v>153</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G-I-0264</t>
        </is>
      </c>
      <c r="B3505" s="12" t="inlineStr">
        <is>
          <t>G</t>
        </is>
      </c>
      <c r="C3505" s="12" t="inlineStr">
        <is>
          <t>Carbon capture</t>
        </is>
      </c>
      <c r="D3505" s="12" t="inlineStr">
        <is>
          <t>Home run JB-STR-C-AI03 to the control / marshalling room</t>
        </is>
      </c>
      <c r="E3505" s="12" t="inlineStr"/>
      <c r="F3505" s="12" t="inlineStr">
        <is>
          <t>CCS F&amp;G / control</t>
        </is>
      </c>
      <c r="G3505" s="12" t="inlineStr">
        <is>
          <t>JB-STR-C-AI03</t>
        </is>
      </c>
      <c r="H3505" s="12" t="inlineStr">
        <is>
          <t>STR-C: stripper / regenerator (45 ft dia x 207 ft)</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Duct bank</t>
        </is>
      </c>
      <c r="T3505" s="16" t="n">
        <v>195</v>
      </c>
      <c r="U3505" s="16" t="n">
        <v>162</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G-I-0265</t>
        </is>
      </c>
      <c r="B3506" s="12" t="inlineStr">
        <is>
          <t>G</t>
        </is>
      </c>
      <c r="C3506" s="12" t="inlineStr">
        <is>
          <t>Carbon capture</t>
        </is>
      </c>
      <c r="D3506" s="12" t="inlineStr">
        <is>
          <t>Discrete device to JB JB-STR-C-DI01: 20 x 1 pr (field cables)</t>
        </is>
      </c>
      <c r="E3506" s="12" t="inlineStr">
        <is>
          <t>STR-C</t>
        </is>
      </c>
      <c r="F3506" s="12" t="inlineStr">
        <is>
          <t>STR-C: stripper / regenerator (45 ft dia x 207 ft)</t>
        </is>
      </c>
      <c r="G3506" s="12" t="inlineStr">
        <is>
          <t>JB-STR-C-DI01</t>
        </is>
      </c>
      <c r="H3506" s="12" t="inlineStr">
        <is>
          <t>STR-C: stripper / regenerator (45 ft dia x 207 ft)</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20</v>
      </c>
      <c r="O3506" s="12" t="n">
        <v>1</v>
      </c>
      <c r="P3506" s="12" t="n"/>
      <c r="Q3506" s="12" t="n"/>
      <c r="R3506" s="12" t="n"/>
      <c r="S3506" s="12" t="inlineStr">
        <is>
          <t>Tray / conduit</t>
        </is>
      </c>
      <c r="T3506" s="16" t="n">
        <v>153</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G-I-0266</t>
        </is>
      </c>
      <c r="B3507" s="12" t="inlineStr">
        <is>
          <t>G</t>
        </is>
      </c>
      <c r="C3507" s="12" t="inlineStr">
        <is>
          <t>Carbon capture</t>
        </is>
      </c>
      <c r="D3507" s="12" t="inlineStr">
        <is>
          <t>Home run JB-STR-C-DI01 to the control / marshalling room</t>
        </is>
      </c>
      <c r="E3507" s="12" t="inlineStr"/>
      <c r="F3507" s="12" t="inlineStr">
        <is>
          <t>CCS F&amp;G / control</t>
        </is>
      </c>
      <c r="G3507" s="12" t="inlineStr">
        <is>
          <t>JB-STR-C-DI01</t>
        </is>
      </c>
      <c r="H3507" s="12" t="inlineStr">
        <is>
          <t>STR-C: stripper / regenerator (45 ft dia x 207 ft)</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195</v>
      </c>
      <c r="U3507" s="16" t="n">
        <v>162</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G-I-0267</t>
        </is>
      </c>
      <c r="B3508" s="12" t="inlineStr">
        <is>
          <t>G</t>
        </is>
      </c>
      <c r="C3508" s="12" t="inlineStr">
        <is>
          <t>Carbon capture</t>
        </is>
      </c>
      <c r="D3508" s="12" t="inlineStr">
        <is>
          <t>Discrete device to JB JB-STR-C-DI02: 10 x 1 pr (field cables)</t>
        </is>
      </c>
      <c r="E3508" s="12" t="inlineStr">
        <is>
          <t>STR-C</t>
        </is>
      </c>
      <c r="F3508" s="12" t="inlineStr">
        <is>
          <t>STR-C: stripper / regenerator (45 ft dia x 207 ft)</t>
        </is>
      </c>
      <c r="G3508" s="12" t="inlineStr">
        <is>
          <t>JB-STR-C-DI02</t>
        </is>
      </c>
      <c r="H3508" s="12" t="inlineStr">
        <is>
          <t>STR-C: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10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G-I-0268</t>
        </is>
      </c>
      <c r="B3509" s="12" t="inlineStr">
        <is>
          <t>G</t>
        </is>
      </c>
      <c r="C3509" s="12" t="inlineStr">
        <is>
          <t>Carbon capture</t>
        </is>
      </c>
      <c r="D3509" s="12" t="inlineStr">
        <is>
          <t>Home run JB-STR-C-DI02 to the control / marshalling room</t>
        </is>
      </c>
      <c r="E3509" s="12" t="inlineStr"/>
      <c r="F3509" s="12" t="inlineStr">
        <is>
          <t>CCS F&amp;G / control</t>
        </is>
      </c>
      <c r="G3509" s="12" t="inlineStr">
        <is>
          <t>JB-STR-C-DI02</t>
        </is>
      </c>
      <c r="H3509" s="12" t="inlineStr">
        <is>
          <t>STR-C: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195</v>
      </c>
      <c r="U3509" s="16" t="n">
        <v>162</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G-I-0269</t>
        </is>
      </c>
      <c r="B3510" s="12" t="inlineStr">
        <is>
          <t>G</t>
        </is>
      </c>
      <c r="C3510" s="12" t="inlineStr">
        <is>
          <t>Carbon capture</t>
        </is>
      </c>
      <c r="D3510" s="12" t="inlineStr">
        <is>
          <t>Analog instrument to JB JB-Solvent + NaOH sto-AI01: 10 x 1 pr (field cables)</t>
        </is>
      </c>
      <c r="E3510" s="12" t="inlineStr"/>
      <c r="F3510" s="12" t="inlineStr">
        <is>
          <t>Solvent + NaOH storage</t>
        </is>
      </c>
      <c r="G3510" s="12" t="inlineStr">
        <is>
          <t>JB-Solvent + NaOH sto-AI01</t>
        </is>
      </c>
      <c r="H3510" s="12" t="inlineStr">
        <is>
          <t>Solvent + NaOH storage</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10</v>
      </c>
      <c r="O3510" s="12" t="n">
        <v>1</v>
      </c>
      <c r="P3510" s="12" t="n"/>
      <c r="Q3510" s="12" t="n"/>
      <c r="R3510" s="12" t="n"/>
      <c r="S3510" s="12" t="inlineStr">
        <is>
          <t>Tray / conduit</t>
        </is>
      </c>
      <c r="T3510" s="16" t="n">
        <v>113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G-I-0270</t>
        </is>
      </c>
      <c r="B3511" s="12" t="inlineStr">
        <is>
          <t>G</t>
        </is>
      </c>
      <c r="C3511" s="12" t="inlineStr">
        <is>
          <t>Carbon capture</t>
        </is>
      </c>
      <c r="D3511" s="12" t="inlineStr">
        <is>
          <t>Home run JB-Solvent + NaOH sto-AI01 to the control / marshalling room</t>
        </is>
      </c>
      <c r="E3511" s="12" t="inlineStr"/>
      <c r="F3511" s="12" t="inlineStr">
        <is>
          <t>CCS F&amp;G / control</t>
        </is>
      </c>
      <c r="G3511" s="12" t="inlineStr">
        <is>
          <t>JB-Solvent + NaOH sto-AI01</t>
        </is>
      </c>
      <c r="H3511" s="12" t="inlineStr">
        <is>
          <t>Solvent + NaOH storage</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146</v>
      </c>
      <c r="U3511" s="16" t="n">
        <v>106</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G-I-0271</t>
        </is>
      </c>
      <c r="B3512" s="12" t="inlineStr">
        <is>
          <t>G</t>
        </is>
      </c>
      <c r="C3512" s="12" t="inlineStr">
        <is>
          <t>Carbon capture</t>
        </is>
      </c>
      <c r="D3512" s="12" t="inlineStr">
        <is>
          <t>Discrete device to JB JB-Solvent + NaOH sto-DI01: 10 x 1 pr (field cables)</t>
        </is>
      </c>
      <c r="E3512" s="12" t="inlineStr"/>
      <c r="F3512" s="12" t="inlineStr">
        <is>
          <t>Solvent + NaOH storage</t>
        </is>
      </c>
      <c r="G3512" s="12" t="inlineStr">
        <is>
          <t>JB-Solvent + NaOH sto-DI01</t>
        </is>
      </c>
      <c r="H3512" s="12" t="inlineStr">
        <is>
          <t>Solvent + NaOH storage</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113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G-I-0272</t>
        </is>
      </c>
      <c r="B3513" s="12" t="inlineStr">
        <is>
          <t>G</t>
        </is>
      </c>
      <c r="C3513" s="12" t="inlineStr">
        <is>
          <t>Carbon capture</t>
        </is>
      </c>
      <c r="D3513" s="12" t="inlineStr">
        <is>
          <t>Home run JB-Solvent + NaOH sto-DI01 to the control / marshalling room</t>
        </is>
      </c>
      <c r="E3513" s="12" t="inlineStr"/>
      <c r="F3513" s="12" t="inlineStr">
        <is>
          <t>CCS F&amp;G / control</t>
        </is>
      </c>
      <c r="G3513" s="12" t="inlineStr">
        <is>
          <t>JB-Solvent + NaOH sto-DI01</t>
        </is>
      </c>
      <c r="H3513" s="12" t="inlineStr">
        <is>
          <t>Solvent + NaOH storage</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146</v>
      </c>
      <c r="U3513" s="16" t="n">
        <v>106</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G-I-0273</t>
        </is>
      </c>
      <c r="B3514" s="12" t="inlineStr">
        <is>
          <t>G</t>
        </is>
      </c>
      <c r="C3514" s="12" t="inlineStr">
        <is>
          <t>Carbon capture</t>
        </is>
      </c>
      <c r="D3514" s="12" t="inlineStr">
        <is>
          <t>Analog instrument to JB JB-Water-wash pumps A-AI01: 8 x 1 pr (field cables)</t>
        </is>
      </c>
      <c r="E3514" s="12" t="inlineStr"/>
      <c r="F3514" s="12" t="inlineStr">
        <is>
          <t>Water-wash pumps A</t>
        </is>
      </c>
      <c r="G3514" s="12" t="inlineStr">
        <is>
          <t>JB-Water-wash pumps A-AI01</t>
        </is>
      </c>
      <c r="H3514" s="12" t="inlineStr">
        <is>
          <t>Water-wash pumps A</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8</v>
      </c>
      <c r="O3514" s="12" t="n">
        <v>1</v>
      </c>
      <c r="P3514" s="12" t="n"/>
      <c r="Q3514" s="12" t="n"/>
      <c r="R3514" s="12" t="n"/>
      <c r="S3514" s="12" t="inlineStr">
        <is>
          <t>Tray / conduit</t>
        </is>
      </c>
      <c r="T3514" s="16" t="n">
        <v>66</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G-I-0274</t>
        </is>
      </c>
      <c r="B3515" s="12" t="inlineStr">
        <is>
          <t>G</t>
        </is>
      </c>
      <c r="C3515" s="12" t="inlineStr">
        <is>
          <t>Carbon capture</t>
        </is>
      </c>
      <c r="D3515" s="12" t="inlineStr">
        <is>
          <t>Home run JB-Water-wash pumps A-AI01 to the control / marshalling room</t>
        </is>
      </c>
      <c r="E3515" s="12" t="inlineStr"/>
      <c r="F3515" s="12" t="inlineStr">
        <is>
          <t>CCS F&amp;G / control</t>
        </is>
      </c>
      <c r="G3515" s="12" t="inlineStr">
        <is>
          <t>JB-Water-wash pumps A-AI01</t>
        </is>
      </c>
      <c r="H3515" s="12" t="inlineStr">
        <is>
          <t>Water-wash pumps A</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Tray</t>
        </is>
      </c>
      <c r="T3515" s="16" t="n">
        <v>834</v>
      </c>
      <c r="U3515" s="16" t="n">
        <v>165</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G-I-0275</t>
        </is>
      </c>
      <c r="B3516" s="12" t="inlineStr">
        <is>
          <t>G</t>
        </is>
      </c>
      <c r="C3516" s="12" t="inlineStr">
        <is>
          <t>Carbon capture</t>
        </is>
      </c>
      <c r="D3516" s="12" t="inlineStr">
        <is>
          <t>Discrete device to JB JB-Water-wash pumps A-DI01: 8 x 1 pr (field cables)</t>
        </is>
      </c>
      <c r="E3516" s="12" t="inlineStr"/>
      <c r="F3516" s="12" t="inlineStr">
        <is>
          <t>Water-wash pumps A</t>
        </is>
      </c>
      <c r="G3516" s="12" t="inlineStr">
        <is>
          <t>JB-Water-wash pumps A-DI01</t>
        </is>
      </c>
      <c r="H3516" s="12" t="inlineStr">
        <is>
          <t>Water-wash pumps A</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8</v>
      </c>
      <c r="O3516" s="12" t="n">
        <v>1</v>
      </c>
      <c r="P3516" s="12" t="n"/>
      <c r="Q3516" s="12" t="n"/>
      <c r="R3516" s="12" t="n"/>
      <c r="S3516" s="12" t="inlineStr">
        <is>
          <t>Tray / conduit</t>
        </is>
      </c>
      <c r="T3516" s="16" t="n">
        <v>66</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G-I-0276</t>
        </is>
      </c>
      <c r="B3517" s="12" t="inlineStr">
        <is>
          <t>G</t>
        </is>
      </c>
      <c r="C3517" s="12" t="inlineStr">
        <is>
          <t>Carbon capture</t>
        </is>
      </c>
      <c r="D3517" s="12" t="inlineStr">
        <is>
          <t>Home run JB-Water-wash pumps A-DI01 to the control / marshalling room</t>
        </is>
      </c>
      <c r="E3517" s="12" t="inlineStr"/>
      <c r="F3517" s="12" t="inlineStr">
        <is>
          <t>CCS F&amp;G / control</t>
        </is>
      </c>
      <c r="G3517" s="12" t="inlineStr">
        <is>
          <t>JB-Water-wash pumps A-DI01</t>
        </is>
      </c>
      <c r="H3517" s="12" t="inlineStr">
        <is>
          <t>Water-wash pumps A</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Tray</t>
        </is>
      </c>
      <c r="T3517" s="16" t="n">
        <v>834</v>
      </c>
      <c r="U3517" s="16" t="n">
        <v>165</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G-I-0277</t>
        </is>
      </c>
      <c r="B3518" s="12" t="inlineStr">
        <is>
          <t>G</t>
        </is>
      </c>
      <c r="C3518" s="12" t="inlineStr">
        <is>
          <t>Carbon capture</t>
        </is>
      </c>
      <c r="D3518" s="12" t="inlineStr">
        <is>
          <t>Analog instrument to JB JB-Water-wash pumps B-AI01: 8 x 1 pr (field cables)</t>
        </is>
      </c>
      <c r="E3518" s="12" t="inlineStr"/>
      <c r="F3518" s="12" t="inlineStr">
        <is>
          <t>Water-wash pumps B</t>
        </is>
      </c>
      <c r="G3518" s="12" t="inlineStr">
        <is>
          <t>JB-Water-wash pumps B-AI01</t>
        </is>
      </c>
      <c r="H3518" s="12" t="inlineStr">
        <is>
          <t>Water-wash pumps B</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8</v>
      </c>
      <c r="O3518" s="12" t="n">
        <v>1</v>
      </c>
      <c r="P3518" s="12" t="n"/>
      <c r="Q3518" s="12" t="n"/>
      <c r="R3518" s="12" t="n"/>
      <c r="S3518" s="12" t="inlineStr">
        <is>
          <t>Tray / conduit</t>
        </is>
      </c>
      <c r="T3518" s="16" t="n">
        <v>66</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G-I-0278</t>
        </is>
      </c>
      <c r="B3519" s="12" t="inlineStr">
        <is>
          <t>G</t>
        </is>
      </c>
      <c r="C3519" s="12" t="inlineStr">
        <is>
          <t>Carbon capture</t>
        </is>
      </c>
      <c r="D3519" s="12" t="inlineStr">
        <is>
          <t>Home run JB-Water-wash pumps B-AI01 to the control / marshalling room</t>
        </is>
      </c>
      <c r="E3519" s="12" t="inlineStr"/>
      <c r="F3519" s="12" t="inlineStr">
        <is>
          <t>CCS F&amp;G / control</t>
        </is>
      </c>
      <c r="G3519" s="12" t="inlineStr">
        <is>
          <t>JB-Water-wash pumps B-AI01</t>
        </is>
      </c>
      <c r="H3519" s="12" t="inlineStr">
        <is>
          <t>Water-wash pumps B</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674</v>
      </c>
      <c r="U3519" s="16" t="n">
        <v>165</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G-I-0279</t>
        </is>
      </c>
      <c r="B3520" s="12" t="inlineStr">
        <is>
          <t>G</t>
        </is>
      </c>
      <c r="C3520" s="12" t="inlineStr">
        <is>
          <t>Carbon capture</t>
        </is>
      </c>
      <c r="D3520" s="12" t="inlineStr">
        <is>
          <t>Discrete device to JB JB-Water-wash pumps B-DI01: 8 x 1 pr (field cables)</t>
        </is>
      </c>
      <c r="E3520" s="12" t="inlineStr"/>
      <c r="F3520" s="12" t="inlineStr">
        <is>
          <t>Water-wash pumps B</t>
        </is>
      </c>
      <c r="G3520" s="12" t="inlineStr">
        <is>
          <t>JB-Water-wash pumps B-DI01</t>
        </is>
      </c>
      <c r="H3520" s="12" t="inlineStr">
        <is>
          <t>Water-wash pumps B</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8</v>
      </c>
      <c r="O3520" s="12" t="n">
        <v>1</v>
      </c>
      <c r="P3520" s="12" t="n"/>
      <c r="Q3520" s="12" t="n"/>
      <c r="R3520" s="12" t="n"/>
      <c r="S3520" s="12" t="inlineStr">
        <is>
          <t>Tray / conduit</t>
        </is>
      </c>
      <c r="T3520" s="16" t="n">
        <v>66</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G-I-0280</t>
        </is>
      </c>
      <c r="B3521" s="12" t="inlineStr">
        <is>
          <t>G</t>
        </is>
      </c>
      <c r="C3521" s="12" t="inlineStr">
        <is>
          <t>Carbon capture</t>
        </is>
      </c>
      <c r="D3521" s="12" t="inlineStr">
        <is>
          <t>Home run JB-Water-wash pumps B-DI01 to the control / marshalling room</t>
        </is>
      </c>
      <c r="E3521" s="12" t="inlineStr"/>
      <c r="F3521" s="12" t="inlineStr">
        <is>
          <t>CCS F&amp;G / control</t>
        </is>
      </c>
      <c r="G3521" s="12" t="inlineStr">
        <is>
          <t>JB-Water-wash pumps B-DI01</t>
        </is>
      </c>
      <c r="H3521" s="12" t="inlineStr">
        <is>
          <t>Water-wash pumps B</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674</v>
      </c>
      <c r="U3521" s="16" t="n">
        <v>165</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G-I-0281</t>
        </is>
      </c>
      <c r="B3522" s="12" t="inlineStr">
        <is>
          <t>G</t>
        </is>
      </c>
      <c r="C3522" s="12" t="inlineStr">
        <is>
          <t>Carbon capture</t>
        </is>
      </c>
      <c r="D3522" s="12" t="inlineStr">
        <is>
          <t>Analog instrument to JB JB-Water-wash pumps C-AI01: 8 x 1 pr (field cables)</t>
        </is>
      </c>
      <c r="E3522" s="12" t="inlineStr"/>
      <c r="F3522" s="12" t="inlineStr">
        <is>
          <t>Water-wash pumps C</t>
        </is>
      </c>
      <c r="G3522" s="12" t="inlineStr">
        <is>
          <t>JB-Water-wash pumps C-AI01</t>
        </is>
      </c>
      <c r="H3522" s="12" t="inlineStr">
        <is>
          <t>Water-wash pumps C</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8</v>
      </c>
      <c r="O3522" s="12" t="n">
        <v>1</v>
      </c>
      <c r="P3522" s="12" t="n"/>
      <c r="Q3522" s="12" t="n"/>
      <c r="R3522" s="12" t="n"/>
      <c r="S3522" s="12" t="inlineStr">
        <is>
          <t>Tray / conduit</t>
        </is>
      </c>
      <c r="T3522" s="16" t="n">
        <v>66</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G-I-0282</t>
        </is>
      </c>
      <c r="B3523" s="12" t="inlineStr">
        <is>
          <t>G</t>
        </is>
      </c>
      <c r="C3523" s="12" t="inlineStr">
        <is>
          <t>Carbon capture</t>
        </is>
      </c>
      <c r="D3523" s="12" t="inlineStr">
        <is>
          <t>Home run JB-Water-wash pumps C-AI01 to the control / marshalling room</t>
        </is>
      </c>
      <c r="E3523" s="12" t="inlineStr"/>
      <c r="F3523" s="12" t="inlineStr">
        <is>
          <t>CCS F&amp;G / control</t>
        </is>
      </c>
      <c r="G3523" s="12" t="inlineStr">
        <is>
          <t>JB-Water-wash pumps C-AI01</t>
        </is>
      </c>
      <c r="H3523" s="12" t="inlineStr">
        <is>
          <t>Water-wash pumps C</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6" t="n">
        <v>514</v>
      </c>
      <c r="U3523" s="16" t="n">
        <v>165</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G-I-0283</t>
        </is>
      </c>
      <c r="B3524" s="12" t="inlineStr">
        <is>
          <t>G</t>
        </is>
      </c>
      <c r="C3524" s="12" t="inlineStr">
        <is>
          <t>Carbon capture</t>
        </is>
      </c>
      <c r="D3524" s="12" t="inlineStr">
        <is>
          <t>Discrete device to JB JB-Water-wash pumps C-DI01: 8 x 1 pr (field cables)</t>
        </is>
      </c>
      <c r="E3524" s="12" t="inlineStr"/>
      <c r="F3524" s="12" t="inlineStr">
        <is>
          <t>Water-wash pumps C</t>
        </is>
      </c>
      <c r="G3524" s="12" t="inlineStr">
        <is>
          <t>JB-Water-wash pumps C-DI01</t>
        </is>
      </c>
      <c r="H3524" s="12" t="inlineStr">
        <is>
          <t>Water-wash pumps C</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8</v>
      </c>
      <c r="O3524" s="12" t="n">
        <v>1</v>
      </c>
      <c r="P3524" s="12" t="n"/>
      <c r="Q3524" s="12" t="n"/>
      <c r="R3524" s="12" t="n"/>
      <c r="S3524" s="12" t="inlineStr">
        <is>
          <t>Tray / conduit</t>
        </is>
      </c>
      <c r="T3524" s="16" t="n">
        <v>66</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G-I-0284</t>
        </is>
      </c>
      <c r="B3525" s="12" t="inlineStr">
        <is>
          <t>G</t>
        </is>
      </c>
      <c r="C3525" s="12" t="inlineStr">
        <is>
          <t>Carbon capture</t>
        </is>
      </c>
      <c r="D3525" s="12" t="inlineStr">
        <is>
          <t>Home run JB-Water-wash pumps C-DI01 to the control / marshalling room</t>
        </is>
      </c>
      <c r="E3525" s="12" t="inlineStr"/>
      <c r="F3525" s="12" t="inlineStr">
        <is>
          <t>CCS F&amp;G / control</t>
        </is>
      </c>
      <c r="G3525" s="12" t="inlineStr">
        <is>
          <t>JB-Water-wash pumps C-DI01</t>
        </is>
      </c>
      <c r="H3525" s="12" t="inlineStr">
        <is>
          <t>Water-wash pumps C</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6" t="n">
        <v>514</v>
      </c>
      <c r="U3525" s="16" t="n">
        <v>165</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G-P-0001</t>
        </is>
      </c>
      <c r="B3526" s="12" t="inlineStr">
        <is>
          <t>G</t>
        </is>
      </c>
      <c r="C3526" s="12" t="inlineStr">
        <is>
          <t>Carbon capture</t>
        </is>
      </c>
      <c r="D3526" s="12" t="inlineStr">
        <is>
          <t>MOV 1: power</t>
        </is>
      </c>
      <c r="E3526" s="12" t="inlineStr"/>
      <c r="F3526" s="12" t="inlineStr">
        <is>
          <t>CCS MV switchgear building (VFDs)</t>
        </is>
      </c>
      <c r="G3526" s="12" t="inlineStr">
        <is>
          <t>ABS-A</t>
        </is>
      </c>
      <c r="H3526" s="12" t="inlineStr">
        <is>
          <t>Absorber A (62 ft dia x 262 ft, stack to 313 ft)</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2.5</v>
      </c>
      <c r="R3526" s="12" t="n">
        <v>3.5</v>
      </c>
      <c r="S3526" s="12" t="inlineStr">
        <is>
          <t>Tray</t>
        </is>
      </c>
      <c r="T3526" s="16" t="n">
        <v>570</v>
      </c>
      <c r="U3526" s="16" t="n">
        <v>80</v>
      </c>
      <c r="V3526" s="16">
        <f>ROUNDUP((T3526+U3526+2*'Read Me'!$B$13)*(1+'Read Me'!$B$12),-1)</f>
        <v/>
      </c>
      <c r="W3526" s="16">
        <f>V3526*N3526*O3526</f>
        <v/>
      </c>
      <c r="X3526" s="12">
        <f>IF(LEFT(I3526,2)="MV",2*N3526*IF(L3526="1/C",O3526,1),0)</f>
        <v/>
      </c>
      <c r="Y3526" s="12">
        <f>IF(OR(LEFT(K3526,4)="LVAX",LEFT(K3526,6)="MV15AX",LEFT(K3526,4)="CTAX",LEFT(K3526,2)="W|"),2*N3526*O3526,0)</f>
        <v/>
      </c>
      <c r="Z3526" s="12" t="inlineStr">
        <is>
          <t>VD 1.1 %</t>
        </is>
      </c>
      <c r="AA3526" s="12">
        <f>N3526*O3526</f>
        <v/>
      </c>
    </row>
    <row r="3527">
      <c r="A3527" s="12" t="inlineStr">
        <is>
          <t>G-P-0002</t>
        </is>
      </c>
      <c r="B3527" s="12" t="inlineStr">
        <is>
          <t>G</t>
        </is>
      </c>
      <c r="C3527" s="12" t="inlineStr">
        <is>
          <t>Carbon capture</t>
        </is>
      </c>
      <c r="D3527" s="12" t="inlineStr">
        <is>
          <t>MOV 2: power</t>
        </is>
      </c>
      <c r="E3527" s="12" t="inlineStr"/>
      <c r="F3527" s="12" t="inlineStr">
        <is>
          <t>CCS MV switchgear building (VFDs)</t>
        </is>
      </c>
      <c r="G3527" s="12" t="inlineStr">
        <is>
          <t>ABS-A</t>
        </is>
      </c>
      <c r="H3527" s="12" t="inlineStr">
        <is>
          <t>Absorber A (62 ft dia x 262 ft, stack to 313 ft)</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2.5</v>
      </c>
      <c r="R3527" s="12" t="n">
        <v>3.5</v>
      </c>
      <c r="S3527" s="12" t="inlineStr">
        <is>
          <t>Tray</t>
        </is>
      </c>
      <c r="T3527" s="16" t="n">
        <v>570</v>
      </c>
      <c r="U3527" s="16" t="n">
        <v>80</v>
      </c>
      <c r="V3527" s="16">
        <f>ROUNDUP((T3527+U3527+2*'Read Me'!$B$13)*(1+'Read Me'!$B$12),-1)</f>
        <v/>
      </c>
      <c r="W3527" s="16">
        <f>V3527*N3527*O3527</f>
        <v/>
      </c>
      <c r="X3527" s="12">
        <f>IF(LEFT(I3527,2)="MV",2*N3527*IF(L3527="1/C",O3527,1),0)</f>
        <v/>
      </c>
      <c r="Y3527" s="12">
        <f>IF(OR(LEFT(K3527,4)="LVAX",LEFT(K3527,6)="MV15AX",LEFT(K3527,4)="CTAX",LEFT(K3527,2)="W|"),2*N3527*O3527,0)</f>
        <v/>
      </c>
      <c r="Z3527" s="12" t="inlineStr">
        <is>
          <t>VD 1.1 %</t>
        </is>
      </c>
      <c r="AA3527" s="12">
        <f>N3527*O3527</f>
        <v/>
      </c>
    </row>
    <row r="3528">
      <c r="A3528" s="12" t="inlineStr">
        <is>
          <t>G-P-0003</t>
        </is>
      </c>
      <c r="B3528" s="12" t="inlineStr">
        <is>
          <t>G</t>
        </is>
      </c>
      <c r="C3528" s="12" t="inlineStr">
        <is>
          <t>Carbon capture</t>
        </is>
      </c>
      <c r="D3528" s="12" t="inlineStr">
        <is>
          <t>MOV 3: power</t>
        </is>
      </c>
      <c r="E3528" s="12" t="inlineStr"/>
      <c r="F3528" s="12" t="inlineStr">
        <is>
          <t>CCS MV switchgear building (VFDs)</t>
        </is>
      </c>
      <c r="G3528" s="12" t="inlineStr">
        <is>
          <t>ABS-A</t>
        </is>
      </c>
      <c r="H3528" s="12" t="inlineStr">
        <is>
          <t>Absorber A (62 ft dia x 262 ft, stack to 313 ft)</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2.5</v>
      </c>
      <c r="R3528" s="12" t="n">
        <v>3.5</v>
      </c>
      <c r="S3528" s="12" t="inlineStr">
        <is>
          <t>Tray</t>
        </is>
      </c>
      <c r="T3528" s="16" t="n">
        <v>570</v>
      </c>
      <c r="U3528" s="16" t="n">
        <v>80</v>
      </c>
      <c r="V3528" s="16">
        <f>ROUNDUP((T3528+U3528+2*'Read Me'!$B$13)*(1+'Read Me'!$B$12),-1)</f>
        <v/>
      </c>
      <c r="W3528" s="16">
        <f>V3528*N3528*O3528</f>
        <v/>
      </c>
      <c r="X3528" s="12">
        <f>IF(LEFT(I3528,2)="MV",2*N3528*IF(L3528="1/C",O3528,1),0)</f>
        <v/>
      </c>
      <c r="Y3528" s="12">
        <f>IF(OR(LEFT(K3528,4)="LVAX",LEFT(K3528,6)="MV15AX",LEFT(K3528,4)="CTAX",LEFT(K3528,2)="W|"),2*N3528*O3528,0)</f>
        <v/>
      </c>
      <c r="Z3528" s="12" t="inlineStr">
        <is>
          <t>VD 1.1 %</t>
        </is>
      </c>
      <c r="AA3528" s="12">
        <f>N3528*O3528</f>
        <v/>
      </c>
    </row>
    <row r="3529">
      <c r="A3529" s="12" t="inlineStr">
        <is>
          <t>G-P-0004</t>
        </is>
      </c>
      <c r="B3529" s="12" t="inlineStr">
        <is>
          <t>G</t>
        </is>
      </c>
      <c r="C3529" s="12" t="inlineStr">
        <is>
          <t>Carbon capture</t>
        </is>
      </c>
      <c r="D3529" s="12" t="inlineStr">
        <is>
          <t>MOV 4: power</t>
        </is>
      </c>
      <c r="E3529" s="12" t="inlineStr"/>
      <c r="F3529" s="12" t="inlineStr">
        <is>
          <t>CCS MV switchgear building (VFDs)</t>
        </is>
      </c>
      <c r="G3529" s="12" t="inlineStr">
        <is>
          <t>ABS-A</t>
        </is>
      </c>
      <c r="H3529" s="12" t="inlineStr">
        <is>
          <t>Absorber A (62 ft dia x 262 ft, stack to 313 ft)</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2.5</v>
      </c>
      <c r="R3529" s="12" t="n">
        <v>3.5</v>
      </c>
      <c r="S3529" s="12" t="inlineStr">
        <is>
          <t>Tray</t>
        </is>
      </c>
      <c r="T3529" s="16" t="n">
        <v>570</v>
      </c>
      <c r="U3529" s="16" t="n">
        <v>80</v>
      </c>
      <c r="V3529" s="16">
        <f>ROUNDUP((T3529+U3529+2*'Read Me'!$B$13)*(1+'Read Me'!$B$12),-1)</f>
        <v/>
      </c>
      <c r="W3529" s="16">
        <f>V3529*N3529*O3529</f>
        <v/>
      </c>
      <c r="X3529" s="12">
        <f>IF(LEFT(I3529,2)="MV",2*N3529*IF(L3529="1/C",O3529,1),0)</f>
        <v/>
      </c>
      <c r="Y3529" s="12">
        <f>IF(OR(LEFT(K3529,4)="LVAX",LEFT(K3529,6)="MV15AX",LEFT(K3529,4)="CTAX",LEFT(K3529,2)="W|"),2*N3529*O3529,0)</f>
        <v/>
      </c>
      <c r="Z3529" s="12" t="inlineStr">
        <is>
          <t>VD 1.1 %</t>
        </is>
      </c>
      <c r="AA3529" s="12">
        <f>N3529*O3529</f>
        <v/>
      </c>
    </row>
    <row r="3530">
      <c r="A3530" s="12" t="inlineStr">
        <is>
          <t>G-P-0005</t>
        </is>
      </c>
      <c r="B3530" s="12" t="inlineStr">
        <is>
          <t>G</t>
        </is>
      </c>
      <c r="C3530" s="12" t="inlineStr">
        <is>
          <t>Carbon capture</t>
        </is>
      </c>
      <c r="D3530" s="12" t="inlineStr">
        <is>
          <t>MOV 5: power</t>
        </is>
      </c>
      <c r="E3530" s="12" t="inlineStr"/>
      <c r="F3530" s="12" t="inlineStr">
        <is>
          <t>CCS MV switchgear building (VFDs)</t>
        </is>
      </c>
      <c r="G3530" s="12" t="inlineStr">
        <is>
          <t>ABS-A</t>
        </is>
      </c>
      <c r="H3530" s="12" t="inlineStr">
        <is>
          <t>Absorber A (62 ft dia x 262 ft, stack to 313 ft)</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2.5</v>
      </c>
      <c r="R3530" s="12" t="n">
        <v>3.5</v>
      </c>
      <c r="S3530" s="12" t="inlineStr">
        <is>
          <t>Tray</t>
        </is>
      </c>
      <c r="T3530" s="16" t="n">
        <v>570</v>
      </c>
      <c r="U3530" s="16" t="n">
        <v>80</v>
      </c>
      <c r="V3530" s="16">
        <f>ROUNDUP((T3530+U3530+2*'Read Me'!$B$13)*(1+'Read Me'!$B$12),-1)</f>
        <v/>
      </c>
      <c r="W3530" s="16">
        <f>V3530*N3530*O3530</f>
        <v/>
      </c>
      <c r="X3530" s="12">
        <f>IF(LEFT(I3530,2)="MV",2*N3530*IF(L3530="1/C",O3530,1),0)</f>
        <v/>
      </c>
      <c r="Y3530" s="12">
        <f>IF(OR(LEFT(K3530,4)="LVAX",LEFT(K3530,6)="MV15AX",LEFT(K3530,4)="CTAX",LEFT(K3530,2)="W|"),2*N3530*O3530,0)</f>
        <v/>
      </c>
      <c r="Z3530" s="12" t="inlineStr">
        <is>
          <t>VD 1.1 %</t>
        </is>
      </c>
      <c r="AA3530" s="12">
        <f>N3530*O3530</f>
        <v/>
      </c>
    </row>
    <row r="3531">
      <c r="A3531" s="12" t="inlineStr">
        <is>
          <t>G-P-0006</t>
        </is>
      </c>
      <c r="B3531" s="12" t="inlineStr">
        <is>
          <t>G</t>
        </is>
      </c>
      <c r="C3531" s="12" t="inlineStr">
        <is>
          <t>Carbon capture</t>
        </is>
      </c>
      <c r="D3531" s="12" t="inlineStr">
        <is>
          <t>MOV 6: power</t>
        </is>
      </c>
      <c r="E3531" s="12" t="inlineStr"/>
      <c r="F3531" s="12" t="inlineStr">
        <is>
          <t>CCS MV switchgear building (VFDs)</t>
        </is>
      </c>
      <c r="G3531" s="12" t="inlineStr">
        <is>
          <t>ABS-A</t>
        </is>
      </c>
      <c r="H3531" s="12" t="inlineStr">
        <is>
          <t>Absorber A (62 ft dia x 262 ft, stack to 313 ft)</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2.5</v>
      </c>
      <c r="R3531" s="12" t="n">
        <v>3.5</v>
      </c>
      <c r="S3531" s="12" t="inlineStr">
        <is>
          <t>Tray</t>
        </is>
      </c>
      <c r="T3531" s="16" t="n">
        <v>570</v>
      </c>
      <c r="U3531" s="16" t="n">
        <v>80</v>
      </c>
      <c r="V3531" s="16">
        <f>ROUNDUP((T3531+U3531+2*'Read Me'!$B$13)*(1+'Read Me'!$B$12),-1)</f>
        <v/>
      </c>
      <c r="W3531" s="16">
        <f>V3531*N3531*O3531</f>
        <v/>
      </c>
      <c r="X3531" s="12">
        <f>IF(LEFT(I3531,2)="MV",2*N3531*IF(L3531="1/C",O3531,1),0)</f>
        <v/>
      </c>
      <c r="Y3531" s="12">
        <f>IF(OR(LEFT(K3531,4)="LVAX",LEFT(K3531,6)="MV15AX",LEFT(K3531,4)="CTAX",LEFT(K3531,2)="W|"),2*N3531*O3531,0)</f>
        <v/>
      </c>
      <c r="Z3531" s="12" t="inlineStr">
        <is>
          <t>VD 1.1 %</t>
        </is>
      </c>
      <c r="AA3531" s="12">
        <f>N3531*O3531</f>
        <v/>
      </c>
    </row>
    <row r="3532">
      <c r="A3532" s="12" t="inlineStr">
        <is>
          <t>G-P-0007</t>
        </is>
      </c>
      <c r="B3532" s="12" t="inlineStr">
        <is>
          <t>G</t>
        </is>
      </c>
      <c r="C3532" s="12" t="inlineStr">
        <is>
          <t>Carbon capture</t>
        </is>
      </c>
      <c r="D3532" s="12" t="inlineStr">
        <is>
          <t>MOV 7: power</t>
        </is>
      </c>
      <c r="E3532" s="12" t="inlineStr"/>
      <c r="F3532" s="12" t="inlineStr">
        <is>
          <t>CCS MV switchgear building (VFDs)</t>
        </is>
      </c>
      <c r="G3532" s="12" t="inlineStr">
        <is>
          <t>ABS-A</t>
        </is>
      </c>
      <c r="H3532" s="12" t="inlineStr">
        <is>
          <t>Absorber A (62 ft dia x 262 ft, stack to 313 ft)</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2.5</v>
      </c>
      <c r="R3532" s="12" t="n">
        <v>3.5</v>
      </c>
      <c r="S3532" s="12" t="inlineStr">
        <is>
          <t>Tray</t>
        </is>
      </c>
      <c r="T3532" s="16" t="n">
        <v>570</v>
      </c>
      <c r="U3532" s="16" t="n">
        <v>80</v>
      </c>
      <c r="V3532" s="16">
        <f>ROUNDUP((T3532+U3532+2*'Read Me'!$B$13)*(1+'Read Me'!$B$12),-1)</f>
        <v/>
      </c>
      <c r="W3532" s="16">
        <f>V3532*N3532*O3532</f>
        <v/>
      </c>
      <c r="X3532" s="12">
        <f>IF(LEFT(I3532,2)="MV",2*N3532*IF(L3532="1/C",O3532,1),0)</f>
        <v/>
      </c>
      <c r="Y3532" s="12">
        <f>IF(OR(LEFT(K3532,4)="LVAX",LEFT(K3532,6)="MV15AX",LEFT(K3532,4)="CTAX",LEFT(K3532,2)="W|"),2*N3532*O3532,0)</f>
        <v/>
      </c>
      <c r="Z3532" s="12" t="inlineStr">
        <is>
          <t>VD 1.1 %</t>
        </is>
      </c>
      <c r="AA3532" s="12">
        <f>N3532*O3532</f>
        <v/>
      </c>
    </row>
    <row r="3533">
      <c r="A3533" s="12" t="inlineStr">
        <is>
          <t>G-P-0008</t>
        </is>
      </c>
      <c r="B3533" s="12" t="inlineStr">
        <is>
          <t>G</t>
        </is>
      </c>
      <c r="C3533" s="12" t="inlineStr">
        <is>
          <t>Carbon capture</t>
        </is>
      </c>
      <c r="D3533" s="12" t="inlineStr">
        <is>
          <t>MOV 8: power</t>
        </is>
      </c>
      <c r="E3533" s="12" t="inlineStr"/>
      <c r="F3533" s="12" t="inlineStr">
        <is>
          <t>CCS MV switchgear building (VFDs)</t>
        </is>
      </c>
      <c r="G3533" s="12" t="inlineStr">
        <is>
          <t>ABS-A</t>
        </is>
      </c>
      <c r="H3533" s="12" t="inlineStr">
        <is>
          <t>Absorber A (62 ft dia x 262 ft, stack to 313 ft)</t>
        </is>
      </c>
      <c r="I3533" s="12" t="inlineStr">
        <is>
          <t>LV 600 V</t>
        </is>
      </c>
      <c r="J3533" s="12" t="inlineStr">
        <is>
          <t>Type TC-ER 600 V 3/C Cu XHHW-2 + ground, PVC jacket</t>
        </is>
      </c>
      <c r="K3533" s="12" t="inlineStr">
        <is>
          <t>LV|3/C+G|10</t>
        </is>
      </c>
      <c r="L3533" s="12" t="inlineStr">
        <is>
          <t>3/C+G</t>
        </is>
      </c>
      <c r="M3533" s="12" t="inlineStr">
        <is>
          <t>10</t>
        </is>
      </c>
      <c r="N3533" s="12" t="n">
        <v>1</v>
      </c>
      <c r="O3533" s="12" t="n">
        <v>1</v>
      </c>
      <c r="P3533" s="12" t="n">
        <v>480</v>
      </c>
      <c r="Q3533" s="12" t="n">
        <v>2.5</v>
      </c>
      <c r="R3533" s="12" t="n">
        <v>3.5</v>
      </c>
      <c r="S3533" s="12" t="inlineStr">
        <is>
          <t>Tray</t>
        </is>
      </c>
      <c r="T3533" s="16" t="n">
        <v>570</v>
      </c>
      <c r="U3533" s="16" t="n">
        <v>80</v>
      </c>
      <c r="V3533" s="16">
        <f>ROUNDUP((T3533+U3533+2*'Read Me'!$B$13)*(1+'Read Me'!$B$12),-1)</f>
        <v/>
      </c>
      <c r="W3533" s="16">
        <f>V3533*N3533*O3533</f>
        <v/>
      </c>
      <c r="X3533" s="12">
        <f>IF(LEFT(I3533,2)="MV",2*N3533*IF(L3533="1/C",O3533,1),0)</f>
        <v/>
      </c>
      <c r="Y3533" s="12">
        <f>IF(OR(LEFT(K3533,4)="LVAX",LEFT(K3533,6)="MV15AX",LEFT(K3533,4)="CTAX",LEFT(K3533,2)="W|"),2*N3533*O3533,0)</f>
        <v/>
      </c>
      <c r="Z3533" s="12" t="inlineStr">
        <is>
          <t>VD 1.1 %</t>
        </is>
      </c>
      <c r="AA3533" s="12">
        <f>N3533*O3533</f>
        <v/>
      </c>
    </row>
    <row r="3534">
      <c r="A3534" s="12" t="inlineStr">
        <is>
          <t>G-P-0009</t>
        </is>
      </c>
      <c r="B3534" s="12" t="inlineStr">
        <is>
          <t>G</t>
        </is>
      </c>
      <c r="C3534" s="12" t="inlineStr">
        <is>
          <t>Carbon capture</t>
        </is>
      </c>
      <c r="D3534" s="12" t="inlineStr">
        <is>
          <t>MOV 9: power</t>
        </is>
      </c>
      <c r="E3534" s="12" t="inlineStr"/>
      <c r="F3534" s="12" t="inlineStr">
        <is>
          <t>CCS MV switchgear building (VFDs)</t>
        </is>
      </c>
      <c r="G3534" s="12" t="inlineStr">
        <is>
          <t>ABS-A</t>
        </is>
      </c>
      <c r="H3534" s="12" t="inlineStr">
        <is>
          <t>Absorber A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2.5</v>
      </c>
      <c r="R3534" s="12" t="n">
        <v>3.5</v>
      </c>
      <c r="S3534" s="12" t="inlineStr">
        <is>
          <t>Tray</t>
        </is>
      </c>
      <c r="T3534" s="16" t="n">
        <v>570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1.1 %</t>
        </is>
      </c>
      <c r="AA3534" s="12">
        <f>N3534*O3534</f>
        <v/>
      </c>
    </row>
    <row r="3535">
      <c r="A3535" s="12" t="inlineStr">
        <is>
          <t>G-P-0010</t>
        </is>
      </c>
      <c r="B3535" s="12" t="inlineStr">
        <is>
          <t>G</t>
        </is>
      </c>
      <c r="C3535" s="12" t="inlineStr">
        <is>
          <t>Carbon capture</t>
        </is>
      </c>
      <c r="D3535" s="12" t="inlineStr">
        <is>
          <t>MOV 10: power</t>
        </is>
      </c>
      <c r="E3535" s="12" t="inlineStr"/>
      <c r="F3535" s="12" t="inlineStr">
        <is>
          <t>CCS MV switchgear building (VFDs)</t>
        </is>
      </c>
      <c r="G3535" s="12" t="inlineStr">
        <is>
          <t>ABS-A</t>
        </is>
      </c>
      <c r="H3535" s="12" t="inlineStr">
        <is>
          <t>Absorber A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2.5</v>
      </c>
      <c r="R3535" s="12" t="n">
        <v>3.5</v>
      </c>
      <c r="S3535" s="12" t="inlineStr">
        <is>
          <t>Tray</t>
        </is>
      </c>
      <c r="T3535" s="16" t="n">
        <v>570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1.1 %</t>
        </is>
      </c>
      <c r="AA3535" s="12">
        <f>N3535*O3535</f>
        <v/>
      </c>
    </row>
    <row r="3536">
      <c r="A3536" s="12" t="inlineStr">
        <is>
          <t>G-P-0011</t>
        </is>
      </c>
      <c r="B3536" s="12" t="inlineStr">
        <is>
          <t>G</t>
        </is>
      </c>
      <c r="C3536" s="12" t="inlineStr">
        <is>
          <t>Carbon capture</t>
        </is>
      </c>
      <c r="D3536" s="12" t="inlineStr">
        <is>
          <t>LV power feeder</t>
        </is>
      </c>
      <c r="E3536" s="12" t="inlineStr"/>
      <c r="F3536" s="12" t="inlineStr">
        <is>
          <t>CCS MV switchgear building (VFDs)</t>
        </is>
      </c>
      <c r="G3536" s="12" t="inlineStr">
        <is>
          <t>ABS-A</t>
        </is>
      </c>
      <c r="H3536" s="12" t="inlineStr">
        <is>
          <t>Absorber A (62 ft dia x 262 ft, stack to 313 ft)</t>
        </is>
      </c>
      <c r="I3536" s="12" t="inlineStr">
        <is>
          <t>LV 600 V</t>
        </is>
      </c>
      <c r="J3536" s="12" t="inlineStr">
        <is>
          <t>Type TC-ER 600 V 3/C Cu XHHW-2 + ground, PVC jacket</t>
        </is>
      </c>
      <c r="K3536" s="12" t="inlineStr">
        <is>
          <t>LV|3/C+G|2</t>
        </is>
      </c>
      <c r="L3536" s="12" t="inlineStr">
        <is>
          <t>3/C+G</t>
        </is>
      </c>
      <c r="M3536" s="12" t="inlineStr">
        <is>
          <t>2</t>
        </is>
      </c>
      <c r="N3536" s="12" t="n">
        <v>1</v>
      </c>
      <c r="O3536" s="12" t="n">
        <v>1</v>
      </c>
      <c r="P3536" s="12" t="n">
        <v>480</v>
      </c>
      <c r="Q3536" s="12" t="n">
        <v>40</v>
      </c>
      <c r="R3536" s="12" t="n">
        <v>56.6</v>
      </c>
      <c r="S3536" s="12" t="inlineStr">
        <is>
          <t>Tray</t>
        </is>
      </c>
      <c r="T3536" s="16" t="n">
        <v>570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2.8 %</t>
        </is>
      </c>
      <c r="AA3536" s="12">
        <f>N3536*O3536</f>
        <v/>
      </c>
    </row>
    <row r="3537">
      <c r="A3537" s="12" t="inlineStr">
        <is>
          <t>G-P-0012</t>
        </is>
      </c>
      <c r="B3537" s="12" t="inlineStr">
        <is>
          <t>G</t>
        </is>
      </c>
      <c r="C3537" s="12" t="inlineStr">
        <is>
          <t>Carbon capture</t>
        </is>
      </c>
      <c r="D3537" s="12" t="inlineStr">
        <is>
          <t>Area / platform lighting circuit 1 (12 fixtures)</t>
        </is>
      </c>
      <c r="E3537" s="12" t="inlineStr"/>
      <c r="F3537" s="12" t="inlineStr">
        <is>
          <t>CCS MV switchgear building (VFDs)</t>
        </is>
      </c>
      <c r="G3537" s="12" t="inlineStr">
        <is>
          <t>ABS-A</t>
        </is>
      </c>
      <c r="H3537" s="12" t="inlineStr">
        <is>
          <t>Absorber A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3</v>
      </c>
      <c r="R3537" s="12" t="n">
        <v>5</v>
      </c>
      <c r="S3537" s="12" t="inlineStr">
        <is>
          <t>Tray</t>
        </is>
      </c>
      <c r="T3537" s="16" t="n">
        <v>870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fixture-to-fixture run included</t>
        </is>
      </c>
      <c r="AA3537" s="12">
        <f>N3537*O3537</f>
        <v/>
      </c>
    </row>
    <row r="3538">
      <c r="A3538" s="12" t="inlineStr">
        <is>
          <t>G-P-0013</t>
        </is>
      </c>
      <c r="B3538" s="12" t="inlineStr">
        <is>
          <t>G</t>
        </is>
      </c>
      <c r="C3538" s="12" t="inlineStr">
        <is>
          <t>Carbon capture</t>
        </is>
      </c>
      <c r="D3538" s="12" t="inlineStr">
        <is>
          <t>Area / platform lighting circuit 2 (12 fixtures)</t>
        </is>
      </c>
      <c r="E3538" s="12" t="inlineStr"/>
      <c r="F3538" s="12" t="inlineStr">
        <is>
          <t>CCS MV switchgear building (VFDs)</t>
        </is>
      </c>
      <c r="G3538" s="12" t="inlineStr">
        <is>
          <t>ABS-A</t>
        </is>
      </c>
      <c r="H3538" s="12" t="inlineStr">
        <is>
          <t>Absorber A (62 ft dia x 262 ft, stack to 313 ft)</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3</v>
      </c>
      <c r="R3538" s="12" t="n">
        <v>5</v>
      </c>
      <c r="S3538" s="12" t="inlineStr">
        <is>
          <t>Tray</t>
        </is>
      </c>
      <c r="T3538" s="16" t="n">
        <v>870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fixture-to-fixture run included</t>
        </is>
      </c>
      <c r="AA3538" s="12">
        <f>N3538*O3538</f>
        <v/>
      </c>
    </row>
    <row r="3539">
      <c r="A3539" s="12" t="inlineStr">
        <is>
          <t>G-P-0014</t>
        </is>
      </c>
      <c r="B3539" s="12" t="inlineStr">
        <is>
          <t>G</t>
        </is>
      </c>
      <c r="C3539" s="12" t="inlineStr">
        <is>
          <t>Carbon capture</t>
        </is>
      </c>
      <c r="D3539" s="12" t="inlineStr">
        <is>
          <t>Area / platform lighting circuit 3 (6 fixtures)</t>
        </is>
      </c>
      <c r="E3539" s="12" t="inlineStr"/>
      <c r="F3539" s="12" t="inlineStr">
        <is>
          <t>CCS MV switchgear building (VFDs)</t>
        </is>
      </c>
      <c r="G3539" s="12" t="inlineStr">
        <is>
          <t>ABS-A</t>
        </is>
      </c>
      <c r="H3539" s="12" t="inlineStr">
        <is>
          <t>Absorber A (62 ft dia x 262 ft, stack to 313 ft)</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3</v>
      </c>
      <c r="R3539" s="12" t="n">
        <v>5</v>
      </c>
      <c r="S3539" s="12" t="inlineStr">
        <is>
          <t>Tray</t>
        </is>
      </c>
      <c r="T3539" s="16" t="n">
        <v>870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fixture-to-fixture run included</t>
        </is>
      </c>
      <c r="AA3539" s="12">
        <f>N3539*O3539</f>
        <v/>
      </c>
    </row>
    <row r="3540">
      <c r="A3540" s="12" t="inlineStr">
        <is>
          <t>G-P-0015</t>
        </is>
      </c>
      <c r="B3540" s="12" t="inlineStr">
        <is>
          <t>G</t>
        </is>
      </c>
      <c r="C3540" s="12" t="inlineStr">
        <is>
          <t>Carbon capture</t>
        </is>
      </c>
      <c r="D3540" s="12" t="inlineStr">
        <is>
          <t>480 V welding receptacle 1</t>
        </is>
      </c>
      <c r="E3540" s="12" t="inlineStr"/>
      <c r="F3540" s="12" t="inlineStr">
        <is>
          <t>CCS MV switchgear building (VFDs)</t>
        </is>
      </c>
      <c r="G3540" s="12" t="inlineStr">
        <is>
          <t>ABS-A</t>
        </is>
      </c>
      <c r="H3540" s="12" t="inlineStr">
        <is>
          <t>Absorber A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60</v>
      </c>
      <c r="R3540" s="12" t="n">
        <v>76</v>
      </c>
      <c r="S3540" s="12" t="inlineStr">
        <is>
          <t>Tray</t>
        </is>
      </c>
      <c r="T3540" s="16" t="n">
        <v>570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2.4 %</t>
        </is>
      </c>
      <c r="AA3540" s="12">
        <f>N3540*O3540</f>
        <v/>
      </c>
    </row>
    <row r="3541">
      <c r="A3541" s="12" t="inlineStr">
        <is>
          <t>G-P-0016</t>
        </is>
      </c>
      <c r="B3541" s="12" t="inlineStr">
        <is>
          <t>G</t>
        </is>
      </c>
      <c r="C3541" s="12" t="inlineStr">
        <is>
          <t>Carbon capture</t>
        </is>
      </c>
      <c r="D3541" s="12" t="inlineStr">
        <is>
          <t>480 V welding receptacle 2</t>
        </is>
      </c>
      <c r="E3541" s="12" t="inlineStr"/>
      <c r="F3541" s="12" t="inlineStr">
        <is>
          <t>CCS MV switchgear building (VFDs)</t>
        </is>
      </c>
      <c r="G3541" s="12" t="inlineStr">
        <is>
          <t>ABS-A</t>
        </is>
      </c>
      <c r="H3541" s="12" t="inlineStr">
        <is>
          <t>Absorber A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60</v>
      </c>
      <c r="R3541" s="12" t="n">
        <v>76</v>
      </c>
      <c r="S3541" s="12" t="inlineStr">
        <is>
          <t>Tray</t>
        </is>
      </c>
      <c r="T3541" s="16" t="n">
        <v>570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2.4 %</t>
        </is>
      </c>
      <c r="AA3541" s="12">
        <f>N3541*O3541</f>
        <v/>
      </c>
    </row>
    <row r="3542">
      <c r="A3542" s="12" t="inlineStr">
        <is>
          <t>G-P-0017</t>
        </is>
      </c>
      <c r="B3542" s="12" t="inlineStr">
        <is>
          <t>G</t>
        </is>
      </c>
      <c r="C3542" s="12" t="inlineStr">
        <is>
          <t>Carbon capture</t>
        </is>
      </c>
      <c r="D3542" s="12" t="inlineStr">
        <is>
          <t>480 V welding receptacle 3</t>
        </is>
      </c>
      <c r="E3542" s="12" t="inlineStr"/>
      <c r="F3542" s="12" t="inlineStr">
        <is>
          <t>CCS MV switchgear building (VFDs)</t>
        </is>
      </c>
      <c r="G3542" s="12" t="inlineStr">
        <is>
          <t>ABS-A</t>
        </is>
      </c>
      <c r="H3542" s="12" t="inlineStr">
        <is>
          <t>Absorber A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60</v>
      </c>
      <c r="R3542" s="12" t="n">
        <v>76</v>
      </c>
      <c r="S3542" s="12" t="inlineStr">
        <is>
          <t>Tray</t>
        </is>
      </c>
      <c r="T3542" s="16" t="n">
        <v>570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2.4 %</t>
        </is>
      </c>
      <c r="AA3542" s="12">
        <f>N3542*O3542</f>
        <v/>
      </c>
    </row>
    <row r="3543">
      <c r="A3543" s="12" t="inlineStr">
        <is>
          <t>G-P-0018</t>
        </is>
      </c>
      <c r="B3543" s="12" t="inlineStr">
        <is>
          <t>G</t>
        </is>
      </c>
      <c r="C3543" s="12" t="inlineStr">
        <is>
          <t>Carbon capture</t>
        </is>
      </c>
      <c r="D3543" s="12" t="inlineStr">
        <is>
          <t>480 V welding receptacle 4</t>
        </is>
      </c>
      <c r="E3543" s="12" t="inlineStr"/>
      <c r="F3543" s="12" t="inlineStr">
        <is>
          <t>CCS MV switchgear building (VFDs)</t>
        </is>
      </c>
      <c r="G3543" s="12" t="inlineStr">
        <is>
          <t>ABS-A</t>
        </is>
      </c>
      <c r="H3543" s="12" t="inlineStr">
        <is>
          <t>Absorber A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60</v>
      </c>
      <c r="R3543" s="12" t="n">
        <v>76</v>
      </c>
      <c r="S3543" s="12" t="inlineStr">
        <is>
          <t>Tray</t>
        </is>
      </c>
      <c r="T3543" s="16" t="n">
        <v>570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2.4 %</t>
        </is>
      </c>
      <c r="AA3543" s="12">
        <f>N3543*O3543</f>
        <v/>
      </c>
    </row>
    <row r="3544">
      <c r="A3544" s="12" t="inlineStr">
        <is>
          <t>G-P-0019</t>
        </is>
      </c>
      <c r="B3544" s="12" t="inlineStr">
        <is>
          <t>G</t>
        </is>
      </c>
      <c r="C3544" s="12" t="inlineStr">
        <is>
          <t>Carbon capture</t>
        </is>
      </c>
      <c r="D3544" s="12" t="inlineStr">
        <is>
          <t>Motor 1 of 2, 150 kW</t>
        </is>
      </c>
      <c r="E3544" s="12" t="inlineStr"/>
      <c r="F3544" s="12" t="inlineStr">
        <is>
          <t>CCS MV switchgear building (VFDs)</t>
        </is>
      </c>
      <c r="G3544" s="12" t="inlineStr"/>
      <c r="H3544" s="12" t="inlineStr">
        <is>
          <t>Absorber A intercooler (pumps + plate exchanger)</t>
        </is>
      </c>
      <c r="I3544" s="12" t="inlineStr">
        <is>
          <t>LV 600 V</t>
        </is>
      </c>
      <c r="J3544" s="12" t="inlineStr">
        <is>
          <t>Type TC-ER 600 V 3/C Cu XHHW-2 + ground, PVC jacket</t>
        </is>
      </c>
      <c r="K3544" s="12" t="inlineStr">
        <is>
          <t>LV|3/C+G|350</t>
        </is>
      </c>
      <c r="L3544" s="12" t="inlineStr">
        <is>
          <t>3/C+G</t>
        </is>
      </c>
      <c r="M3544" s="12" t="inlineStr">
        <is>
          <t>350 kcmil</t>
        </is>
      </c>
      <c r="N3544" s="12" t="n">
        <v>1</v>
      </c>
      <c r="O3544" s="12" t="n">
        <v>1</v>
      </c>
      <c r="P3544" s="12" t="n">
        <v>480</v>
      </c>
      <c r="Q3544" s="12" t="n">
        <v>150</v>
      </c>
      <c r="R3544" s="12" t="n">
        <v>212.3</v>
      </c>
      <c r="S3544" s="12" t="inlineStr">
        <is>
          <t>Tray</t>
        </is>
      </c>
      <c r="T3544" s="16" t="n">
        <v>552</v>
      </c>
      <c r="U3544" s="16" t="n">
        <v>81</v>
      </c>
      <c r="V3544" s="16">
        <f>ROUNDUP((T3544+U3544+2*'Read Me'!$B$13)*(1+'Read Me'!$B$12),-1)</f>
        <v/>
      </c>
      <c r="W3544" s="16">
        <f>V3544*N3544*O3544</f>
        <v/>
      </c>
      <c r="X3544" s="12">
        <f>IF(LEFT(I3544,2)="MV",2*N3544*IF(L3544="1/C",O3544,1),0)</f>
        <v/>
      </c>
      <c r="Y3544" s="12">
        <f>IF(OR(LEFT(K3544,4)="LVAX",LEFT(K3544,6)="MV15AX",LEFT(K3544,4)="CTAX",LEFT(K3544,2)="W|"),2*N3544*O3544,0)</f>
        <v/>
      </c>
      <c r="Z3544" s="12" t="inlineStr">
        <is>
          <t>VD 2.0 %</t>
        </is>
      </c>
      <c r="AA3544" s="12">
        <f>N3544*O3544</f>
        <v/>
      </c>
    </row>
    <row r="3545">
      <c r="A3545" s="12" t="inlineStr">
        <is>
          <t>G-P-0020</t>
        </is>
      </c>
      <c r="B3545" s="12" t="inlineStr">
        <is>
          <t>G</t>
        </is>
      </c>
      <c r="C3545" s="12" t="inlineStr">
        <is>
          <t>Carbon capture</t>
        </is>
      </c>
      <c r="D3545" s="12" t="inlineStr">
        <is>
          <t>Motor 2 of 2, 150 kW</t>
        </is>
      </c>
      <c r="E3545" s="12" t="inlineStr"/>
      <c r="F3545" s="12" t="inlineStr">
        <is>
          <t>CCS MV switchgear building (VFDs)</t>
        </is>
      </c>
      <c r="G3545" s="12" t="inlineStr"/>
      <c r="H3545" s="12" t="inlineStr">
        <is>
          <t>Absorber A intercooler (pumps + plate exchanger)</t>
        </is>
      </c>
      <c r="I3545" s="12" t="inlineStr">
        <is>
          <t>LV 600 V</t>
        </is>
      </c>
      <c r="J3545" s="12" t="inlineStr">
        <is>
          <t>Type TC-ER 600 V 3/C Cu XHHW-2 + ground, PVC jacket</t>
        </is>
      </c>
      <c r="K3545" s="12" t="inlineStr">
        <is>
          <t>LV|3/C+G|350</t>
        </is>
      </c>
      <c r="L3545" s="12" t="inlineStr">
        <is>
          <t>3/C+G</t>
        </is>
      </c>
      <c r="M3545" s="12" t="inlineStr">
        <is>
          <t>350 kcmil</t>
        </is>
      </c>
      <c r="N3545" s="12" t="n">
        <v>1</v>
      </c>
      <c r="O3545" s="12" t="n">
        <v>1</v>
      </c>
      <c r="P3545" s="12" t="n">
        <v>480</v>
      </c>
      <c r="Q3545" s="12" t="n">
        <v>150</v>
      </c>
      <c r="R3545" s="12" t="n">
        <v>212.3</v>
      </c>
      <c r="S3545" s="12" t="inlineStr">
        <is>
          <t>Tray</t>
        </is>
      </c>
      <c r="T3545" s="16" t="n">
        <v>552</v>
      </c>
      <c r="U3545" s="16" t="n">
        <v>81</v>
      </c>
      <c r="V3545" s="16">
        <f>ROUNDUP((T3545+U3545+2*'Read Me'!$B$13)*(1+'Read Me'!$B$12),-1)</f>
        <v/>
      </c>
      <c r="W3545" s="16">
        <f>V3545*N3545*O3545</f>
        <v/>
      </c>
      <c r="X3545" s="12">
        <f>IF(LEFT(I3545,2)="MV",2*N3545*IF(L3545="1/C",O3545,1),0)</f>
        <v/>
      </c>
      <c r="Y3545" s="12">
        <f>IF(OR(LEFT(K3545,4)="LVAX",LEFT(K3545,6)="MV15AX",LEFT(K3545,4)="CTAX",LEFT(K3545,2)="W|"),2*N3545*O3545,0)</f>
        <v/>
      </c>
      <c r="Z3545" s="12" t="inlineStr">
        <is>
          <t>VD 2.0 %</t>
        </is>
      </c>
      <c r="AA3545" s="12">
        <f>N3545*O3545</f>
        <v/>
      </c>
    </row>
    <row r="3546">
      <c r="A3546" s="12" t="inlineStr">
        <is>
          <t>G-P-0021</t>
        </is>
      </c>
      <c r="B3546" s="12" t="inlineStr">
        <is>
          <t>G</t>
        </is>
      </c>
      <c r="C3546" s="12" t="inlineStr">
        <is>
          <t>Carbon capture</t>
        </is>
      </c>
      <c r="D3546" s="12" t="inlineStr">
        <is>
          <t>MOV 1: power</t>
        </is>
      </c>
      <c r="E3546" s="12" t="inlineStr"/>
      <c r="F3546" s="12" t="inlineStr">
        <is>
          <t>CCS MV switchgear building (VFDs)</t>
        </is>
      </c>
      <c r="G3546" s="12" t="inlineStr">
        <is>
          <t>ABS-B</t>
        </is>
      </c>
      <c r="H3546" s="12" t="inlineStr">
        <is>
          <t>Absorber B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2.5</v>
      </c>
      <c r="R3546" s="12" t="n">
        <v>3.5</v>
      </c>
      <c r="S3546" s="12" t="inlineStr">
        <is>
          <t>Tray</t>
        </is>
      </c>
      <c r="T3546" s="16" t="n">
        <v>410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VD 0.8 %</t>
        </is>
      </c>
      <c r="AA3546" s="12">
        <f>N3546*O3546</f>
        <v/>
      </c>
    </row>
    <row r="3547">
      <c r="A3547" s="12" t="inlineStr">
        <is>
          <t>G-P-0022</t>
        </is>
      </c>
      <c r="B3547" s="12" t="inlineStr">
        <is>
          <t>G</t>
        </is>
      </c>
      <c r="C3547" s="12" t="inlineStr">
        <is>
          <t>Carbon capture</t>
        </is>
      </c>
      <c r="D3547" s="12" t="inlineStr">
        <is>
          <t>MOV 2: power</t>
        </is>
      </c>
      <c r="E3547" s="12" t="inlineStr"/>
      <c r="F3547" s="12" t="inlineStr">
        <is>
          <t>CCS MV switchgear building (VFDs)</t>
        </is>
      </c>
      <c r="G3547" s="12" t="inlineStr">
        <is>
          <t>ABS-B</t>
        </is>
      </c>
      <c r="H3547" s="12" t="inlineStr">
        <is>
          <t>Absorber B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2.5</v>
      </c>
      <c r="R3547" s="12" t="n">
        <v>3.5</v>
      </c>
      <c r="S3547" s="12" t="inlineStr">
        <is>
          <t>Tray</t>
        </is>
      </c>
      <c r="T3547" s="16" t="n">
        <v>410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VD 0.8 %</t>
        </is>
      </c>
      <c r="AA3547" s="12">
        <f>N3547*O3547</f>
        <v/>
      </c>
    </row>
    <row r="3548">
      <c r="A3548" s="12" t="inlineStr">
        <is>
          <t>G-P-0023</t>
        </is>
      </c>
      <c r="B3548" s="12" t="inlineStr">
        <is>
          <t>G</t>
        </is>
      </c>
      <c r="C3548" s="12" t="inlineStr">
        <is>
          <t>Carbon capture</t>
        </is>
      </c>
      <c r="D3548" s="12" t="inlineStr">
        <is>
          <t>MOV 3: power</t>
        </is>
      </c>
      <c r="E3548" s="12" t="inlineStr"/>
      <c r="F3548" s="12" t="inlineStr">
        <is>
          <t>CCS MV switchgear building (VFDs)</t>
        </is>
      </c>
      <c r="G3548" s="12" t="inlineStr">
        <is>
          <t>ABS-B</t>
        </is>
      </c>
      <c r="H3548" s="12" t="inlineStr">
        <is>
          <t>Absorber B (62 ft dia x 262 ft, stack to 313 ft)</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2.5</v>
      </c>
      <c r="R3548" s="12" t="n">
        <v>3.5</v>
      </c>
      <c r="S3548" s="12" t="inlineStr">
        <is>
          <t>Tray</t>
        </is>
      </c>
      <c r="T3548" s="16" t="n">
        <v>410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0.8 %</t>
        </is>
      </c>
      <c r="AA3548" s="12">
        <f>N3548*O3548</f>
        <v/>
      </c>
    </row>
    <row r="3549">
      <c r="A3549" s="12" t="inlineStr">
        <is>
          <t>G-P-0024</t>
        </is>
      </c>
      <c r="B3549" s="12" t="inlineStr">
        <is>
          <t>G</t>
        </is>
      </c>
      <c r="C3549" s="12" t="inlineStr">
        <is>
          <t>Carbon capture</t>
        </is>
      </c>
      <c r="D3549" s="12" t="inlineStr">
        <is>
          <t>MOV 4: power</t>
        </is>
      </c>
      <c r="E3549" s="12" t="inlineStr"/>
      <c r="F3549" s="12" t="inlineStr">
        <is>
          <t>CCS MV switchgear building (VFDs)</t>
        </is>
      </c>
      <c r="G3549" s="12" t="inlineStr">
        <is>
          <t>ABS-B</t>
        </is>
      </c>
      <c r="H3549" s="12" t="inlineStr">
        <is>
          <t>Absorber B (62 ft dia x 262 ft, stack to 313 ft)</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2.5</v>
      </c>
      <c r="R3549" s="12" t="n">
        <v>3.5</v>
      </c>
      <c r="S3549" s="12" t="inlineStr">
        <is>
          <t>Tray</t>
        </is>
      </c>
      <c r="T3549" s="16" t="n">
        <v>410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0.8 %</t>
        </is>
      </c>
      <c r="AA3549" s="12">
        <f>N3549*O3549</f>
        <v/>
      </c>
    </row>
    <row r="3550">
      <c r="A3550" s="12" t="inlineStr">
        <is>
          <t>G-P-0025</t>
        </is>
      </c>
      <c r="B3550" s="12" t="inlineStr">
        <is>
          <t>G</t>
        </is>
      </c>
      <c r="C3550" s="12" t="inlineStr">
        <is>
          <t>Carbon capture</t>
        </is>
      </c>
      <c r="D3550" s="12" t="inlineStr">
        <is>
          <t>MOV 5: power</t>
        </is>
      </c>
      <c r="E3550" s="12" t="inlineStr"/>
      <c r="F3550" s="12" t="inlineStr">
        <is>
          <t>CCS MV switchgear building (VFDs)</t>
        </is>
      </c>
      <c r="G3550" s="12" t="inlineStr">
        <is>
          <t>ABS-B</t>
        </is>
      </c>
      <c r="H3550" s="12" t="inlineStr">
        <is>
          <t>Absorber B (62 ft dia x 262 ft, stack to 313 ft)</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2.5</v>
      </c>
      <c r="R3550" s="12" t="n">
        <v>3.5</v>
      </c>
      <c r="S3550" s="12" t="inlineStr">
        <is>
          <t>Tray</t>
        </is>
      </c>
      <c r="T3550" s="16" t="n">
        <v>410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0.8 %</t>
        </is>
      </c>
      <c r="AA3550" s="12">
        <f>N3550*O3550</f>
        <v/>
      </c>
    </row>
    <row r="3551">
      <c r="A3551" s="12" t="inlineStr">
        <is>
          <t>G-P-0026</t>
        </is>
      </c>
      <c r="B3551" s="12" t="inlineStr">
        <is>
          <t>G</t>
        </is>
      </c>
      <c r="C3551" s="12" t="inlineStr">
        <is>
          <t>Carbon capture</t>
        </is>
      </c>
      <c r="D3551" s="12" t="inlineStr">
        <is>
          <t>MOV 6: power</t>
        </is>
      </c>
      <c r="E3551" s="12" t="inlineStr"/>
      <c r="F3551" s="12" t="inlineStr">
        <is>
          <t>CCS MV switchgear building (VFDs)</t>
        </is>
      </c>
      <c r="G3551" s="12" t="inlineStr">
        <is>
          <t>ABS-B</t>
        </is>
      </c>
      <c r="H3551" s="12" t="inlineStr">
        <is>
          <t>Absorber B (62 ft dia x 262 ft, stack to 313 ft)</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2.5</v>
      </c>
      <c r="R3551" s="12" t="n">
        <v>3.5</v>
      </c>
      <c r="S3551" s="12" t="inlineStr">
        <is>
          <t>Tray</t>
        </is>
      </c>
      <c r="T3551" s="16" t="n">
        <v>410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VD 0.8 %</t>
        </is>
      </c>
      <c r="AA3551" s="12">
        <f>N3551*O3551</f>
        <v/>
      </c>
    </row>
    <row r="3552">
      <c r="A3552" s="12" t="inlineStr">
        <is>
          <t>G-P-0027</t>
        </is>
      </c>
      <c r="B3552" s="12" t="inlineStr">
        <is>
          <t>G</t>
        </is>
      </c>
      <c r="C3552" s="12" t="inlineStr">
        <is>
          <t>Carbon capture</t>
        </is>
      </c>
      <c r="D3552" s="12" t="inlineStr">
        <is>
          <t>MOV 7: power</t>
        </is>
      </c>
      <c r="E3552" s="12" t="inlineStr"/>
      <c r="F3552" s="12" t="inlineStr">
        <is>
          <t>CCS MV switchgear building (VFDs)</t>
        </is>
      </c>
      <c r="G3552" s="12" t="inlineStr">
        <is>
          <t>ABS-B</t>
        </is>
      </c>
      <c r="H3552" s="12" t="inlineStr">
        <is>
          <t>Absorber B (62 ft dia x 262 ft, stack to 313 ft)</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2.5</v>
      </c>
      <c r="R3552" s="12" t="n">
        <v>3.5</v>
      </c>
      <c r="S3552" s="12" t="inlineStr">
        <is>
          <t>Tray</t>
        </is>
      </c>
      <c r="T3552" s="16" t="n">
        <v>410</v>
      </c>
      <c r="U3552" s="16" t="n">
        <v>80</v>
      </c>
      <c r="V3552" s="16">
        <f>ROUNDUP((T3552+U3552+2*'Read Me'!$B$13)*(1+'Read Me'!$B$12),-1)</f>
        <v/>
      </c>
      <c r="W3552" s="16">
        <f>V3552*N3552*O3552</f>
        <v/>
      </c>
      <c r="X3552" s="12">
        <f>IF(LEFT(I3552,2)="MV",2*N3552*IF(L3552="1/C",O3552,1),0)</f>
        <v/>
      </c>
      <c r="Y3552" s="12">
        <f>IF(OR(LEFT(K3552,4)="LVAX",LEFT(K3552,6)="MV15AX",LEFT(K3552,4)="CTAX",LEFT(K3552,2)="W|"),2*N3552*O3552,0)</f>
        <v/>
      </c>
      <c r="Z3552" s="12" t="inlineStr">
        <is>
          <t>VD 0.8 %</t>
        </is>
      </c>
      <c r="AA3552" s="12">
        <f>N3552*O3552</f>
        <v/>
      </c>
    </row>
    <row r="3553">
      <c r="A3553" s="12" t="inlineStr">
        <is>
          <t>G-P-0028</t>
        </is>
      </c>
      <c r="B3553" s="12" t="inlineStr">
        <is>
          <t>G</t>
        </is>
      </c>
      <c r="C3553" s="12" t="inlineStr">
        <is>
          <t>Carbon capture</t>
        </is>
      </c>
      <c r="D3553" s="12" t="inlineStr">
        <is>
          <t>MOV 8: power</t>
        </is>
      </c>
      <c r="E3553" s="12" t="inlineStr"/>
      <c r="F3553" s="12" t="inlineStr">
        <is>
          <t>CCS MV switchgear building (VFDs)</t>
        </is>
      </c>
      <c r="G3553" s="12" t="inlineStr">
        <is>
          <t>ABS-B</t>
        </is>
      </c>
      <c r="H3553" s="12" t="inlineStr">
        <is>
          <t>Absorber B (62 ft dia x 262 ft, stack to 313 ft)</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2.5</v>
      </c>
      <c r="R3553" s="12" t="n">
        <v>3.5</v>
      </c>
      <c r="S3553" s="12" t="inlineStr">
        <is>
          <t>Tray</t>
        </is>
      </c>
      <c r="T3553" s="16" t="n">
        <v>410</v>
      </c>
      <c r="U3553" s="16" t="n">
        <v>80</v>
      </c>
      <c r="V3553" s="16">
        <f>ROUNDUP((T3553+U3553+2*'Read Me'!$B$13)*(1+'Read Me'!$B$12),-1)</f>
        <v/>
      </c>
      <c r="W3553" s="16">
        <f>V3553*N3553*O3553</f>
        <v/>
      </c>
      <c r="X3553" s="12">
        <f>IF(LEFT(I3553,2)="MV",2*N3553*IF(L3553="1/C",O3553,1),0)</f>
        <v/>
      </c>
      <c r="Y3553" s="12">
        <f>IF(OR(LEFT(K3553,4)="LVAX",LEFT(K3553,6)="MV15AX",LEFT(K3553,4)="CTAX",LEFT(K3553,2)="W|"),2*N3553*O3553,0)</f>
        <v/>
      </c>
      <c r="Z3553" s="12" t="inlineStr">
        <is>
          <t>VD 0.8 %</t>
        </is>
      </c>
      <c r="AA3553" s="12">
        <f>N3553*O3553</f>
        <v/>
      </c>
    </row>
    <row r="3554">
      <c r="A3554" s="12" t="inlineStr">
        <is>
          <t>G-P-0029</t>
        </is>
      </c>
      <c r="B3554" s="12" t="inlineStr">
        <is>
          <t>G</t>
        </is>
      </c>
      <c r="C3554" s="12" t="inlineStr">
        <is>
          <t>Carbon capture</t>
        </is>
      </c>
      <c r="D3554" s="12" t="inlineStr">
        <is>
          <t>MOV 9: power</t>
        </is>
      </c>
      <c r="E3554" s="12" t="inlineStr"/>
      <c r="F3554" s="12" t="inlineStr">
        <is>
          <t>CCS MV switchgear building (VFDs)</t>
        </is>
      </c>
      <c r="G3554" s="12" t="inlineStr">
        <is>
          <t>ABS-B</t>
        </is>
      </c>
      <c r="H3554" s="12" t="inlineStr">
        <is>
          <t>Absorber B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410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0.8 %</t>
        </is>
      </c>
      <c r="AA3554" s="12">
        <f>N3554*O3554</f>
        <v/>
      </c>
    </row>
    <row r="3555">
      <c r="A3555" s="12" t="inlineStr">
        <is>
          <t>G-P-0030</t>
        </is>
      </c>
      <c r="B3555" s="12" t="inlineStr">
        <is>
          <t>G</t>
        </is>
      </c>
      <c r="C3555" s="12" t="inlineStr">
        <is>
          <t>Carbon capture</t>
        </is>
      </c>
      <c r="D3555" s="12" t="inlineStr">
        <is>
          <t>MOV 10: power</t>
        </is>
      </c>
      <c r="E3555" s="12" t="inlineStr"/>
      <c r="F3555" s="12" t="inlineStr">
        <is>
          <t>CCS MV switchgear building (VFDs)</t>
        </is>
      </c>
      <c r="G3555" s="12" t="inlineStr">
        <is>
          <t>ABS-B</t>
        </is>
      </c>
      <c r="H3555" s="12" t="inlineStr">
        <is>
          <t>Absorber B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410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0.8 %</t>
        </is>
      </c>
      <c r="AA3555" s="12">
        <f>N3555*O3555</f>
        <v/>
      </c>
    </row>
    <row r="3556">
      <c r="A3556" s="12" t="inlineStr">
        <is>
          <t>G-P-0031</t>
        </is>
      </c>
      <c r="B3556" s="12" t="inlineStr">
        <is>
          <t>G</t>
        </is>
      </c>
      <c r="C3556" s="12" t="inlineStr">
        <is>
          <t>Carbon capture</t>
        </is>
      </c>
      <c r="D3556" s="12" t="inlineStr">
        <is>
          <t>LV power feeder</t>
        </is>
      </c>
      <c r="E3556" s="12" t="inlineStr"/>
      <c r="F3556" s="12" t="inlineStr">
        <is>
          <t>CCS MV switchgear building (VFDs)</t>
        </is>
      </c>
      <c r="G3556" s="12" t="inlineStr">
        <is>
          <t>ABS-B</t>
        </is>
      </c>
      <c r="H3556" s="12" t="inlineStr">
        <is>
          <t>Absorber B (62 ft dia x 262 ft, stack to 313 ft)</t>
        </is>
      </c>
      <c r="I3556" s="12" t="inlineStr">
        <is>
          <t>LV 600 V</t>
        </is>
      </c>
      <c r="J3556" s="12" t="inlineStr">
        <is>
          <t>Type TC-ER 600 V 3/C Cu XHHW-2 + ground, PVC jacket</t>
        </is>
      </c>
      <c r="K3556" s="12" t="inlineStr">
        <is>
          <t>LV|3/C+G|2</t>
        </is>
      </c>
      <c r="L3556" s="12" t="inlineStr">
        <is>
          <t>3/C+G</t>
        </is>
      </c>
      <c r="M3556" s="12" t="inlineStr">
        <is>
          <t>2</t>
        </is>
      </c>
      <c r="N3556" s="12" t="n">
        <v>1</v>
      </c>
      <c r="O3556" s="12" t="n">
        <v>1</v>
      </c>
      <c r="P3556" s="12" t="n">
        <v>480</v>
      </c>
      <c r="Q3556" s="12" t="n">
        <v>40</v>
      </c>
      <c r="R3556" s="12" t="n">
        <v>56.6</v>
      </c>
      <c r="S3556" s="12" t="inlineStr">
        <is>
          <t>Tray</t>
        </is>
      </c>
      <c r="T3556" s="16" t="n">
        <v>410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2.1 %</t>
        </is>
      </c>
      <c r="AA3556" s="12">
        <f>N3556*O3556</f>
        <v/>
      </c>
    </row>
    <row r="3557">
      <c r="A3557" s="12" t="inlineStr">
        <is>
          <t>G-P-0032</t>
        </is>
      </c>
      <c r="B3557" s="12" t="inlineStr">
        <is>
          <t>G</t>
        </is>
      </c>
      <c r="C3557" s="12" t="inlineStr">
        <is>
          <t>Carbon capture</t>
        </is>
      </c>
      <c r="D3557" s="12" t="inlineStr">
        <is>
          <t>Area / platform lighting circuit 1 (12 fixtures)</t>
        </is>
      </c>
      <c r="E3557" s="12" t="inlineStr"/>
      <c r="F3557" s="12" t="inlineStr">
        <is>
          <t>CCS MV switchgear building (VFDs)</t>
        </is>
      </c>
      <c r="G3557" s="12" t="inlineStr">
        <is>
          <t>ABS-B</t>
        </is>
      </c>
      <c r="H3557" s="12" t="inlineStr">
        <is>
          <t>Absorber B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3</v>
      </c>
      <c r="R3557" s="12" t="n">
        <v>5</v>
      </c>
      <c r="S3557" s="12" t="inlineStr">
        <is>
          <t>Tray</t>
        </is>
      </c>
      <c r="T3557" s="16" t="n">
        <v>710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fixture-to-fixture run included</t>
        </is>
      </c>
      <c r="AA3557" s="12">
        <f>N3557*O3557</f>
        <v/>
      </c>
    </row>
    <row r="3558">
      <c r="A3558" s="12" t="inlineStr">
        <is>
          <t>G-P-0033</t>
        </is>
      </c>
      <c r="B3558" s="12" t="inlineStr">
        <is>
          <t>G</t>
        </is>
      </c>
      <c r="C3558" s="12" t="inlineStr">
        <is>
          <t>Carbon capture</t>
        </is>
      </c>
      <c r="D3558" s="12" t="inlineStr">
        <is>
          <t>Area / platform lighting circuit 2 (12 fixtures)</t>
        </is>
      </c>
      <c r="E3558" s="12" t="inlineStr"/>
      <c r="F3558" s="12" t="inlineStr">
        <is>
          <t>CCS MV switchgear building (VFDs)</t>
        </is>
      </c>
      <c r="G3558" s="12" t="inlineStr">
        <is>
          <t>ABS-B</t>
        </is>
      </c>
      <c r="H3558" s="12" t="inlineStr">
        <is>
          <t>Absorber B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3</v>
      </c>
      <c r="R3558" s="12" t="n">
        <v>5</v>
      </c>
      <c r="S3558" s="12" t="inlineStr">
        <is>
          <t>Tray</t>
        </is>
      </c>
      <c r="T3558" s="16" t="n">
        <v>710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fixture-to-fixture run included</t>
        </is>
      </c>
      <c r="AA3558" s="12">
        <f>N3558*O3558</f>
        <v/>
      </c>
    </row>
    <row r="3559">
      <c r="A3559" s="12" t="inlineStr">
        <is>
          <t>G-P-0034</t>
        </is>
      </c>
      <c r="B3559" s="12" t="inlineStr">
        <is>
          <t>G</t>
        </is>
      </c>
      <c r="C3559" s="12" t="inlineStr">
        <is>
          <t>Carbon capture</t>
        </is>
      </c>
      <c r="D3559" s="12" t="inlineStr">
        <is>
          <t>Area / platform lighting circuit 3 (6 fixtures)</t>
        </is>
      </c>
      <c r="E3559" s="12" t="inlineStr"/>
      <c r="F3559" s="12" t="inlineStr">
        <is>
          <t>CCS MV switchgear building (VFDs)</t>
        </is>
      </c>
      <c r="G3559" s="12" t="inlineStr">
        <is>
          <t>ABS-B</t>
        </is>
      </c>
      <c r="H3559" s="12" t="inlineStr">
        <is>
          <t>Absorber B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3</v>
      </c>
      <c r="R3559" s="12" t="n">
        <v>5</v>
      </c>
      <c r="S3559" s="12" t="inlineStr">
        <is>
          <t>Tray</t>
        </is>
      </c>
      <c r="T3559" s="16" t="n">
        <v>710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fixture-to-fixture run included</t>
        </is>
      </c>
      <c r="AA3559" s="12">
        <f>N3559*O3559</f>
        <v/>
      </c>
    </row>
    <row r="3560">
      <c r="A3560" s="12" t="inlineStr">
        <is>
          <t>G-P-0035</t>
        </is>
      </c>
      <c r="B3560" s="12" t="inlineStr">
        <is>
          <t>G</t>
        </is>
      </c>
      <c r="C3560" s="12" t="inlineStr">
        <is>
          <t>Carbon capture</t>
        </is>
      </c>
      <c r="D3560" s="12" t="inlineStr">
        <is>
          <t>480 V welding receptacle 1</t>
        </is>
      </c>
      <c r="E3560" s="12" t="inlineStr"/>
      <c r="F3560" s="12" t="inlineStr">
        <is>
          <t>CCS MV switchgear building (VFDs)</t>
        </is>
      </c>
      <c r="G3560" s="12" t="inlineStr">
        <is>
          <t>ABS-B</t>
        </is>
      </c>
      <c r="H3560" s="12" t="inlineStr">
        <is>
          <t>Absorber B (62 ft dia x 262 ft, stack to 313 ft)</t>
        </is>
      </c>
      <c r="I3560" s="12" t="inlineStr">
        <is>
          <t>LV 600 V</t>
        </is>
      </c>
      <c r="J3560" s="12" t="inlineStr">
        <is>
          <t>Type TC-ER 600 V 3/C Cu XHHW-2 + ground, PVC jacket</t>
        </is>
      </c>
      <c r="K3560" s="12" t="inlineStr">
        <is>
          <t>LV|3/C+G|2</t>
        </is>
      </c>
      <c r="L3560" s="12" t="inlineStr">
        <is>
          <t>3/C+G</t>
        </is>
      </c>
      <c r="M3560" s="12" t="inlineStr">
        <is>
          <t>2</t>
        </is>
      </c>
      <c r="N3560" s="12" t="n">
        <v>1</v>
      </c>
      <c r="O3560" s="12" t="n">
        <v>1</v>
      </c>
      <c r="P3560" s="12" t="n">
        <v>480</v>
      </c>
      <c r="Q3560" s="12" t="n">
        <v>60</v>
      </c>
      <c r="R3560" s="12" t="n">
        <v>76</v>
      </c>
      <c r="S3560" s="12" t="inlineStr">
        <is>
          <t>Tray</t>
        </is>
      </c>
      <c r="T3560" s="16" t="n">
        <v>410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2.9 %</t>
        </is>
      </c>
      <c r="AA3560" s="12">
        <f>N3560*O3560</f>
        <v/>
      </c>
    </row>
    <row r="3561">
      <c r="A3561" s="12" t="inlineStr">
        <is>
          <t>G-P-0036</t>
        </is>
      </c>
      <c r="B3561" s="12" t="inlineStr">
        <is>
          <t>G</t>
        </is>
      </c>
      <c r="C3561" s="12" t="inlineStr">
        <is>
          <t>Carbon capture</t>
        </is>
      </c>
      <c r="D3561" s="12" t="inlineStr">
        <is>
          <t>480 V welding receptacle 2</t>
        </is>
      </c>
      <c r="E3561" s="12" t="inlineStr"/>
      <c r="F3561" s="12" t="inlineStr">
        <is>
          <t>CCS MV switchgear building (VFDs)</t>
        </is>
      </c>
      <c r="G3561" s="12" t="inlineStr">
        <is>
          <t>ABS-B</t>
        </is>
      </c>
      <c r="H3561" s="12" t="inlineStr">
        <is>
          <t>Absorber B (62 ft dia x 262 ft, stack to 313 ft)</t>
        </is>
      </c>
      <c r="I3561" s="12" t="inlineStr">
        <is>
          <t>LV 600 V</t>
        </is>
      </c>
      <c r="J3561" s="12" t="inlineStr">
        <is>
          <t>Type TC-ER 600 V 3/C Cu XHHW-2 + ground, PVC jacket</t>
        </is>
      </c>
      <c r="K3561" s="12" t="inlineStr">
        <is>
          <t>LV|3/C+G|2</t>
        </is>
      </c>
      <c r="L3561" s="12" t="inlineStr">
        <is>
          <t>3/C+G</t>
        </is>
      </c>
      <c r="M3561" s="12" t="inlineStr">
        <is>
          <t>2</t>
        </is>
      </c>
      <c r="N3561" s="12" t="n">
        <v>1</v>
      </c>
      <c r="O3561" s="12" t="n">
        <v>1</v>
      </c>
      <c r="P3561" s="12" t="n">
        <v>480</v>
      </c>
      <c r="Q3561" s="12" t="n">
        <v>60</v>
      </c>
      <c r="R3561" s="12" t="n">
        <v>76</v>
      </c>
      <c r="S3561" s="12" t="inlineStr">
        <is>
          <t>Tray</t>
        </is>
      </c>
      <c r="T3561" s="16" t="n">
        <v>410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2.9 %</t>
        </is>
      </c>
      <c r="AA3561" s="12">
        <f>N3561*O3561</f>
        <v/>
      </c>
    </row>
    <row r="3562">
      <c r="A3562" s="12" t="inlineStr">
        <is>
          <t>G-P-0037</t>
        </is>
      </c>
      <c r="B3562" s="12" t="inlineStr">
        <is>
          <t>G</t>
        </is>
      </c>
      <c r="C3562" s="12" t="inlineStr">
        <is>
          <t>Carbon capture</t>
        </is>
      </c>
      <c r="D3562" s="12" t="inlineStr">
        <is>
          <t>480 V welding receptacle 3</t>
        </is>
      </c>
      <c r="E3562" s="12" t="inlineStr"/>
      <c r="F3562" s="12" t="inlineStr">
        <is>
          <t>CCS MV switchgear building (VFDs)</t>
        </is>
      </c>
      <c r="G3562" s="12" t="inlineStr">
        <is>
          <t>ABS-B</t>
        </is>
      </c>
      <c r="H3562" s="12" t="inlineStr">
        <is>
          <t>Absorber B (62 ft dia x 262 ft, stack to 313 ft)</t>
        </is>
      </c>
      <c r="I3562" s="12" t="inlineStr">
        <is>
          <t>LV 600 V</t>
        </is>
      </c>
      <c r="J3562" s="12" t="inlineStr">
        <is>
          <t>Type TC-ER 600 V 3/C Cu XHHW-2 + ground, PVC jacket</t>
        </is>
      </c>
      <c r="K3562" s="12" t="inlineStr">
        <is>
          <t>LV|3/C+G|2</t>
        </is>
      </c>
      <c r="L3562" s="12" t="inlineStr">
        <is>
          <t>3/C+G</t>
        </is>
      </c>
      <c r="M3562" s="12" t="inlineStr">
        <is>
          <t>2</t>
        </is>
      </c>
      <c r="N3562" s="12" t="n">
        <v>1</v>
      </c>
      <c r="O3562" s="12" t="n">
        <v>1</v>
      </c>
      <c r="P3562" s="12" t="n">
        <v>480</v>
      </c>
      <c r="Q3562" s="12" t="n">
        <v>60</v>
      </c>
      <c r="R3562" s="12" t="n">
        <v>76</v>
      </c>
      <c r="S3562" s="12" t="inlineStr">
        <is>
          <t>Tray</t>
        </is>
      </c>
      <c r="T3562" s="16" t="n">
        <v>410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2.9 %</t>
        </is>
      </c>
      <c r="AA3562" s="12">
        <f>N3562*O3562</f>
        <v/>
      </c>
    </row>
    <row r="3563">
      <c r="A3563" s="12" t="inlineStr">
        <is>
          <t>G-P-0038</t>
        </is>
      </c>
      <c r="B3563" s="12" t="inlineStr">
        <is>
          <t>G</t>
        </is>
      </c>
      <c r="C3563" s="12" t="inlineStr">
        <is>
          <t>Carbon capture</t>
        </is>
      </c>
      <c r="D3563" s="12" t="inlineStr">
        <is>
          <t>480 V welding receptacle 4</t>
        </is>
      </c>
      <c r="E3563" s="12" t="inlineStr"/>
      <c r="F3563" s="12" t="inlineStr">
        <is>
          <t>CCS MV switchgear building (VFDs)</t>
        </is>
      </c>
      <c r="G3563" s="12" t="inlineStr">
        <is>
          <t>ABS-B</t>
        </is>
      </c>
      <c r="H3563" s="12" t="inlineStr">
        <is>
          <t>Absorber B (62 ft dia x 262 ft, stack to 313 ft)</t>
        </is>
      </c>
      <c r="I3563" s="12" t="inlineStr">
        <is>
          <t>LV 600 V</t>
        </is>
      </c>
      <c r="J3563" s="12" t="inlineStr">
        <is>
          <t>Type TC-ER 600 V 3/C Cu XHHW-2 + ground, PVC jacket</t>
        </is>
      </c>
      <c r="K3563" s="12" t="inlineStr">
        <is>
          <t>LV|3/C+G|2</t>
        </is>
      </c>
      <c r="L3563" s="12" t="inlineStr">
        <is>
          <t>3/C+G</t>
        </is>
      </c>
      <c r="M3563" s="12" t="inlineStr">
        <is>
          <t>2</t>
        </is>
      </c>
      <c r="N3563" s="12" t="n">
        <v>1</v>
      </c>
      <c r="O3563" s="12" t="n">
        <v>1</v>
      </c>
      <c r="P3563" s="12" t="n">
        <v>480</v>
      </c>
      <c r="Q3563" s="12" t="n">
        <v>60</v>
      </c>
      <c r="R3563" s="12" t="n">
        <v>76</v>
      </c>
      <c r="S3563" s="12" t="inlineStr">
        <is>
          <t>Tray</t>
        </is>
      </c>
      <c r="T3563" s="16" t="n">
        <v>410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2.9 %</t>
        </is>
      </c>
      <c r="AA3563" s="12">
        <f>N3563*O3563</f>
        <v/>
      </c>
    </row>
    <row r="3564">
      <c r="A3564" s="12" t="inlineStr">
        <is>
          <t>G-P-0039</t>
        </is>
      </c>
      <c r="B3564" s="12" t="inlineStr">
        <is>
          <t>G</t>
        </is>
      </c>
      <c r="C3564" s="12" t="inlineStr">
        <is>
          <t>Carbon capture</t>
        </is>
      </c>
      <c r="D3564" s="12" t="inlineStr">
        <is>
          <t>Motor 1 of 2, 150 kW</t>
        </is>
      </c>
      <c r="E3564" s="12" t="inlineStr"/>
      <c r="F3564" s="12" t="inlineStr">
        <is>
          <t>CCS MV switchgear building (VFDs)</t>
        </is>
      </c>
      <c r="G3564" s="12" t="inlineStr"/>
      <c r="H3564" s="12" t="inlineStr">
        <is>
          <t>Absorber B intercooler (pumps + plate exchanger)</t>
        </is>
      </c>
      <c r="I3564" s="12" t="inlineStr">
        <is>
          <t>LV 600 V</t>
        </is>
      </c>
      <c r="J3564" s="12" t="inlineStr">
        <is>
          <t>Type TC-ER 600 V 3/C Cu XHHW-2 + ground, PVC jacket</t>
        </is>
      </c>
      <c r="K3564" s="12" t="inlineStr">
        <is>
          <t>LV|3/C+G|350</t>
        </is>
      </c>
      <c r="L3564" s="12" t="inlineStr">
        <is>
          <t>3/C+G</t>
        </is>
      </c>
      <c r="M3564" s="12" t="inlineStr">
        <is>
          <t>350 kcmil</t>
        </is>
      </c>
      <c r="N3564" s="12" t="n">
        <v>1</v>
      </c>
      <c r="O3564" s="12" t="n">
        <v>1</v>
      </c>
      <c r="P3564" s="12" t="n">
        <v>480</v>
      </c>
      <c r="Q3564" s="12" t="n">
        <v>150</v>
      </c>
      <c r="R3564" s="12" t="n">
        <v>212.3</v>
      </c>
      <c r="S3564" s="12" t="inlineStr">
        <is>
          <t>Tray</t>
        </is>
      </c>
      <c r="T3564" s="16" t="n">
        <v>392</v>
      </c>
      <c r="U3564" s="16" t="n">
        <v>81</v>
      </c>
      <c r="V3564" s="16">
        <f>ROUNDUP((T3564+U3564+2*'Read Me'!$B$13)*(1+'Read Me'!$B$12),-1)</f>
        <v/>
      </c>
      <c r="W3564" s="16">
        <f>V3564*N3564*O3564</f>
        <v/>
      </c>
      <c r="X3564" s="12">
        <f>IF(LEFT(I3564,2)="MV",2*N3564*IF(L3564="1/C",O3564,1),0)</f>
        <v/>
      </c>
      <c r="Y3564" s="12">
        <f>IF(OR(LEFT(K3564,4)="LVAX",LEFT(K3564,6)="MV15AX",LEFT(K3564,4)="CTAX",LEFT(K3564,2)="W|"),2*N3564*O3564,0)</f>
        <v/>
      </c>
      <c r="Z3564" s="12" t="inlineStr">
        <is>
          <t>VD 1.5 %</t>
        </is>
      </c>
      <c r="AA3564" s="12">
        <f>N3564*O3564</f>
        <v/>
      </c>
    </row>
    <row r="3565">
      <c r="A3565" s="12" t="inlineStr">
        <is>
          <t>G-P-0040</t>
        </is>
      </c>
      <c r="B3565" s="12" t="inlineStr">
        <is>
          <t>G</t>
        </is>
      </c>
      <c r="C3565" s="12" t="inlineStr">
        <is>
          <t>Carbon capture</t>
        </is>
      </c>
      <c r="D3565" s="12" t="inlineStr">
        <is>
          <t>Motor 2 of 2, 150 kW</t>
        </is>
      </c>
      <c r="E3565" s="12" t="inlineStr"/>
      <c r="F3565" s="12" t="inlineStr">
        <is>
          <t>CCS MV switchgear building (VFDs)</t>
        </is>
      </c>
      <c r="G3565" s="12" t="inlineStr"/>
      <c r="H3565" s="12" t="inlineStr">
        <is>
          <t>Absorber B intercooler (pumps + plate exchanger)</t>
        </is>
      </c>
      <c r="I3565" s="12" t="inlineStr">
        <is>
          <t>LV 600 V</t>
        </is>
      </c>
      <c r="J3565" s="12" t="inlineStr">
        <is>
          <t>Type TC-ER 600 V 3/C Cu XHHW-2 + ground, PVC jacket</t>
        </is>
      </c>
      <c r="K3565" s="12" t="inlineStr">
        <is>
          <t>LV|3/C+G|350</t>
        </is>
      </c>
      <c r="L3565" s="12" t="inlineStr">
        <is>
          <t>3/C+G</t>
        </is>
      </c>
      <c r="M3565" s="12" t="inlineStr">
        <is>
          <t>350 kcmil</t>
        </is>
      </c>
      <c r="N3565" s="12" t="n">
        <v>1</v>
      </c>
      <c r="O3565" s="12" t="n">
        <v>1</v>
      </c>
      <c r="P3565" s="12" t="n">
        <v>480</v>
      </c>
      <c r="Q3565" s="12" t="n">
        <v>150</v>
      </c>
      <c r="R3565" s="12" t="n">
        <v>212.3</v>
      </c>
      <c r="S3565" s="12" t="inlineStr">
        <is>
          <t>Tray</t>
        </is>
      </c>
      <c r="T3565" s="16" t="n">
        <v>392</v>
      </c>
      <c r="U3565" s="16" t="n">
        <v>81</v>
      </c>
      <c r="V3565" s="16">
        <f>ROUNDUP((T3565+U3565+2*'Read Me'!$B$13)*(1+'Read Me'!$B$12),-1)</f>
        <v/>
      </c>
      <c r="W3565" s="16">
        <f>V3565*N3565*O3565</f>
        <v/>
      </c>
      <c r="X3565" s="12">
        <f>IF(LEFT(I3565,2)="MV",2*N3565*IF(L3565="1/C",O3565,1),0)</f>
        <v/>
      </c>
      <c r="Y3565" s="12">
        <f>IF(OR(LEFT(K3565,4)="LVAX",LEFT(K3565,6)="MV15AX",LEFT(K3565,4)="CTAX",LEFT(K3565,2)="W|"),2*N3565*O3565,0)</f>
        <v/>
      </c>
      <c r="Z3565" s="12" t="inlineStr">
        <is>
          <t>VD 1.5 %</t>
        </is>
      </c>
      <c r="AA3565" s="12">
        <f>N3565*O3565</f>
        <v/>
      </c>
    </row>
    <row r="3566">
      <c r="A3566" s="12" t="inlineStr">
        <is>
          <t>G-P-0041</t>
        </is>
      </c>
      <c r="B3566" s="12" t="inlineStr">
        <is>
          <t>G</t>
        </is>
      </c>
      <c r="C3566" s="12" t="inlineStr">
        <is>
          <t>Carbon capture</t>
        </is>
      </c>
      <c r="D3566" s="12" t="inlineStr">
        <is>
          <t>MOV 1: power</t>
        </is>
      </c>
      <c r="E3566" s="12" t="inlineStr"/>
      <c r="F3566" s="12" t="inlineStr">
        <is>
          <t>CCS MV switchgear building (VFDs)</t>
        </is>
      </c>
      <c r="G3566" s="12" t="inlineStr">
        <is>
          <t>ABS-C</t>
        </is>
      </c>
      <c r="H3566" s="12" t="inlineStr">
        <is>
          <t>Absorber C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2.5</v>
      </c>
      <c r="R3566" s="12" t="n">
        <v>3.5</v>
      </c>
      <c r="S3566" s="12" t="inlineStr">
        <is>
          <t>Tray</t>
        </is>
      </c>
      <c r="T3566" s="16" t="n">
        <v>250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VD 0.6 %</t>
        </is>
      </c>
      <c r="AA3566" s="12">
        <f>N3566*O3566</f>
        <v/>
      </c>
    </row>
    <row r="3567">
      <c r="A3567" s="12" t="inlineStr">
        <is>
          <t>G-P-0042</t>
        </is>
      </c>
      <c r="B3567" s="12" t="inlineStr">
        <is>
          <t>G</t>
        </is>
      </c>
      <c r="C3567" s="12" t="inlineStr">
        <is>
          <t>Carbon capture</t>
        </is>
      </c>
      <c r="D3567" s="12" t="inlineStr">
        <is>
          <t>MOV 2: power</t>
        </is>
      </c>
      <c r="E3567" s="12" t="inlineStr"/>
      <c r="F3567" s="12" t="inlineStr">
        <is>
          <t>CCS MV switchgear building (VFDs)</t>
        </is>
      </c>
      <c r="G3567" s="12" t="inlineStr">
        <is>
          <t>ABS-C</t>
        </is>
      </c>
      <c r="H3567" s="12" t="inlineStr">
        <is>
          <t>Absorber C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2.5</v>
      </c>
      <c r="R3567" s="12" t="n">
        <v>3.5</v>
      </c>
      <c r="S3567" s="12" t="inlineStr">
        <is>
          <t>Tray</t>
        </is>
      </c>
      <c r="T3567" s="16" t="n">
        <v>250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VD 0.6 %</t>
        </is>
      </c>
      <c r="AA3567" s="12">
        <f>N3567*O3567</f>
        <v/>
      </c>
    </row>
    <row r="3568">
      <c r="A3568" s="12" t="inlineStr">
        <is>
          <t>G-P-0043</t>
        </is>
      </c>
      <c r="B3568" s="12" t="inlineStr">
        <is>
          <t>G</t>
        </is>
      </c>
      <c r="C3568" s="12" t="inlineStr">
        <is>
          <t>Carbon capture</t>
        </is>
      </c>
      <c r="D3568" s="12" t="inlineStr">
        <is>
          <t>MOV 3: power</t>
        </is>
      </c>
      <c r="E3568" s="12" t="inlineStr"/>
      <c r="F3568" s="12" t="inlineStr">
        <is>
          <t>CCS MV switchgear building (VFDs)</t>
        </is>
      </c>
      <c r="G3568" s="12" t="inlineStr">
        <is>
          <t>ABS-C</t>
        </is>
      </c>
      <c r="H3568" s="12" t="inlineStr">
        <is>
          <t>Absorber C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2.5</v>
      </c>
      <c r="R3568" s="12" t="n">
        <v>3.5</v>
      </c>
      <c r="S3568" s="12" t="inlineStr">
        <is>
          <t>Tray</t>
        </is>
      </c>
      <c r="T3568" s="16" t="n">
        <v>250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0.6 %</t>
        </is>
      </c>
      <c r="AA3568" s="12">
        <f>N3568*O3568</f>
        <v/>
      </c>
    </row>
    <row r="3569">
      <c r="A3569" s="12" t="inlineStr">
        <is>
          <t>G-P-0044</t>
        </is>
      </c>
      <c r="B3569" s="12" t="inlineStr">
        <is>
          <t>G</t>
        </is>
      </c>
      <c r="C3569" s="12" t="inlineStr">
        <is>
          <t>Carbon capture</t>
        </is>
      </c>
      <c r="D3569" s="12" t="inlineStr">
        <is>
          <t>MOV 4: power</t>
        </is>
      </c>
      <c r="E3569" s="12" t="inlineStr"/>
      <c r="F3569" s="12" t="inlineStr">
        <is>
          <t>CCS MV switchgear building (VFDs)</t>
        </is>
      </c>
      <c r="G3569" s="12" t="inlineStr">
        <is>
          <t>ABS-C</t>
        </is>
      </c>
      <c r="H3569" s="12" t="inlineStr">
        <is>
          <t>Absorber C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2.5</v>
      </c>
      <c r="R3569" s="12" t="n">
        <v>3.5</v>
      </c>
      <c r="S3569" s="12" t="inlineStr">
        <is>
          <t>Tray</t>
        </is>
      </c>
      <c r="T3569" s="16" t="n">
        <v>250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0.6 %</t>
        </is>
      </c>
      <c r="AA3569" s="12">
        <f>N3569*O3569</f>
        <v/>
      </c>
    </row>
    <row r="3570">
      <c r="A3570" s="12" t="inlineStr">
        <is>
          <t>G-P-0045</t>
        </is>
      </c>
      <c r="B3570" s="12" t="inlineStr">
        <is>
          <t>G</t>
        </is>
      </c>
      <c r="C3570" s="12" t="inlineStr">
        <is>
          <t>Carbon capture</t>
        </is>
      </c>
      <c r="D3570" s="12" t="inlineStr">
        <is>
          <t>MOV 5: power</t>
        </is>
      </c>
      <c r="E3570" s="12" t="inlineStr"/>
      <c r="F3570" s="12" t="inlineStr">
        <is>
          <t>CCS MV switchgear building (VFDs)</t>
        </is>
      </c>
      <c r="G3570" s="12" t="inlineStr">
        <is>
          <t>ABS-C</t>
        </is>
      </c>
      <c r="H3570" s="12" t="inlineStr">
        <is>
          <t>Absorber C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2.5</v>
      </c>
      <c r="R3570" s="12" t="n">
        <v>3.5</v>
      </c>
      <c r="S3570" s="12" t="inlineStr">
        <is>
          <t>Tray</t>
        </is>
      </c>
      <c r="T3570" s="16" t="n">
        <v>250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0.6 %</t>
        </is>
      </c>
      <c r="AA3570" s="12">
        <f>N3570*O3570</f>
        <v/>
      </c>
    </row>
    <row r="3571">
      <c r="A3571" s="12" t="inlineStr">
        <is>
          <t>G-P-0046</t>
        </is>
      </c>
      <c r="B3571" s="12" t="inlineStr">
        <is>
          <t>G</t>
        </is>
      </c>
      <c r="C3571" s="12" t="inlineStr">
        <is>
          <t>Carbon capture</t>
        </is>
      </c>
      <c r="D3571" s="12" t="inlineStr">
        <is>
          <t>MOV 6: power</t>
        </is>
      </c>
      <c r="E3571" s="12" t="inlineStr"/>
      <c r="F3571" s="12" t="inlineStr">
        <is>
          <t>CCS MV switchgear building (VFDs)</t>
        </is>
      </c>
      <c r="G3571" s="12" t="inlineStr">
        <is>
          <t>ABS-C</t>
        </is>
      </c>
      <c r="H3571" s="12" t="inlineStr">
        <is>
          <t>Absorber C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2.5</v>
      </c>
      <c r="R3571" s="12" t="n">
        <v>3.5</v>
      </c>
      <c r="S3571" s="12" t="inlineStr">
        <is>
          <t>Tray</t>
        </is>
      </c>
      <c r="T3571" s="16" t="n">
        <v>250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0.6 %</t>
        </is>
      </c>
      <c r="AA3571" s="12">
        <f>N3571*O3571</f>
        <v/>
      </c>
    </row>
    <row r="3572">
      <c r="A3572" s="12" t="inlineStr">
        <is>
          <t>G-P-0047</t>
        </is>
      </c>
      <c r="B3572" s="12" t="inlineStr">
        <is>
          <t>G</t>
        </is>
      </c>
      <c r="C3572" s="12" t="inlineStr">
        <is>
          <t>Carbon capture</t>
        </is>
      </c>
      <c r="D3572" s="12" t="inlineStr">
        <is>
          <t>MOV 7: power</t>
        </is>
      </c>
      <c r="E3572" s="12" t="inlineStr"/>
      <c r="F3572" s="12" t="inlineStr">
        <is>
          <t>CCS MV switchgear building (VFDs)</t>
        </is>
      </c>
      <c r="G3572" s="12" t="inlineStr">
        <is>
          <t>ABS-C</t>
        </is>
      </c>
      <c r="H3572" s="12" t="inlineStr">
        <is>
          <t>Absorber C (62 ft dia x 262 ft, stack to 313 ft)</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2.5</v>
      </c>
      <c r="R3572" s="12" t="n">
        <v>3.5</v>
      </c>
      <c r="S3572" s="12" t="inlineStr">
        <is>
          <t>Tray</t>
        </is>
      </c>
      <c r="T3572" s="16" t="n">
        <v>250</v>
      </c>
      <c r="U3572" s="16" t="n">
        <v>80</v>
      </c>
      <c r="V3572" s="16">
        <f>ROUNDUP((T3572+U3572+2*'Read Me'!$B$13)*(1+'Read Me'!$B$12),-1)</f>
        <v/>
      </c>
      <c r="W3572" s="16">
        <f>V3572*N3572*O3572</f>
        <v/>
      </c>
      <c r="X3572" s="12">
        <f>IF(LEFT(I3572,2)="MV",2*N3572*IF(L3572="1/C",O3572,1),0)</f>
        <v/>
      </c>
      <c r="Y3572" s="12">
        <f>IF(OR(LEFT(K3572,4)="LVAX",LEFT(K3572,6)="MV15AX",LEFT(K3572,4)="CTAX",LEFT(K3572,2)="W|"),2*N3572*O3572,0)</f>
        <v/>
      </c>
      <c r="Z3572" s="12" t="inlineStr">
        <is>
          <t>VD 0.6 %</t>
        </is>
      </c>
      <c r="AA3572" s="12">
        <f>N3572*O3572</f>
        <v/>
      </c>
    </row>
    <row r="3573">
      <c r="A3573" s="12" t="inlineStr">
        <is>
          <t>G-P-0048</t>
        </is>
      </c>
      <c r="B3573" s="12" t="inlineStr">
        <is>
          <t>G</t>
        </is>
      </c>
      <c r="C3573" s="12" t="inlineStr">
        <is>
          <t>Carbon capture</t>
        </is>
      </c>
      <c r="D3573" s="12" t="inlineStr">
        <is>
          <t>MOV 8: power</t>
        </is>
      </c>
      <c r="E3573" s="12" t="inlineStr"/>
      <c r="F3573" s="12" t="inlineStr">
        <is>
          <t>CCS MV switchgear building (VFDs)</t>
        </is>
      </c>
      <c r="G3573" s="12" t="inlineStr">
        <is>
          <t>ABS-C</t>
        </is>
      </c>
      <c r="H3573" s="12" t="inlineStr">
        <is>
          <t>Absorber C (62 ft dia x 262 ft, stack to 313 ft)</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Tray</t>
        </is>
      </c>
      <c r="T3573" s="16" t="n">
        <v>250</v>
      </c>
      <c r="U3573" s="16" t="n">
        <v>80</v>
      </c>
      <c r="V3573" s="16">
        <f>ROUNDUP((T3573+U3573+2*'Read Me'!$B$13)*(1+'Read Me'!$B$12),-1)</f>
        <v/>
      </c>
      <c r="W3573" s="16">
        <f>V3573*N3573*O3573</f>
        <v/>
      </c>
      <c r="X3573" s="12">
        <f>IF(LEFT(I3573,2)="MV",2*N3573*IF(L3573="1/C",O3573,1),0)</f>
        <v/>
      </c>
      <c r="Y3573" s="12">
        <f>IF(OR(LEFT(K3573,4)="LVAX",LEFT(K3573,6)="MV15AX",LEFT(K3573,4)="CTAX",LEFT(K3573,2)="W|"),2*N3573*O3573,0)</f>
        <v/>
      </c>
      <c r="Z3573" s="12" t="inlineStr">
        <is>
          <t>VD 0.6 %</t>
        </is>
      </c>
      <c r="AA3573" s="12">
        <f>N3573*O3573</f>
        <v/>
      </c>
    </row>
    <row r="3574">
      <c r="A3574" s="12" t="inlineStr">
        <is>
          <t>G-P-0049</t>
        </is>
      </c>
      <c r="B3574" s="12" t="inlineStr">
        <is>
          <t>G</t>
        </is>
      </c>
      <c r="C3574" s="12" t="inlineStr">
        <is>
          <t>Carbon capture</t>
        </is>
      </c>
      <c r="D3574" s="12" t="inlineStr">
        <is>
          <t>MOV 9: power</t>
        </is>
      </c>
      <c r="E3574" s="12" t="inlineStr"/>
      <c r="F3574" s="12" t="inlineStr">
        <is>
          <t>CCS MV switchgear building (VFDs)</t>
        </is>
      </c>
      <c r="G3574" s="12" t="inlineStr">
        <is>
          <t>ABS-C</t>
        </is>
      </c>
      <c r="H3574" s="12" t="inlineStr">
        <is>
          <t>Absorber C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250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0.6 %</t>
        </is>
      </c>
      <c r="AA3574" s="12">
        <f>N3574*O3574</f>
        <v/>
      </c>
    </row>
    <row r="3575">
      <c r="A3575" s="12" t="inlineStr">
        <is>
          <t>G-P-0050</t>
        </is>
      </c>
      <c r="B3575" s="12" t="inlineStr">
        <is>
          <t>G</t>
        </is>
      </c>
      <c r="C3575" s="12" t="inlineStr">
        <is>
          <t>Carbon capture</t>
        </is>
      </c>
      <c r="D3575" s="12" t="inlineStr">
        <is>
          <t>MOV 10: power</t>
        </is>
      </c>
      <c r="E3575" s="12" t="inlineStr"/>
      <c r="F3575" s="12" t="inlineStr">
        <is>
          <t>CCS MV switchgear building (VFDs)</t>
        </is>
      </c>
      <c r="G3575" s="12" t="inlineStr">
        <is>
          <t>ABS-C</t>
        </is>
      </c>
      <c r="H3575" s="12" t="inlineStr">
        <is>
          <t>Absorber C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250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0.6 %</t>
        </is>
      </c>
      <c r="AA3575" s="12">
        <f>N3575*O3575</f>
        <v/>
      </c>
    </row>
    <row r="3576">
      <c r="A3576" s="12" t="inlineStr">
        <is>
          <t>G-P-0051</t>
        </is>
      </c>
      <c r="B3576" s="12" t="inlineStr">
        <is>
          <t>G</t>
        </is>
      </c>
      <c r="C3576" s="12" t="inlineStr">
        <is>
          <t>Carbon capture</t>
        </is>
      </c>
      <c r="D3576" s="12" t="inlineStr">
        <is>
          <t>LV power feeder</t>
        </is>
      </c>
      <c r="E3576" s="12" t="inlineStr"/>
      <c r="F3576" s="12" t="inlineStr">
        <is>
          <t>CCS MV switchgear building (VFDs)</t>
        </is>
      </c>
      <c r="G3576" s="12" t="inlineStr">
        <is>
          <t>ABS-C</t>
        </is>
      </c>
      <c r="H3576" s="12" t="inlineStr">
        <is>
          <t>Absorber C (62 ft dia x 262 ft, stack to 313 ft)</t>
        </is>
      </c>
      <c r="I3576" s="12" t="inlineStr">
        <is>
          <t>LV 600 V</t>
        </is>
      </c>
      <c r="J3576" s="12" t="inlineStr">
        <is>
          <t>Type TC-ER 600 V 3/C Cu XHHW-2 + ground, PVC jacket</t>
        </is>
      </c>
      <c r="K3576" s="12" t="inlineStr">
        <is>
          <t>LV|3/C+G|4</t>
        </is>
      </c>
      <c r="L3576" s="12" t="inlineStr">
        <is>
          <t>3/C+G</t>
        </is>
      </c>
      <c r="M3576" s="12" t="inlineStr">
        <is>
          <t>4</t>
        </is>
      </c>
      <c r="N3576" s="12" t="n">
        <v>1</v>
      </c>
      <c r="O3576" s="12" t="n">
        <v>1</v>
      </c>
      <c r="P3576" s="12" t="n">
        <v>480</v>
      </c>
      <c r="Q3576" s="12" t="n">
        <v>40</v>
      </c>
      <c r="R3576" s="12" t="n">
        <v>56.6</v>
      </c>
      <c r="S3576" s="12" t="inlineStr">
        <is>
          <t>Tray</t>
        </is>
      </c>
      <c r="T3576" s="16" t="n">
        <v>250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2.3 %</t>
        </is>
      </c>
      <c r="AA3576" s="12">
        <f>N3576*O3576</f>
        <v/>
      </c>
    </row>
    <row r="3577">
      <c r="A3577" s="12" t="inlineStr">
        <is>
          <t>G-P-0052</t>
        </is>
      </c>
      <c r="B3577" s="12" t="inlineStr">
        <is>
          <t>G</t>
        </is>
      </c>
      <c r="C3577" s="12" t="inlineStr">
        <is>
          <t>Carbon capture</t>
        </is>
      </c>
      <c r="D3577" s="12" t="inlineStr">
        <is>
          <t>Area / platform lighting circuit 1 (12 fixtures)</t>
        </is>
      </c>
      <c r="E3577" s="12" t="inlineStr"/>
      <c r="F3577" s="12" t="inlineStr">
        <is>
          <t>CCS MV switchgear building (VFDs)</t>
        </is>
      </c>
      <c r="G3577" s="12" t="inlineStr">
        <is>
          <t>ABS-C</t>
        </is>
      </c>
      <c r="H3577" s="12" t="inlineStr">
        <is>
          <t>Absorber C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3</v>
      </c>
      <c r="R3577" s="12" t="n">
        <v>5</v>
      </c>
      <c r="S3577" s="12" t="inlineStr">
        <is>
          <t>Tray</t>
        </is>
      </c>
      <c r="T3577" s="16" t="n">
        <v>550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fixture-to-fixture run included</t>
        </is>
      </c>
      <c r="AA3577" s="12">
        <f>N3577*O3577</f>
        <v/>
      </c>
    </row>
    <row r="3578">
      <c r="A3578" s="12" t="inlineStr">
        <is>
          <t>G-P-0053</t>
        </is>
      </c>
      <c r="B3578" s="12" t="inlineStr">
        <is>
          <t>G</t>
        </is>
      </c>
      <c r="C3578" s="12" t="inlineStr">
        <is>
          <t>Carbon capture</t>
        </is>
      </c>
      <c r="D3578" s="12" t="inlineStr">
        <is>
          <t>Area / platform lighting circuit 2 (12 fixtures)</t>
        </is>
      </c>
      <c r="E3578" s="12" t="inlineStr"/>
      <c r="F3578" s="12" t="inlineStr">
        <is>
          <t>CCS MV switchgear building (VFDs)</t>
        </is>
      </c>
      <c r="G3578" s="12" t="inlineStr">
        <is>
          <t>ABS-C</t>
        </is>
      </c>
      <c r="H3578" s="12" t="inlineStr">
        <is>
          <t>Absorber C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3</v>
      </c>
      <c r="R3578" s="12" t="n">
        <v>5</v>
      </c>
      <c r="S3578" s="12" t="inlineStr">
        <is>
          <t>Tray</t>
        </is>
      </c>
      <c r="T3578" s="16" t="n">
        <v>550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fixture-to-fixture run included</t>
        </is>
      </c>
      <c r="AA3578" s="12">
        <f>N3578*O3578</f>
        <v/>
      </c>
    </row>
    <row r="3579">
      <c r="A3579" s="12" t="inlineStr">
        <is>
          <t>G-P-0054</t>
        </is>
      </c>
      <c r="B3579" s="12" t="inlineStr">
        <is>
          <t>G</t>
        </is>
      </c>
      <c r="C3579" s="12" t="inlineStr">
        <is>
          <t>Carbon capture</t>
        </is>
      </c>
      <c r="D3579" s="12" t="inlineStr">
        <is>
          <t>Area / platform lighting circuit 3 (6 fixtures)</t>
        </is>
      </c>
      <c r="E3579" s="12" t="inlineStr"/>
      <c r="F3579" s="12" t="inlineStr">
        <is>
          <t>CCS MV switchgear building (VFDs)</t>
        </is>
      </c>
      <c r="G3579" s="12" t="inlineStr">
        <is>
          <t>ABS-C</t>
        </is>
      </c>
      <c r="H3579" s="12" t="inlineStr">
        <is>
          <t>Absorber C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3</v>
      </c>
      <c r="R3579" s="12" t="n">
        <v>5</v>
      </c>
      <c r="S3579" s="12" t="inlineStr">
        <is>
          <t>Tray</t>
        </is>
      </c>
      <c r="T3579" s="16" t="n">
        <v>550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fixture-to-fixture run included</t>
        </is>
      </c>
      <c r="AA3579" s="12">
        <f>N3579*O3579</f>
        <v/>
      </c>
    </row>
    <row r="3580">
      <c r="A3580" s="12" t="inlineStr">
        <is>
          <t>G-P-0055</t>
        </is>
      </c>
      <c r="B3580" s="12" t="inlineStr">
        <is>
          <t>G</t>
        </is>
      </c>
      <c r="C3580" s="12" t="inlineStr">
        <is>
          <t>Carbon capture</t>
        </is>
      </c>
      <c r="D3580" s="12" t="inlineStr">
        <is>
          <t>480 V welding receptacle 1</t>
        </is>
      </c>
      <c r="E3580" s="12" t="inlineStr"/>
      <c r="F3580" s="12" t="inlineStr">
        <is>
          <t>CCS MV switchgear building (VFDs)</t>
        </is>
      </c>
      <c r="G3580" s="12" t="inlineStr">
        <is>
          <t>ABS-C</t>
        </is>
      </c>
      <c r="H3580" s="12" t="inlineStr">
        <is>
          <t>Absorber C (62 ft dia x 262 ft, stack to 313 ft)</t>
        </is>
      </c>
      <c r="I3580" s="12" t="inlineStr">
        <is>
          <t>LV 600 V</t>
        </is>
      </c>
      <c r="J3580" s="12" t="inlineStr">
        <is>
          <t>Type TC-ER 600 V 3/C Cu XHHW-2 + ground, PVC jacket</t>
        </is>
      </c>
      <c r="K3580" s="12" t="inlineStr">
        <is>
          <t>LV|3/C+G|2</t>
        </is>
      </c>
      <c r="L3580" s="12" t="inlineStr">
        <is>
          <t>3/C+G</t>
        </is>
      </c>
      <c r="M3580" s="12" t="inlineStr">
        <is>
          <t>2</t>
        </is>
      </c>
      <c r="N3580" s="12" t="n">
        <v>1</v>
      </c>
      <c r="O3580" s="12" t="n">
        <v>1</v>
      </c>
      <c r="P3580" s="12" t="n">
        <v>480</v>
      </c>
      <c r="Q3580" s="12" t="n">
        <v>60</v>
      </c>
      <c r="R3580" s="12" t="n">
        <v>76</v>
      </c>
      <c r="S3580" s="12" t="inlineStr">
        <is>
          <t>Tray</t>
        </is>
      </c>
      <c r="T3580" s="16" t="n">
        <v>250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1.9 %</t>
        </is>
      </c>
      <c r="AA3580" s="12">
        <f>N3580*O3580</f>
        <v/>
      </c>
    </row>
    <row r="3581">
      <c r="A3581" s="12" t="inlineStr">
        <is>
          <t>G-P-0056</t>
        </is>
      </c>
      <c r="B3581" s="12" t="inlineStr">
        <is>
          <t>G</t>
        </is>
      </c>
      <c r="C3581" s="12" t="inlineStr">
        <is>
          <t>Carbon capture</t>
        </is>
      </c>
      <c r="D3581" s="12" t="inlineStr">
        <is>
          <t>480 V welding receptacle 2</t>
        </is>
      </c>
      <c r="E3581" s="12" t="inlineStr"/>
      <c r="F3581" s="12" t="inlineStr">
        <is>
          <t>CCS MV switchgear building (VFDs)</t>
        </is>
      </c>
      <c r="G3581" s="12" t="inlineStr">
        <is>
          <t>ABS-C</t>
        </is>
      </c>
      <c r="H3581" s="12" t="inlineStr">
        <is>
          <t>Absorber C (62 ft dia x 262 ft, stack to 313 ft)</t>
        </is>
      </c>
      <c r="I3581" s="12" t="inlineStr">
        <is>
          <t>LV 600 V</t>
        </is>
      </c>
      <c r="J3581" s="12" t="inlineStr">
        <is>
          <t>Type TC-ER 600 V 3/C Cu XHHW-2 + ground, PVC jacket</t>
        </is>
      </c>
      <c r="K3581" s="12" t="inlineStr">
        <is>
          <t>LV|3/C+G|2</t>
        </is>
      </c>
      <c r="L3581" s="12" t="inlineStr">
        <is>
          <t>3/C+G</t>
        </is>
      </c>
      <c r="M3581" s="12" t="inlineStr">
        <is>
          <t>2</t>
        </is>
      </c>
      <c r="N3581" s="12" t="n">
        <v>1</v>
      </c>
      <c r="O3581" s="12" t="n">
        <v>1</v>
      </c>
      <c r="P3581" s="12" t="n">
        <v>480</v>
      </c>
      <c r="Q3581" s="12" t="n">
        <v>60</v>
      </c>
      <c r="R3581" s="12" t="n">
        <v>76</v>
      </c>
      <c r="S3581" s="12" t="inlineStr">
        <is>
          <t>Tray</t>
        </is>
      </c>
      <c r="T3581" s="16" t="n">
        <v>250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1.9 %</t>
        </is>
      </c>
      <c r="AA3581" s="12">
        <f>N3581*O3581</f>
        <v/>
      </c>
    </row>
    <row r="3582">
      <c r="A3582" s="12" t="inlineStr">
        <is>
          <t>G-P-0057</t>
        </is>
      </c>
      <c r="B3582" s="12" t="inlineStr">
        <is>
          <t>G</t>
        </is>
      </c>
      <c r="C3582" s="12" t="inlineStr">
        <is>
          <t>Carbon capture</t>
        </is>
      </c>
      <c r="D3582" s="12" t="inlineStr">
        <is>
          <t>480 V welding receptacle 3</t>
        </is>
      </c>
      <c r="E3582" s="12" t="inlineStr"/>
      <c r="F3582" s="12" t="inlineStr">
        <is>
          <t>CCS MV switchgear building (VFDs)</t>
        </is>
      </c>
      <c r="G3582" s="12" t="inlineStr">
        <is>
          <t>ABS-C</t>
        </is>
      </c>
      <c r="H3582" s="12" t="inlineStr">
        <is>
          <t>Absorber C (62 ft dia x 262 ft, stack to 313 ft)</t>
        </is>
      </c>
      <c r="I3582" s="12" t="inlineStr">
        <is>
          <t>LV 600 V</t>
        </is>
      </c>
      <c r="J3582" s="12" t="inlineStr">
        <is>
          <t>Type TC-ER 600 V 3/C Cu XHHW-2 + ground, PVC jacket</t>
        </is>
      </c>
      <c r="K3582" s="12" t="inlineStr">
        <is>
          <t>LV|3/C+G|2</t>
        </is>
      </c>
      <c r="L3582" s="12" t="inlineStr">
        <is>
          <t>3/C+G</t>
        </is>
      </c>
      <c r="M3582" s="12" t="inlineStr">
        <is>
          <t>2</t>
        </is>
      </c>
      <c r="N3582" s="12" t="n">
        <v>1</v>
      </c>
      <c r="O3582" s="12" t="n">
        <v>1</v>
      </c>
      <c r="P3582" s="12" t="n">
        <v>480</v>
      </c>
      <c r="Q3582" s="12" t="n">
        <v>60</v>
      </c>
      <c r="R3582" s="12" t="n">
        <v>76</v>
      </c>
      <c r="S3582" s="12" t="inlineStr">
        <is>
          <t>Tray</t>
        </is>
      </c>
      <c r="T3582" s="16" t="n">
        <v>250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1.9 %</t>
        </is>
      </c>
      <c r="AA3582" s="12">
        <f>N3582*O3582</f>
        <v/>
      </c>
    </row>
    <row r="3583">
      <c r="A3583" s="12" t="inlineStr">
        <is>
          <t>G-P-0058</t>
        </is>
      </c>
      <c r="B3583" s="12" t="inlineStr">
        <is>
          <t>G</t>
        </is>
      </c>
      <c r="C3583" s="12" t="inlineStr">
        <is>
          <t>Carbon capture</t>
        </is>
      </c>
      <c r="D3583" s="12" t="inlineStr">
        <is>
          <t>480 V welding receptacle 4</t>
        </is>
      </c>
      <c r="E3583" s="12" t="inlineStr"/>
      <c r="F3583" s="12" t="inlineStr">
        <is>
          <t>CCS MV switchgear building (VFDs)</t>
        </is>
      </c>
      <c r="G3583" s="12" t="inlineStr">
        <is>
          <t>ABS-C</t>
        </is>
      </c>
      <c r="H3583" s="12" t="inlineStr">
        <is>
          <t>Absorber C (62 ft dia x 262 ft, stack to 313 ft)</t>
        </is>
      </c>
      <c r="I3583" s="12" t="inlineStr">
        <is>
          <t>LV 600 V</t>
        </is>
      </c>
      <c r="J3583" s="12" t="inlineStr">
        <is>
          <t>Type TC-ER 600 V 3/C Cu XHHW-2 + ground, PVC jacket</t>
        </is>
      </c>
      <c r="K3583" s="12" t="inlineStr">
        <is>
          <t>LV|3/C+G|2</t>
        </is>
      </c>
      <c r="L3583" s="12" t="inlineStr">
        <is>
          <t>3/C+G</t>
        </is>
      </c>
      <c r="M3583" s="12" t="inlineStr">
        <is>
          <t>2</t>
        </is>
      </c>
      <c r="N3583" s="12" t="n">
        <v>1</v>
      </c>
      <c r="O3583" s="12" t="n">
        <v>1</v>
      </c>
      <c r="P3583" s="12" t="n">
        <v>480</v>
      </c>
      <c r="Q3583" s="12" t="n">
        <v>60</v>
      </c>
      <c r="R3583" s="12" t="n">
        <v>76</v>
      </c>
      <c r="S3583" s="12" t="inlineStr">
        <is>
          <t>Tray</t>
        </is>
      </c>
      <c r="T3583" s="16" t="n">
        <v>250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1.9 %</t>
        </is>
      </c>
      <c r="AA3583" s="12">
        <f>N3583*O3583</f>
        <v/>
      </c>
    </row>
    <row r="3584">
      <c r="A3584" s="12" t="inlineStr">
        <is>
          <t>G-P-0059</t>
        </is>
      </c>
      <c r="B3584" s="12" t="inlineStr">
        <is>
          <t>G</t>
        </is>
      </c>
      <c r="C3584" s="12" t="inlineStr">
        <is>
          <t>Carbon capture</t>
        </is>
      </c>
      <c r="D3584" s="12" t="inlineStr">
        <is>
          <t>Motor 1 of 2, 150 kW</t>
        </is>
      </c>
      <c r="E3584" s="12" t="inlineStr"/>
      <c r="F3584" s="12" t="inlineStr">
        <is>
          <t>CCS MV switchgear building (VFDs)</t>
        </is>
      </c>
      <c r="G3584" s="12" t="inlineStr"/>
      <c r="H3584" s="12" t="inlineStr">
        <is>
          <t>Absorber C intercooler (pumps + plate exchanger)</t>
        </is>
      </c>
      <c r="I3584" s="12" t="inlineStr">
        <is>
          <t>LV 600 V</t>
        </is>
      </c>
      <c r="J3584" s="12" t="inlineStr">
        <is>
          <t>Type TC-ER 600 V 3/C Cu XHHW-2 + ground, PVC jacket</t>
        </is>
      </c>
      <c r="K3584" s="12" t="inlineStr">
        <is>
          <t>LV|3/C+G|350</t>
        </is>
      </c>
      <c r="L3584" s="12" t="inlineStr">
        <is>
          <t>3/C+G</t>
        </is>
      </c>
      <c r="M3584" s="12" t="inlineStr">
        <is>
          <t>350 kcmil</t>
        </is>
      </c>
      <c r="N3584" s="12" t="n">
        <v>1</v>
      </c>
      <c r="O3584" s="12" t="n">
        <v>1</v>
      </c>
      <c r="P3584" s="12" t="n">
        <v>480</v>
      </c>
      <c r="Q3584" s="12" t="n">
        <v>150</v>
      </c>
      <c r="R3584" s="12" t="n">
        <v>212.3</v>
      </c>
      <c r="S3584" s="12" t="inlineStr">
        <is>
          <t>Tray</t>
        </is>
      </c>
      <c r="T3584" s="16" t="n">
        <v>232</v>
      </c>
      <c r="U3584" s="16" t="n">
        <v>81</v>
      </c>
      <c r="V3584" s="16">
        <f>ROUNDUP((T3584+U3584+2*'Read Me'!$B$13)*(1+'Read Me'!$B$12),-1)</f>
        <v/>
      </c>
      <c r="W3584" s="16">
        <f>V3584*N3584*O3584</f>
        <v/>
      </c>
      <c r="X3584" s="12">
        <f>IF(LEFT(I3584,2)="MV",2*N3584*IF(L3584="1/C",O3584,1),0)</f>
        <v/>
      </c>
      <c r="Y3584" s="12">
        <f>IF(OR(LEFT(K3584,4)="LVAX",LEFT(K3584,6)="MV15AX",LEFT(K3584,4)="CTAX",LEFT(K3584,2)="W|"),2*N3584*O3584,0)</f>
        <v/>
      </c>
      <c r="Z3584" s="12" t="inlineStr">
        <is>
          <t>VD 1.0 %</t>
        </is>
      </c>
      <c r="AA3584" s="12">
        <f>N3584*O3584</f>
        <v/>
      </c>
    </row>
    <row r="3585">
      <c r="A3585" s="12" t="inlineStr">
        <is>
          <t>G-P-0060</t>
        </is>
      </c>
      <c r="B3585" s="12" t="inlineStr">
        <is>
          <t>G</t>
        </is>
      </c>
      <c r="C3585" s="12" t="inlineStr">
        <is>
          <t>Carbon capture</t>
        </is>
      </c>
      <c r="D3585" s="12" t="inlineStr">
        <is>
          <t>Motor 2 of 2, 150 kW</t>
        </is>
      </c>
      <c r="E3585" s="12" t="inlineStr"/>
      <c r="F3585" s="12" t="inlineStr">
        <is>
          <t>CCS MV switchgear building (VFDs)</t>
        </is>
      </c>
      <c r="G3585" s="12" t="inlineStr"/>
      <c r="H3585" s="12" t="inlineStr">
        <is>
          <t>Absorber C intercooler (pumps + plate exchanger)</t>
        </is>
      </c>
      <c r="I3585" s="12" t="inlineStr">
        <is>
          <t>LV 600 V</t>
        </is>
      </c>
      <c r="J3585" s="12" t="inlineStr">
        <is>
          <t>Type TC-ER 600 V 3/C Cu XHHW-2 + ground, PVC jacket</t>
        </is>
      </c>
      <c r="K3585" s="12" t="inlineStr">
        <is>
          <t>LV|3/C+G|350</t>
        </is>
      </c>
      <c r="L3585" s="12" t="inlineStr">
        <is>
          <t>3/C+G</t>
        </is>
      </c>
      <c r="M3585" s="12" t="inlineStr">
        <is>
          <t>350 kcmil</t>
        </is>
      </c>
      <c r="N3585" s="12" t="n">
        <v>1</v>
      </c>
      <c r="O3585" s="12" t="n">
        <v>1</v>
      </c>
      <c r="P3585" s="12" t="n">
        <v>480</v>
      </c>
      <c r="Q3585" s="12" t="n">
        <v>150</v>
      </c>
      <c r="R3585" s="12" t="n">
        <v>212.3</v>
      </c>
      <c r="S3585" s="12" t="inlineStr">
        <is>
          <t>Tray</t>
        </is>
      </c>
      <c r="T3585" s="16" t="n">
        <v>232</v>
      </c>
      <c r="U3585" s="16" t="n">
        <v>81</v>
      </c>
      <c r="V3585" s="16">
        <f>ROUNDUP((T3585+U3585+2*'Read Me'!$B$13)*(1+'Read Me'!$B$12),-1)</f>
        <v/>
      </c>
      <c r="W3585" s="16">
        <f>V3585*N3585*O3585</f>
        <v/>
      </c>
      <c r="X3585" s="12">
        <f>IF(LEFT(I3585,2)="MV",2*N3585*IF(L3585="1/C",O3585,1),0)</f>
        <v/>
      </c>
      <c r="Y3585" s="12">
        <f>IF(OR(LEFT(K3585,4)="LVAX",LEFT(K3585,6)="MV15AX",LEFT(K3585,4)="CTAX",LEFT(K3585,2)="W|"),2*N3585*O3585,0)</f>
        <v/>
      </c>
      <c r="Z3585" s="12" t="inlineStr">
        <is>
          <t>VD 1.0 %</t>
        </is>
      </c>
      <c r="AA3585" s="12">
        <f>N3585*O3585</f>
        <v/>
      </c>
    </row>
    <row r="3586">
      <c r="A3586" s="12" t="inlineStr">
        <is>
          <t>G-P-0061</t>
        </is>
      </c>
      <c r="B3586" s="12" t="inlineStr">
        <is>
          <t>G</t>
        </is>
      </c>
      <c r="C3586" s="12" t="inlineStr">
        <is>
          <t>Carbon capture</t>
        </is>
      </c>
      <c r="D3586" s="12" t="inlineStr">
        <is>
          <t>LV power feeder</t>
        </is>
      </c>
      <c r="E3586" s="12" t="inlineStr"/>
      <c r="F3586" s="12" t="inlineStr">
        <is>
          <t>CCS MV switchgear building (VFDs)</t>
        </is>
      </c>
      <c r="G3586" s="12" t="inlineStr"/>
      <c r="H3586" s="12" t="inlineStr">
        <is>
          <t>Activated-carbon filter</t>
        </is>
      </c>
      <c r="I3586" s="12" t="inlineStr">
        <is>
          <t>LV 600 V</t>
        </is>
      </c>
      <c r="J3586" s="12" t="inlineStr">
        <is>
          <t>Type TC-ER 600 V 3/C Cu XHHW-2 + ground, PVC jacket</t>
        </is>
      </c>
      <c r="K3586" s="12" t="inlineStr">
        <is>
          <t>LV|3/C+G|8</t>
        </is>
      </c>
      <c r="L3586" s="12" t="inlineStr">
        <is>
          <t>3/C+G</t>
        </is>
      </c>
      <c r="M3586" s="12" t="inlineStr">
        <is>
          <t>8</t>
        </is>
      </c>
      <c r="N3586" s="12" t="n">
        <v>1</v>
      </c>
      <c r="O3586" s="12" t="n">
        <v>1</v>
      </c>
      <c r="P3586" s="12" t="n">
        <v>480</v>
      </c>
      <c r="Q3586" s="12" t="n">
        <v>15</v>
      </c>
      <c r="R3586" s="12" t="n">
        <v>21.2</v>
      </c>
      <c r="S3586" s="12" t="inlineStr">
        <is>
          <t>Duct bank</t>
        </is>
      </c>
      <c r="T3586" s="16" t="n">
        <v>289</v>
      </c>
      <c r="U3586" s="16" t="n">
        <v>43</v>
      </c>
      <c r="V3586" s="16">
        <f>ROUNDUP((T3586+U3586+2*'Read Me'!$B$13)*(1+'Read Me'!$B$12),-1)</f>
        <v/>
      </c>
      <c r="W3586" s="16">
        <f>V3586*N3586*O3586</f>
        <v/>
      </c>
      <c r="X3586" s="12">
        <f>IF(LEFT(I3586,2)="MV",2*N3586*IF(L3586="1/C",O3586,1),0)</f>
        <v/>
      </c>
      <c r="Y3586" s="12">
        <f>IF(OR(LEFT(K3586,4)="LVAX",LEFT(K3586,6)="MV15AX",LEFT(K3586,4)="CTAX",LEFT(K3586,2)="W|"),2*N3586*O3586,0)</f>
        <v/>
      </c>
      <c r="Z3586" s="12" t="inlineStr">
        <is>
          <t>VD 2.1 %</t>
        </is>
      </c>
      <c r="AA3586" s="12">
        <f>N3586*O3586</f>
        <v/>
      </c>
    </row>
    <row r="3587">
      <c r="A3587" s="12" t="inlineStr">
        <is>
          <t>G-P-0062</t>
        </is>
      </c>
      <c r="B3587" s="12" t="inlineStr">
        <is>
          <t>G</t>
        </is>
      </c>
      <c r="C3587" s="12" t="inlineStr">
        <is>
          <t>Carbon capture</t>
        </is>
      </c>
      <c r="D3587" s="12" t="inlineStr">
        <is>
          <t>Motor 1 of 4, 15 kW</t>
        </is>
      </c>
      <c r="E3587" s="12" t="inlineStr"/>
      <c r="F3587" s="12" t="inlineStr">
        <is>
          <t>CCS MV switchgear building (VFDs)</t>
        </is>
      </c>
      <c r="G3587" s="12" t="inlineStr">
        <is>
          <t>BF-A</t>
        </is>
      </c>
      <c r="H3587" s="12" t="inlineStr">
        <is>
          <t>BF-A: booster fan (~16 MW)</t>
        </is>
      </c>
      <c r="I3587" s="12" t="inlineStr">
        <is>
          <t>LV 600 V</t>
        </is>
      </c>
      <c r="J3587" s="12" t="inlineStr">
        <is>
          <t>Type TC-ER 600 V 3/C Cu XHHW-2 + ground, PVC jacket</t>
        </is>
      </c>
      <c r="K3587" s="12" t="inlineStr">
        <is>
          <t>LV|3/C+G|6</t>
        </is>
      </c>
      <c r="L3587" s="12" t="inlineStr">
        <is>
          <t>3/C+G</t>
        </is>
      </c>
      <c r="M3587" s="12" t="inlineStr">
        <is>
          <t>6</t>
        </is>
      </c>
      <c r="N3587" s="12" t="n">
        <v>1</v>
      </c>
      <c r="O3587" s="12" t="n">
        <v>1</v>
      </c>
      <c r="P3587" s="12" t="n">
        <v>480</v>
      </c>
      <c r="Q3587" s="12" t="n">
        <v>15</v>
      </c>
      <c r="R3587" s="12" t="n">
        <v>21.2</v>
      </c>
      <c r="S3587" s="12" t="inlineStr">
        <is>
          <t>Duct bank</t>
        </is>
      </c>
      <c r="T3587" s="16" t="n">
        <v>460</v>
      </c>
      <c r="U3587" s="16" t="n">
        <v>32</v>
      </c>
      <c r="V3587" s="16">
        <f>ROUNDUP((T3587+U3587+2*'Read Me'!$B$13)*(1+'Read Me'!$B$12),-1)</f>
        <v/>
      </c>
      <c r="W3587" s="16">
        <f>V3587*N3587*O3587</f>
        <v/>
      </c>
      <c r="X3587" s="12">
        <f>IF(LEFT(I3587,2)="MV",2*N3587*IF(L3587="1/C",O3587,1),0)</f>
        <v/>
      </c>
      <c r="Y3587" s="12">
        <f>IF(OR(LEFT(K3587,4)="LVAX",LEFT(K3587,6)="MV15AX",LEFT(K3587,4)="CTAX",LEFT(K3587,2)="W|"),2*N3587*O3587,0)</f>
        <v/>
      </c>
      <c r="Z3587" s="12" t="inlineStr">
        <is>
          <t>VD 2.0 %</t>
        </is>
      </c>
      <c r="AA3587" s="12">
        <f>N3587*O3587</f>
        <v/>
      </c>
    </row>
    <row r="3588">
      <c r="A3588" s="12" t="inlineStr">
        <is>
          <t>G-P-0063</t>
        </is>
      </c>
      <c r="B3588" s="12" t="inlineStr">
        <is>
          <t>G</t>
        </is>
      </c>
      <c r="C3588" s="12" t="inlineStr">
        <is>
          <t>Carbon capture</t>
        </is>
      </c>
      <c r="D3588" s="12" t="inlineStr">
        <is>
          <t>Motor 2 of 4, 15 kW</t>
        </is>
      </c>
      <c r="E3588" s="12" t="inlineStr"/>
      <c r="F3588" s="12" t="inlineStr">
        <is>
          <t>CCS MV switchgear building (VFDs)</t>
        </is>
      </c>
      <c r="G3588" s="12" t="inlineStr">
        <is>
          <t>BF-A</t>
        </is>
      </c>
      <c r="H3588" s="12" t="inlineStr">
        <is>
          <t>BF-A: booster fan (~16 MW)</t>
        </is>
      </c>
      <c r="I3588" s="12" t="inlineStr">
        <is>
          <t>LV 600 V</t>
        </is>
      </c>
      <c r="J3588" s="12" t="inlineStr">
        <is>
          <t>Type TC-ER 600 V 3/C Cu XHHW-2 + ground, PVC jacket</t>
        </is>
      </c>
      <c r="K3588" s="12" t="inlineStr">
        <is>
          <t>LV|3/C+G|6</t>
        </is>
      </c>
      <c r="L3588" s="12" t="inlineStr">
        <is>
          <t>3/C+G</t>
        </is>
      </c>
      <c r="M3588" s="12" t="inlineStr">
        <is>
          <t>6</t>
        </is>
      </c>
      <c r="N3588" s="12" t="n">
        <v>1</v>
      </c>
      <c r="O3588" s="12" t="n">
        <v>1</v>
      </c>
      <c r="P3588" s="12" t="n">
        <v>480</v>
      </c>
      <c r="Q3588" s="12" t="n">
        <v>15</v>
      </c>
      <c r="R3588" s="12" t="n">
        <v>21.2</v>
      </c>
      <c r="S3588" s="12" t="inlineStr">
        <is>
          <t>Duct bank</t>
        </is>
      </c>
      <c r="T3588" s="16" t="n">
        <v>460</v>
      </c>
      <c r="U3588" s="16" t="n">
        <v>32</v>
      </c>
      <c r="V3588" s="16">
        <f>ROUNDUP((T3588+U3588+2*'Read Me'!$B$13)*(1+'Read Me'!$B$12),-1)</f>
        <v/>
      </c>
      <c r="W3588" s="16">
        <f>V3588*N3588*O3588</f>
        <v/>
      </c>
      <c r="X3588" s="12">
        <f>IF(LEFT(I3588,2)="MV",2*N3588*IF(L3588="1/C",O3588,1),0)</f>
        <v/>
      </c>
      <c r="Y3588" s="12">
        <f>IF(OR(LEFT(K3588,4)="LVAX",LEFT(K3588,6)="MV15AX",LEFT(K3588,4)="CTAX",LEFT(K3588,2)="W|"),2*N3588*O3588,0)</f>
        <v/>
      </c>
      <c r="Z3588" s="12" t="inlineStr">
        <is>
          <t>VD 2.0 %</t>
        </is>
      </c>
      <c r="AA3588" s="12">
        <f>N3588*O3588</f>
        <v/>
      </c>
    </row>
    <row r="3589">
      <c r="A3589" s="12" t="inlineStr">
        <is>
          <t>G-P-0064</t>
        </is>
      </c>
      <c r="B3589" s="12" t="inlineStr">
        <is>
          <t>G</t>
        </is>
      </c>
      <c r="C3589" s="12" t="inlineStr">
        <is>
          <t>Carbon capture</t>
        </is>
      </c>
      <c r="D3589" s="12" t="inlineStr">
        <is>
          <t>Motor 3 of 4, 15 kW</t>
        </is>
      </c>
      <c r="E3589" s="12" t="inlineStr"/>
      <c r="F3589" s="12" t="inlineStr">
        <is>
          <t>CCS MV switchgear building (VFDs)</t>
        </is>
      </c>
      <c r="G3589" s="12" t="inlineStr">
        <is>
          <t>BF-A</t>
        </is>
      </c>
      <c r="H3589" s="12" t="inlineStr">
        <is>
          <t>BF-A: booster fan (~16 MW)</t>
        </is>
      </c>
      <c r="I3589" s="12" t="inlineStr">
        <is>
          <t>LV 600 V</t>
        </is>
      </c>
      <c r="J3589" s="12" t="inlineStr">
        <is>
          <t>Type TC-ER 600 V 3/C Cu XHHW-2 + ground, PVC jacket</t>
        </is>
      </c>
      <c r="K3589" s="12" t="inlineStr">
        <is>
          <t>LV|3/C+G|6</t>
        </is>
      </c>
      <c r="L3589" s="12" t="inlineStr">
        <is>
          <t>3/C+G</t>
        </is>
      </c>
      <c r="M3589" s="12" t="inlineStr">
        <is>
          <t>6</t>
        </is>
      </c>
      <c r="N3589" s="12" t="n">
        <v>1</v>
      </c>
      <c r="O3589" s="12" t="n">
        <v>1</v>
      </c>
      <c r="P3589" s="12" t="n">
        <v>480</v>
      </c>
      <c r="Q3589" s="12" t="n">
        <v>15</v>
      </c>
      <c r="R3589" s="12" t="n">
        <v>21.2</v>
      </c>
      <c r="S3589" s="12" t="inlineStr">
        <is>
          <t>Duct bank</t>
        </is>
      </c>
      <c r="T3589" s="16" t="n">
        <v>460</v>
      </c>
      <c r="U3589" s="16" t="n">
        <v>32</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G-P-0065</t>
        </is>
      </c>
      <c r="B3590" s="12" t="inlineStr">
        <is>
          <t>G</t>
        </is>
      </c>
      <c r="C3590" s="12" t="inlineStr">
        <is>
          <t>Carbon capture</t>
        </is>
      </c>
      <c r="D3590" s="12" t="inlineStr">
        <is>
          <t>Motor 4 of 4, 15 kW</t>
        </is>
      </c>
      <c r="E3590" s="12" t="inlineStr"/>
      <c r="F3590" s="12" t="inlineStr">
        <is>
          <t>CCS MV switchgear building (VFDs)</t>
        </is>
      </c>
      <c r="G3590" s="12" t="inlineStr">
        <is>
          <t>BF-A</t>
        </is>
      </c>
      <c r="H3590" s="12" t="inlineStr">
        <is>
          <t>BF-A: booster fan (~16 MW)</t>
        </is>
      </c>
      <c r="I3590" s="12" t="inlineStr">
        <is>
          <t>LV 600 V</t>
        </is>
      </c>
      <c r="J3590" s="12" t="inlineStr">
        <is>
          <t>Type TC-ER 600 V 3/C Cu XHHW-2 + ground, PVC jacket</t>
        </is>
      </c>
      <c r="K3590" s="12" t="inlineStr">
        <is>
          <t>LV|3/C+G|6</t>
        </is>
      </c>
      <c r="L3590" s="12" t="inlineStr">
        <is>
          <t>3/C+G</t>
        </is>
      </c>
      <c r="M3590" s="12" t="inlineStr">
        <is>
          <t>6</t>
        </is>
      </c>
      <c r="N3590" s="12" t="n">
        <v>1</v>
      </c>
      <c r="O3590" s="12" t="n">
        <v>1</v>
      </c>
      <c r="P3590" s="12" t="n">
        <v>480</v>
      </c>
      <c r="Q3590" s="12" t="n">
        <v>15</v>
      </c>
      <c r="R3590" s="12" t="n">
        <v>21.2</v>
      </c>
      <c r="S3590" s="12" t="inlineStr">
        <is>
          <t>Duct bank</t>
        </is>
      </c>
      <c r="T3590" s="16" t="n">
        <v>460</v>
      </c>
      <c r="U3590" s="16" t="n">
        <v>32</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G-P-0066</t>
        </is>
      </c>
      <c r="B3591" s="12" t="inlineStr">
        <is>
          <t>G</t>
        </is>
      </c>
      <c r="C3591" s="12" t="inlineStr">
        <is>
          <t>Carbon capture</t>
        </is>
      </c>
      <c r="D3591" s="12" t="inlineStr">
        <is>
          <t>480 V welding receptacle 1</t>
        </is>
      </c>
      <c r="E3591" s="12" t="inlineStr"/>
      <c r="F3591" s="12" t="inlineStr">
        <is>
          <t>CCS MV switchgear building (VFDs)</t>
        </is>
      </c>
      <c r="G3591" s="12" t="inlineStr">
        <is>
          <t>BF-A</t>
        </is>
      </c>
      <c r="H3591" s="12" t="inlineStr">
        <is>
          <t>BF-A: booster fan (~16 MW)</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Duct bank</t>
        </is>
      </c>
      <c r="T3591" s="16" t="n">
        <v>460</v>
      </c>
      <c r="U3591" s="16" t="n">
        <v>32</v>
      </c>
      <c r="V3591" s="16">
        <f>ROUNDUP((T3591+U3591+2*'Read Me'!$B$13)*(1+'Read Me'!$B$12),-1)</f>
        <v/>
      </c>
      <c r="W3591" s="16">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G-P-0067</t>
        </is>
      </c>
      <c r="B3592" s="12" t="inlineStr">
        <is>
          <t>G</t>
        </is>
      </c>
      <c r="C3592" s="12" t="inlineStr">
        <is>
          <t>Carbon capture</t>
        </is>
      </c>
      <c r="D3592" s="12" t="inlineStr">
        <is>
          <t>480 V welding receptacle 2</t>
        </is>
      </c>
      <c r="E3592" s="12" t="inlineStr"/>
      <c r="F3592" s="12" t="inlineStr">
        <is>
          <t>CCS MV switchgear building (VFDs)</t>
        </is>
      </c>
      <c r="G3592" s="12" t="inlineStr">
        <is>
          <t>BF-A</t>
        </is>
      </c>
      <c r="H3592" s="12" t="inlineStr">
        <is>
          <t>BF-A: booster fan (~16 MW)</t>
        </is>
      </c>
      <c r="I3592" s="12" t="inlineStr">
        <is>
          <t>LV 600 V</t>
        </is>
      </c>
      <c r="J3592" s="12" t="inlineStr">
        <is>
          <t>Type TC-ER 600 V 3/C Cu XHHW-2 + ground, PVC jacket</t>
        </is>
      </c>
      <c r="K3592" s="12" t="inlineStr">
        <is>
          <t>LV|3/C+G|2</t>
        </is>
      </c>
      <c r="L3592" s="12" t="inlineStr">
        <is>
          <t>3/C+G</t>
        </is>
      </c>
      <c r="M3592" s="12" t="inlineStr">
        <is>
          <t>2</t>
        </is>
      </c>
      <c r="N3592" s="12" t="n">
        <v>1</v>
      </c>
      <c r="O3592" s="12" t="n">
        <v>1</v>
      </c>
      <c r="P3592" s="12" t="n">
        <v>480</v>
      </c>
      <c r="Q3592" s="12" t="n">
        <v>60</v>
      </c>
      <c r="R3592" s="12" t="n">
        <v>76</v>
      </c>
      <c r="S3592" s="12" t="inlineStr">
        <is>
          <t>Duct bank</t>
        </is>
      </c>
      <c r="T3592" s="16" t="n">
        <v>460</v>
      </c>
      <c r="U3592" s="16" t="n">
        <v>32</v>
      </c>
      <c r="V3592" s="16">
        <f>ROUNDUP((T3592+U3592+2*'Read Me'!$B$13)*(1+'Read Me'!$B$12),-1)</f>
        <v/>
      </c>
      <c r="W3592" s="16">
        <f>V3592*N3592*O3592</f>
        <v/>
      </c>
      <c r="X3592" s="12">
        <f>IF(LEFT(I3592,2)="MV",2*N3592*IF(L3592="1/C",O3592,1),0)</f>
        <v/>
      </c>
      <c r="Y3592" s="12">
        <f>IF(OR(LEFT(K3592,4)="LVAX",LEFT(K3592,6)="MV15AX",LEFT(K3592,4)="CTAX",LEFT(K3592,2)="W|"),2*N3592*O3592,0)</f>
        <v/>
      </c>
      <c r="Z3592" s="12" t="inlineStr">
        <is>
          <t>VD 2.9 %</t>
        </is>
      </c>
      <c r="AA3592" s="12">
        <f>N3592*O3592</f>
        <v/>
      </c>
    </row>
    <row r="3593">
      <c r="A3593" s="12" t="inlineStr">
        <is>
          <t>G-P-0068</t>
        </is>
      </c>
      <c r="B3593" s="12" t="inlineStr">
        <is>
          <t>G</t>
        </is>
      </c>
      <c r="C3593" s="12" t="inlineStr">
        <is>
          <t>Carbon capture</t>
        </is>
      </c>
      <c r="D3593" s="12" t="inlineStr">
        <is>
          <t>480 V welding receptacle 3</t>
        </is>
      </c>
      <c r="E3593" s="12" t="inlineStr"/>
      <c r="F3593" s="12" t="inlineStr">
        <is>
          <t>CCS MV switchgear building (VFDs)</t>
        </is>
      </c>
      <c r="G3593" s="12" t="inlineStr">
        <is>
          <t>BF-A</t>
        </is>
      </c>
      <c r="H3593" s="12" t="inlineStr">
        <is>
          <t>BF-A: booster fan (~16 MW)</t>
        </is>
      </c>
      <c r="I3593" s="12" t="inlineStr">
        <is>
          <t>LV 600 V</t>
        </is>
      </c>
      <c r="J3593" s="12" t="inlineStr">
        <is>
          <t>Type TC-ER 600 V 3/C Cu XHHW-2 + ground, PVC jacket</t>
        </is>
      </c>
      <c r="K3593" s="12" t="inlineStr">
        <is>
          <t>LV|3/C+G|2</t>
        </is>
      </c>
      <c r="L3593" s="12" t="inlineStr">
        <is>
          <t>3/C+G</t>
        </is>
      </c>
      <c r="M3593" s="12" t="inlineStr">
        <is>
          <t>2</t>
        </is>
      </c>
      <c r="N3593" s="12" t="n">
        <v>1</v>
      </c>
      <c r="O3593" s="12" t="n">
        <v>1</v>
      </c>
      <c r="P3593" s="12" t="n">
        <v>480</v>
      </c>
      <c r="Q3593" s="12" t="n">
        <v>60</v>
      </c>
      <c r="R3593" s="12" t="n">
        <v>76</v>
      </c>
      <c r="S3593" s="12" t="inlineStr">
        <is>
          <t>Duct bank</t>
        </is>
      </c>
      <c r="T3593" s="16" t="n">
        <v>460</v>
      </c>
      <c r="U3593" s="16" t="n">
        <v>32</v>
      </c>
      <c r="V3593" s="16">
        <f>ROUNDUP((T3593+U3593+2*'Read Me'!$B$13)*(1+'Read Me'!$B$12),-1)</f>
        <v/>
      </c>
      <c r="W3593" s="16">
        <f>V3593*N3593*O3593</f>
        <v/>
      </c>
      <c r="X3593" s="12">
        <f>IF(LEFT(I3593,2)="MV",2*N3593*IF(L3593="1/C",O3593,1),0)</f>
        <v/>
      </c>
      <c r="Y3593" s="12">
        <f>IF(OR(LEFT(K3593,4)="LVAX",LEFT(K3593,6)="MV15AX",LEFT(K3593,4)="CTAX",LEFT(K3593,2)="W|"),2*N3593*O3593,0)</f>
        <v/>
      </c>
      <c r="Z3593" s="12" t="inlineStr">
        <is>
          <t>VD 2.9 %</t>
        </is>
      </c>
      <c r="AA3593" s="12">
        <f>N3593*O3593</f>
        <v/>
      </c>
    </row>
    <row r="3594">
      <c r="A3594" s="12" t="inlineStr">
        <is>
          <t>G-P-0069</t>
        </is>
      </c>
      <c r="B3594" s="12" t="inlineStr">
        <is>
          <t>G</t>
        </is>
      </c>
      <c r="C3594" s="12" t="inlineStr">
        <is>
          <t>Carbon capture</t>
        </is>
      </c>
      <c r="D3594" s="12" t="inlineStr">
        <is>
          <t>480 V welding receptacle 4</t>
        </is>
      </c>
      <c r="E3594" s="12" t="inlineStr"/>
      <c r="F3594" s="12" t="inlineStr">
        <is>
          <t>CCS MV switchgear building (VFDs)</t>
        </is>
      </c>
      <c r="G3594" s="12" t="inlineStr">
        <is>
          <t>BF-A</t>
        </is>
      </c>
      <c r="H3594" s="12" t="inlineStr">
        <is>
          <t>BF-A: booster fan (~16 MW)</t>
        </is>
      </c>
      <c r="I3594" s="12" t="inlineStr">
        <is>
          <t>LV 600 V</t>
        </is>
      </c>
      <c r="J3594" s="12" t="inlineStr">
        <is>
          <t>Type TC-ER 600 V 3/C Cu XHHW-2 + ground, PVC jacket</t>
        </is>
      </c>
      <c r="K3594" s="12" t="inlineStr">
        <is>
          <t>LV|3/C+G|2</t>
        </is>
      </c>
      <c r="L3594" s="12" t="inlineStr">
        <is>
          <t>3/C+G</t>
        </is>
      </c>
      <c r="M3594" s="12" t="inlineStr">
        <is>
          <t>2</t>
        </is>
      </c>
      <c r="N3594" s="12" t="n">
        <v>1</v>
      </c>
      <c r="O3594" s="12" t="n">
        <v>1</v>
      </c>
      <c r="P3594" s="12" t="n">
        <v>480</v>
      </c>
      <c r="Q3594" s="12" t="n">
        <v>60</v>
      </c>
      <c r="R3594" s="12" t="n">
        <v>76</v>
      </c>
      <c r="S3594" s="12" t="inlineStr">
        <is>
          <t>Duct bank</t>
        </is>
      </c>
      <c r="T3594" s="16" t="n">
        <v>460</v>
      </c>
      <c r="U3594" s="16" t="n">
        <v>32</v>
      </c>
      <c r="V3594" s="16">
        <f>ROUNDUP((T3594+U3594+2*'Read Me'!$B$13)*(1+'Read Me'!$B$12),-1)</f>
        <v/>
      </c>
      <c r="W3594" s="16">
        <f>V3594*N3594*O3594</f>
        <v/>
      </c>
      <c r="X3594" s="12">
        <f>IF(LEFT(I3594,2)="MV",2*N3594*IF(L3594="1/C",O3594,1),0)</f>
        <v/>
      </c>
      <c r="Y3594" s="12">
        <f>IF(OR(LEFT(K3594,4)="LVAX",LEFT(K3594,6)="MV15AX",LEFT(K3594,4)="CTAX",LEFT(K3594,2)="W|"),2*N3594*O3594,0)</f>
        <v/>
      </c>
      <c r="Z3594" s="12" t="inlineStr">
        <is>
          <t>VD 2.9 %</t>
        </is>
      </c>
      <c r="AA3594" s="12">
        <f>N3594*O3594</f>
        <v/>
      </c>
    </row>
    <row r="3595">
      <c r="A3595" s="12" t="inlineStr">
        <is>
          <t>G-P-0070</t>
        </is>
      </c>
      <c r="B3595" s="12" t="inlineStr">
        <is>
          <t>G</t>
        </is>
      </c>
      <c r="C3595" s="12" t="inlineStr">
        <is>
          <t>Carbon capture</t>
        </is>
      </c>
      <c r="D3595" s="12" t="inlineStr">
        <is>
          <t>Motor 1 of 4, 15 kW</t>
        </is>
      </c>
      <c r="E3595" s="12" t="inlineStr"/>
      <c r="F3595" s="12" t="inlineStr">
        <is>
          <t>CCS MV switchgear building (VFDs)</t>
        </is>
      </c>
      <c r="G3595" s="12" t="inlineStr">
        <is>
          <t>BF-B</t>
        </is>
      </c>
      <c r="H3595" s="12" t="inlineStr">
        <is>
          <t>BF-B: booster fan (~16 MW)</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32</v>
      </c>
      <c r="V3595" s="16">
        <f>ROUNDUP((T3595+U3595+2*'Read Me'!$B$13)*(1+'Read Me'!$B$12),-1)</f>
        <v/>
      </c>
      <c r="W3595" s="16">
        <f>V3595*N3595*O3595</f>
        <v/>
      </c>
      <c r="X3595" s="12">
        <f>IF(LEFT(I3595,2)="MV",2*N3595*IF(L3595="1/C",O3595,1),0)</f>
        <v/>
      </c>
      <c r="Y3595" s="12">
        <f>IF(OR(LEFT(K3595,4)="LVAX",LEFT(K3595,6)="MV15AX",LEFT(K3595,4)="CTAX",LEFT(K3595,2)="W|"),2*N3595*O3595,0)</f>
        <v/>
      </c>
      <c r="Z3595" s="12" t="inlineStr">
        <is>
          <t>VD 2.1 %</t>
        </is>
      </c>
      <c r="AA3595" s="12">
        <f>N3595*O3595</f>
        <v/>
      </c>
    </row>
    <row r="3596">
      <c r="A3596" s="12" t="inlineStr">
        <is>
          <t>G-P-0071</t>
        </is>
      </c>
      <c r="B3596" s="12" t="inlineStr">
        <is>
          <t>G</t>
        </is>
      </c>
      <c r="C3596" s="12" t="inlineStr">
        <is>
          <t>Carbon capture</t>
        </is>
      </c>
      <c r="D3596" s="12" t="inlineStr">
        <is>
          <t>Motor 2 of 4, 15 kW</t>
        </is>
      </c>
      <c r="E3596" s="12" t="inlineStr"/>
      <c r="F3596" s="12" t="inlineStr">
        <is>
          <t>CCS MV switchgear building (VFDs)</t>
        </is>
      </c>
      <c r="G3596" s="12" t="inlineStr">
        <is>
          <t>BF-B</t>
        </is>
      </c>
      <c r="H3596" s="12" t="inlineStr">
        <is>
          <t>BF-B: booster fan (~16 MW)</t>
        </is>
      </c>
      <c r="I3596" s="12" t="inlineStr">
        <is>
          <t>LV 600 V</t>
        </is>
      </c>
      <c r="J3596" s="12" t="inlineStr">
        <is>
          <t>Type TC-ER 600 V 3/C Cu XHHW-2 + ground, PVC jacket</t>
        </is>
      </c>
      <c r="K3596" s="12" t="inlineStr">
        <is>
          <t>LV|3/C+G|8</t>
        </is>
      </c>
      <c r="L3596" s="12" t="inlineStr">
        <is>
          <t>3/C+G</t>
        </is>
      </c>
      <c r="M3596" s="12" t="inlineStr">
        <is>
          <t>8</t>
        </is>
      </c>
      <c r="N3596" s="12" t="n">
        <v>1</v>
      </c>
      <c r="O3596" s="12" t="n">
        <v>1</v>
      </c>
      <c r="P3596" s="12" t="n">
        <v>480</v>
      </c>
      <c r="Q3596" s="12" t="n">
        <v>15</v>
      </c>
      <c r="R3596" s="12" t="n">
        <v>21.2</v>
      </c>
      <c r="S3596" s="12" t="inlineStr">
        <is>
          <t>Duct bank</t>
        </is>
      </c>
      <c r="T3596" s="16" t="n">
        <v>300</v>
      </c>
      <c r="U3596" s="16" t="n">
        <v>32</v>
      </c>
      <c r="V3596" s="16">
        <f>ROUNDUP((T3596+U3596+2*'Read Me'!$B$13)*(1+'Read Me'!$B$12),-1)</f>
        <v/>
      </c>
      <c r="W3596" s="16">
        <f>V3596*N3596*O3596</f>
        <v/>
      </c>
      <c r="X3596" s="12">
        <f>IF(LEFT(I3596,2)="MV",2*N3596*IF(L3596="1/C",O3596,1),0)</f>
        <v/>
      </c>
      <c r="Y3596" s="12">
        <f>IF(OR(LEFT(K3596,4)="LVAX",LEFT(K3596,6)="MV15AX",LEFT(K3596,4)="CTAX",LEFT(K3596,2)="W|"),2*N3596*O3596,0)</f>
        <v/>
      </c>
      <c r="Z3596" s="12" t="inlineStr">
        <is>
          <t>VD 2.1 %</t>
        </is>
      </c>
      <c r="AA3596" s="12">
        <f>N3596*O3596</f>
        <v/>
      </c>
    </row>
    <row r="3597">
      <c r="A3597" s="12" t="inlineStr">
        <is>
          <t>G-P-0072</t>
        </is>
      </c>
      <c r="B3597" s="12" t="inlineStr">
        <is>
          <t>G</t>
        </is>
      </c>
      <c r="C3597" s="12" t="inlineStr">
        <is>
          <t>Carbon capture</t>
        </is>
      </c>
      <c r="D3597" s="12" t="inlineStr">
        <is>
          <t>Motor 3 of 4, 15 kW</t>
        </is>
      </c>
      <c r="E3597" s="12" t="inlineStr"/>
      <c r="F3597" s="12" t="inlineStr">
        <is>
          <t>CCS MV switchgear building (VFDs)</t>
        </is>
      </c>
      <c r="G3597" s="12" t="inlineStr">
        <is>
          <t>BF-B</t>
        </is>
      </c>
      <c r="H3597" s="12" t="inlineStr">
        <is>
          <t>BF-B: booster fan (~16 MW)</t>
        </is>
      </c>
      <c r="I3597" s="12" t="inlineStr">
        <is>
          <t>LV 600 V</t>
        </is>
      </c>
      <c r="J3597" s="12" t="inlineStr">
        <is>
          <t>Type TC-ER 600 V 3/C Cu XHHW-2 + ground, PVC jacket</t>
        </is>
      </c>
      <c r="K3597" s="12" t="inlineStr">
        <is>
          <t>LV|3/C+G|8</t>
        </is>
      </c>
      <c r="L3597" s="12" t="inlineStr">
        <is>
          <t>3/C+G</t>
        </is>
      </c>
      <c r="M3597" s="12" t="inlineStr">
        <is>
          <t>8</t>
        </is>
      </c>
      <c r="N3597" s="12" t="n">
        <v>1</v>
      </c>
      <c r="O3597" s="12" t="n">
        <v>1</v>
      </c>
      <c r="P3597" s="12" t="n">
        <v>480</v>
      </c>
      <c r="Q3597" s="12" t="n">
        <v>15</v>
      </c>
      <c r="R3597" s="12" t="n">
        <v>21.2</v>
      </c>
      <c r="S3597" s="12" t="inlineStr">
        <is>
          <t>Duct bank</t>
        </is>
      </c>
      <c r="T3597" s="16" t="n">
        <v>300</v>
      </c>
      <c r="U3597" s="16" t="n">
        <v>32</v>
      </c>
      <c r="V3597" s="16">
        <f>ROUNDUP((T3597+U3597+2*'Read Me'!$B$13)*(1+'Read Me'!$B$12),-1)</f>
        <v/>
      </c>
      <c r="W3597" s="16">
        <f>V3597*N3597*O3597</f>
        <v/>
      </c>
      <c r="X3597" s="12">
        <f>IF(LEFT(I3597,2)="MV",2*N3597*IF(L3597="1/C",O3597,1),0)</f>
        <v/>
      </c>
      <c r="Y3597" s="12">
        <f>IF(OR(LEFT(K3597,4)="LVAX",LEFT(K3597,6)="MV15AX",LEFT(K3597,4)="CTAX",LEFT(K3597,2)="W|"),2*N3597*O3597,0)</f>
        <v/>
      </c>
      <c r="Z3597" s="12" t="inlineStr">
        <is>
          <t>VD 2.1 %</t>
        </is>
      </c>
      <c r="AA3597" s="12">
        <f>N3597*O3597</f>
        <v/>
      </c>
    </row>
    <row r="3598">
      <c r="A3598" s="12" t="inlineStr">
        <is>
          <t>G-P-0073</t>
        </is>
      </c>
      <c r="B3598" s="12" t="inlineStr">
        <is>
          <t>G</t>
        </is>
      </c>
      <c r="C3598" s="12" t="inlineStr">
        <is>
          <t>Carbon capture</t>
        </is>
      </c>
      <c r="D3598" s="12" t="inlineStr">
        <is>
          <t>Motor 4 of 4, 15 kW</t>
        </is>
      </c>
      <c r="E3598" s="12" t="inlineStr"/>
      <c r="F3598" s="12" t="inlineStr">
        <is>
          <t>CCS MV switchgear building (VFDs)</t>
        </is>
      </c>
      <c r="G3598" s="12" t="inlineStr">
        <is>
          <t>BF-B</t>
        </is>
      </c>
      <c r="H3598" s="12" t="inlineStr">
        <is>
          <t>BF-B: booster fan (~16 MW)</t>
        </is>
      </c>
      <c r="I3598" s="12" t="inlineStr">
        <is>
          <t>LV 600 V</t>
        </is>
      </c>
      <c r="J3598" s="12" t="inlineStr">
        <is>
          <t>Type TC-ER 600 V 3/C Cu XHHW-2 + ground, PVC jacket</t>
        </is>
      </c>
      <c r="K3598" s="12" t="inlineStr">
        <is>
          <t>LV|3/C+G|8</t>
        </is>
      </c>
      <c r="L3598" s="12" t="inlineStr">
        <is>
          <t>3/C+G</t>
        </is>
      </c>
      <c r="M3598" s="12" t="inlineStr">
        <is>
          <t>8</t>
        </is>
      </c>
      <c r="N3598" s="12" t="n">
        <v>1</v>
      </c>
      <c r="O3598" s="12" t="n">
        <v>1</v>
      </c>
      <c r="P3598" s="12" t="n">
        <v>480</v>
      </c>
      <c r="Q3598" s="12" t="n">
        <v>15</v>
      </c>
      <c r="R3598" s="12" t="n">
        <v>21.2</v>
      </c>
      <c r="S3598" s="12" t="inlineStr">
        <is>
          <t>Duct bank</t>
        </is>
      </c>
      <c r="T3598" s="16" t="n">
        <v>300</v>
      </c>
      <c r="U3598" s="16" t="n">
        <v>32</v>
      </c>
      <c r="V3598" s="16">
        <f>ROUNDUP((T3598+U3598+2*'Read Me'!$B$13)*(1+'Read Me'!$B$12),-1)</f>
        <v/>
      </c>
      <c r="W3598" s="16">
        <f>V3598*N3598*O3598</f>
        <v/>
      </c>
      <c r="X3598" s="12">
        <f>IF(LEFT(I3598,2)="MV",2*N3598*IF(L3598="1/C",O3598,1),0)</f>
        <v/>
      </c>
      <c r="Y3598" s="12">
        <f>IF(OR(LEFT(K3598,4)="LVAX",LEFT(K3598,6)="MV15AX",LEFT(K3598,4)="CTAX",LEFT(K3598,2)="W|"),2*N3598*O3598,0)</f>
        <v/>
      </c>
      <c r="Z3598" s="12" t="inlineStr">
        <is>
          <t>VD 2.1 %</t>
        </is>
      </c>
      <c r="AA3598" s="12">
        <f>N3598*O3598</f>
        <v/>
      </c>
    </row>
    <row r="3599">
      <c r="A3599" s="12" t="inlineStr">
        <is>
          <t>G-P-0074</t>
        </is>
      </c>
      <c r="B3599" s="12" t="inlineStr">
        <is>
          <t>G</t>
        </is>
      </c>
      <c r="C3599" s="12" t="inlineStr">
        <is>
          <t>Carbon capture</t>
        </is>
      </c>
      <c r="D3599" s="12" t="inlineStr">
        <is>
          <t>480 V welding receptacle 1</t>
        </is>
      </c>
      <c r="E3599" s="12" t="inlineStr"/>
      <c r="F3599" s="12" t="inlineStr">
        <is>
          <t>CCS MV switchgear building (VFDs)</t>
        </is>
      </c>
      <c r="G3599" s="12" t="inlineStr">
        <is>
          <t>BF-B</t>
        </is>
      </c>
      <c r="H3599" s="12" t="inlineStr">
        <is>
          <t>BF-B: booster fan (~16 MW)</t>
        </is>
      </c>
      <c r="I3599" s="12" t="inlineStr">
        <is>
          <t>LV 600 V</t>
        </is>
      </c>
      <c r="J3599" s="12" t="inlineStr">
        <is>
          <t>Type TC-ER 600 V 3/C Cu XHHW-2 + ground, PVC jacket</t>
        </is>
      </c>
      <c r="K3599" s="12" t="inlineStr">
        <is>
          <t>LV|3/C+G|2</t>
        </is>
      </c>
      <c r="L3599" s="12" t="inlineStr">
        <is>
          <t>3/C+G</t>
        </is>
      </c>
      <c r="M3599" s="12" t="inlineStr">
        <is>
          <t>2</t>
        </is>
      </c>
      <c r="N3599" s="12" t="n">
        <v>1</v>
      </c>
      <c r="O3599" s="12" t="n">
        <v>1</v>
      </c>
      <c r="P3599" s="12" t="n">
        <v>480</v>
      </c>
      <c r="Q3599" s="12" t="n">
        <v>60</v>
      </c>
      <c r="R3599" s="12" t="n">
        <v>76</v>
      </c>
      <c r="S3599" s="12" t="inlineStr">
        <is>
          <t>Duct bank</t>
        </is>
      </c>
      <c r="T3599" s="16" t="n">
        <v>300</v>
      </c>
      <c r="U3599" s="16" t="n">
        <v>32</v>
      </c>
      <c r="V3599" s="16">
        <f>ROUNDUP((T3599+U3599+2*'Read Me'!$B$13)*(1+'Read Me'!$B$12),-1)</f>
        <v/>
      </c>
      <c r="W3599" s="16">
        <f>V3599*N3599*O3599</f>
        <v/>
      </c>
      <c r="X3599" s="12">
        <f>IF(LEFT(I3599,2)="MV",2*N3599*IF(L3599="1/C",O3599,1),0)</f>
        <v/>
      </c>
      <c r="Y3599" s="12">
        <f>IF(OR(LEFT(K3599,4)="LVAX",LEFT(K3599,6)="MV15AX",LEFT(K3599,4)="CTAX",LEFT(K3599,2)="W|"),2*N3599*O3599,0)</f>
        <v/>
      </c>
      <c r="Z3599" s="12" t="inlineStr">
        <is>
          <t>VD 1.9 %</t>
        </is>
      </c>
      <c r="AA3599" s="12">
        <f>N3599*O3599</f>
        <v/>
      </c>
    </row>
    <row r="3600">
      <c r="A3600" s="12" t="inlineStr">
        <is>
          <t>G-P-0075</t>
        </is>
      </c>
      <c r="B3600" s="12" t="inlineStr">
        <is>
          <t>G</t>
        </is>
      </c>
      <c r="C3600" s="12" t="inlineStr">
        <is>
          <t>Carbon capture</t>
        </is>
      </c>
      <c r="D3600" s="12" t="inlineStr">
        <is>
          <t>480 V welding receptacle 2</t>
        </is>
      </c>
      <c r="E3600" s="12" t="inlineStr"/>
      <c r="F3600" s="12" t="inlineStr">
        <is>
          <t>CCS MV switchgear building (VFDs)</t>
        </is>
      </c>
      <c r="G3600" s="12" t="inlineStr">
        <is>
          <t>BF-B</t>
        </is>
      </c>
      <c r="H3600" s="12" t="inlineStr">
        <is>
          <t>BF-B: booster fan (~16 MW)</t>
        </is>
      </c>
      <c r="I3600" s="12" t="inlineStr">
        <is>
          <t>LV 600 V</t>
        </is>
      </c>
      <c r="J3600" s="12" t="inlineStr">
        <is>
          <t>Type TC-ER 600 V 3/C Cu XHHW-2 + ground, PVC jacket</t>
        </is>
      </c>
      <c r="K3600" s="12" t="inlineStr">
        <is>
          <t>LV|3/C+G|2</t>
        </is>
      </c>
      <c r="L3600" s="12" t="inlineStr">
        <is>
          <t>3/C+G</t>
        </is>
      </c>
      <c r="M3600" s="12" t="inlineStr">
        <is>
          <t>2</t>
        </is>
      </c>
      <c r="N3600" s="12" t="n">
        <v>1</v>
      </c>
      <c r="O3600" s="12" t="n">
        <v>1</v>
      </c>
      <c r="P3600" s="12" t="n">
        <v>480</v>
      </c>
      <c r="Q3600" s="12" t="n">
        <v>60</v>
      </c>
      <c r="R3600" s="12" t="n">
        <v>76</v>
      </c>
      <c r="S3600" s="12" t="inlineStr">
        <is>
          <t>Duct bank</t>
        </is>
      </c>
      <c r="T3600" s="16" t="n">
        <v>300</v>
      </c>
      <c r="U3600" s="16" t="n">
        <v>32</v>
      </c>
      <c r="V3600" s="16">
        <f>ROUNDUP((T3600+U3600+2*'Read Me'!$B$13)*(1+'Read Me'!$B$12),-1)</f>
        <v/>
      </c>
      <c r="W3600" s="16">
        <f>V3600*N3600*O3600</f>
        <v/>
      </c>
      <c r="X3600" s="12">
        <f>IF(LEFT(I3600,2)="MV",2*N3600*IF(L3600="1/C",O3600,1),0)</f>
        <v/>
      </c>
      <c r="Y3600" s="12">
        <f>IF(OR(LEFT(K3600,4)="LVAX",LEFT(K3600,6)="MV15AX",LEFT(K3600,4)="CTAX",LEFT(K3600,2)="W|"),2*N3600*O3600,0)</f>
        <v/>
      </c>
      <c r="Z3600" s="12" t="inlineStr">
        <is>
          <t>VD 1.9 %</t>
        </is>
      </c>
      <c r="AA3600" s="12">
        <f>N3600*O3600</f>
        <v/>
      </c>
    </row>
    <row r="3601">
      <c r="A3601" s="12" t="inlineStr">
        <is>
          <t>G-P-0076</t>
        </is>
      </c>
      <c r="B3601" s="12" t="inlineStr">
        <is>
          <t>G</t>
        </is>
      </c>
      <c r="C3601" s="12" t="inlineStr">
        <is>
          <t>Carbon capture</t>
        </is>
      </c>
      <c r="D3601" s="12" t="inlineStr">
        <is>
          <t>480 V welding receptacle 3</t>
        </is>
      </c>
      <c r="E3601" s="12" t="inlineStr"/>
      <c r="F3601" s="12" t="inlineStr">
        <is>
          <t>CCS MV switchgear building (VFDs)</t>
        </is>
      </c>
      <c r="G3601" s="12" t="inlineStr">
        <is>
          <t>BF-B</t>
        </is>
      </c>
      <c r="H3601" s="12" t="inlineStr">
        <is>
          <t>BF-B: booster fan (~16 MW)</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Duct bank</t>
        </is>
      </c>
      <c r="T3601" s="16" t="n">
        <v>300</v>
      </c>
      <c r="U3601" s="16" t="n">
        <v>32</v>
      </c>
      <c r="V3601" s="16">
        <f>ROUNDUP((T3601+U3601+2*'Read Me'!$B$13)*(1+'Read Me'!$B$12),-1)</f>
        <v/>
      </c>
      <c r="W3601" s="16">
        <f>V3601*N3601*O3601</f>
        <v/>
      </c>
      <c r="X3601" s="12">
        <f>IF(LEFT(I3601,2)="MV",2*N3601*IF(L3601="1/C",O3601,1),0)</f>
        <v/>
      </c>
      <c r="Y3601" s="12">
        <f>IF(OR(LEFT(K3601,4)="LVAX",LEFT(K3601,6)="MV15AX",LEFT(K3601,4)="CTAX",LEFT(K3601,2)="W|"),2*N3601*O3601,0)</f>
        <v/>
      </c>
      <c r="Z3601" s="12" t="inlineStr">
        <is>
          <t>VD 1.9 %</t>
        </is>
      </c>
      <c r="AA3601" s="12">
        <f>N3601*O3601</f>
        <v/>
      </c>
    </row>
    <row r="3602">
      <c r="A3602" s="12" t="inlineStr">
        <is>
          <t>G-P-0077</t>
        </is>
      </c>
      <c r="B3602" s="12" t="inlineStr">
        <is>
          <t>G</t>
        </is>
      </c>
      <c r="C3602" s="12" t="inlineStr">
        <is>
          <t>Carbon capture</t>
        </is>
      </c>
      <c r="D3602" s="12" t="inlineStr">
        <is>
          <t>480 V welding receptacle 4</t>
        </is>
      </c>
      <c r="E3602" s="12" t="inlineStr"/>
      <c r="F3602" s="12" t="inlineStr">
        <is>
          <t>CCS MV switchgear building (VFDs)</t>
        </is>
      </c>
      <c r="G3602" s="12" t="inlineStr">
        <is>
          <t>BF-B</t>
        </is>
      </c>
      <c r="H3602" s="12" t="inlineStr">
        <is>
          <t>BF-B: booster fan (~16 MW)</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Duct bank</t>
        </is>
      </c>
      <c r="T3602" s="16" t="n">
        <v>300</v>
      </c>
      <c r="U3602" s="16" t="n">
        <v>32</v>
      </c>
      <c r="V3602" s="16">
        <f>ROUNDUP((T3602+U3602+2*'Read Me'!$B$13)*(1+'Read Me'!$B$12),-1)</f>
        <v/>
      </c>
      <c r="W3602" s="16">
        <f>V3602*N3602*O3602</f>
        <v/>
      </c>
      <c r="X3602" s="12">
        <f>IF(LEFT(I3602,2)="MV",2*N3602*IF(L3602="1/C",O3602,1),0)</f>
        <v/>
      </c>
      <c r="Y3602" s="12">
        <f>IF(OR(LEFT(K3602,4)="LVAX",LEFT(K3602,6)="MV15AX",LEFT(K3602,4)="CTAX",LEFT(K3602,2)="W|"),2*N3602*O3602,0)</f>
        <v/>
      </c>
      <c r="Z3602" s="12" t="inlineStr">
        <is>
          <t>VD 1.9 %</t>
        </is>
      </c>
      <c r="AA3602" s="12">
        <f>N3602*O3602</f>
        <v/>
      </c>
    </row>
    <row r="3603">
      <c r="A3603" s="12" t="inlineStr">
        <is>
          <t>G-P-0078</t>
        </is>
      </c>
      <c r="B3603" s="12" t="inlineStr">
        <is>
          <t>G</t>
        </is>
      </c>
      <c r="C3603" s="12" t="inlineStr">
        <is>
          <t>Carbon capture</t>
        </is>
      </c>
      <c r="D3603" s="12" t="inlineStr">
        <is>
          <t>Motor 1 of 4, 15 kW</t>
        </is>
      </c>
      <c r="E3603" s="12" t="inlineStr"/>
      <c r="F3603" s="12" t="inlineStr">
        <is>
          <t>CCS MV switchgear building (VFDs)</t>
        </is>
      </c>
      <c r="G3603" s="12" t="inlineStr">
        <is>
          <t>BF-C</t>
        </is>
      </c>
      <c r="H3603" s="12" t="inlineStr">
        <is>
          <t>BF-C: booster fan (~16 MW)</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15</v>
      </c>
      <c r="R3603" s="12" t="n">
        <v>21.2</v>
      </c>
      <c r="S3603" s="12" t="inlineStr">
        <is>
          <t>Tray</t>
        </is>
      </c>
      <c r="T3603" s="16" t="n">
        <v>16</v>
      </c>
      <c r="U3603" s="16" t="n">
        <v>150</v>
      </c>
      <c r="V3603" s="16">
        <f>ROUNDUP((T3603+U3603+2*'Read Me'!$B$13)*(1+'Read Me'!$B$12),-1)</f>
        <v/>
      </c>
      <c r="W3603" s="16">
        <f>V3603*N3603*O3603</f>
        <v/>
      </c>
      <c r="X3603" s="12">
        <f>IF(LEFT(I3603,2)="MV",2*N3603*IF(L3603="1/C",O3603,1),0)</f>
        <v/>
      </c>
      <c r="Y3603" s="12">
        <f>IF(OR(LEFT(K3603,4)="LVAX",LEFT(K3603,6)="MV15AX",LEFT(K3603,4)="CTAX",LEFT(K3603,2)="W|"),2*N3603*O3603,0)</f>
        <v/>
      </c>
      <c r="Z3603" s="12" t="inlineStr">
        <is>
          <t>VD 1.7 %</t>
        </is>
      </c>
      <c r="AA3603" s="12">
        <f>N3603*O3603</f>
        <v/>
      </c>
    </row>
    <row r="3604">
      <c r="A3604" s="12" t="inlineStr">
        <is>
          <t>G-P-0079</t>
        </is>
      </c>
      <c r="B3604" s="12" t="inlineStr">
        <is>
          <t>G</t>
        </is>
      </c>
      <c r="C3604" s="12" t="inlineStr">
        <is>
          <t>Carbon capture</t>
        </is>
      </c>
      <c r="D3604" s="12" t="inlineStr">
        <is>
          <t>Motor 2 of 4, 15 kW</t>
        </is>
      </c>
      <c r="E3604" s="12" t="inlineStr"/>
      <c r="F3604" s="12" t="inlineStr">
        <is>
          <t>CCS MV switchgear building (VFDs)</t>
        </is>
      </c>
      <c r="G3604" s="12" t="inlineStr">
        <is>
          <t>BF-C</t>
        </is>
      </c>
      <c r="H3604" s="12" t="inlineStr">
        <is>
          <t>BF-C: booster fan (~16 MW)</t>
        </is>
      </c>
      <c r="I3604" s="12" t="inlineStr">
        <is>
          <t>LV 600 V</t>
        </is>
      </c>
      <c r="J3604" s="12" t="inlineStr">
        <is>
          <t>Type TC-ER 600 V 3/C Cu XHHW-2 + ground, PVC jacket</t>
        </is>
      </c>
      <c r="K3604" s="12" t="inlineStr">
        <is>
          <t>LV|3/C+G|10</t>
        </is>
      </c>
      <c r="L3604" s="12" t="inlineStr">
        <is>
          <t>3/C+G</t>
        </is>
      </c>
      <c r="M3604" s="12" t="inlineStr">
        <is>
          <t>10</t>
        </is>
      </c>
      <c r="N3604" s="12" t="n">
        <v>1</v>
      </c>
      <c r="O3604" s="12" t="n">
        <v>1</v>
      </c>
      <c r="P3604" s="12" t="n">
        <v>480</v>
      </c>
      <c r="Q3604" s="12" t="n">
        <v>15</v>
      </c>
      <c r="R3604" s="12" t="n">
        <v>21.2</v>
      </c>
      <c r="S3604" s="12" t="inlineStr">
        <is>
          <t>Tray</t>
        </is>
      </c>
      <c r="T3604" s="16" t="n">
        <v>16</v>
      </c>
      <c r="U3604" s="16" t="n">
        <v>150</v>
      </c>
      <c r="V3604" s="16">
        <f>ROUNDUP((T3604+U3604+2*'Read Me'!$B$13)*(1+'Read Me'!$B$12),-1)</f>
        <v/>
      </c>
      <c r="W3604" s="16">
        <f>V3604*N3604*O3604</f>
        <v/>
      </c>
      <c r="X3604" s="12">
        <f>IF(LEFT(I3604,2)="MV",2*N3604*IF(L3604="1/C",O3604,1),0)</f>
        <v/>
      </c>
      <c r="Y3604" s="12">
        <f>IF(OR(LEFT(K3604,4)="LVAX",LEFT(K3604,6)="MV15AX",LEFT(K3604,4)="CTAX",LEFT(K3604,2)="W|"),2*N3604*O3604,0)</f>
        <v/>
      </c>
      <c r="Z3604" s="12" t="inlineStr">
        <is>
          <t>VD 1.7 %</t>
        </is>
      </c>
      <c r="AA3604" s="12">
        <f>N3604*O3604</f>
        <v/>
      </c>
    </row>
    <row r="3605">
      <c r="A3605" s="12" t="inlineStr">
        <is>
          <t>G-P-0080</t>
        </is>
      </c>
      <c r="B3605" s="12" t="inlineStr">
        <is>
          <t>G</t>
        </is>
      </c>
      <c r="C3605" s="12" t="inlineStr">
        <is>
          <t>Carbon capture</t>
        </is>
      </c>
      <c r="D3605" s="12" t="inlineStr">
        <is>
          <t>Motor 3 of 4, 15 kW</t>
        </is>
      </c>
      <c r="E3605" s="12" t="inlineStr"/>
      <c r="F3605" s="12" t="inlineStr">
        <is>
          <t>CCS MV switchgear building (VFDs)</t>
        </is>
      </c>
      <c r="G3605" s="12" t="inlineStr">
        <is>
          <t>BF-C</t>
        </is>
      </c>
      <c r="H3605" s="12" t="inlineStr">
        <is>
          <t>BF-C: booster fan (~16 MW)</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15</v>
      </c>
      <c r="R3605" s="12" t="n">
        <v>21.2</v>
      </c>
      <c r="S3605" s="12" t="inlineStr">
        <is>
          <t>Tray</t>
        </is>
      </c>
      <c r="T3605" s="16" t="n">
        <v>16</v>
      </c>
      <c r="U3605" s="16" t="n">
        <v>150</v>
      </c>
      <c r="V3605" s="16">
        <f>ROUNDUP((T3605+U3605+2*'Read Me'!$B$13)*(1+'Read Me'!$B$12),-1)</f>
        <v/>
      </c>
      <c r="W3605" s="16">
        <f>V3605*N3605*O3605</f>
        <v/>
      </c>
      <c r="X3605" s="12">
        <f>IF(LEFT(I3605,2)="MV",2*N3605*IF(L3605="1/C",O3605,1),0)</f>
        <v/>
      </c>
      <c r="Y3605" s="12">
        <f>IF(OR(LEFT(K3605,4)="LVAX",LEFT(K3605,6)="MV15AX",LEFT(K3605,4)="CTAX",LEFT(K3605,2)="W|"),2*N3605*O3605,0)</f>
        <v/>
      </c>
      <c r="Z3605" s="12" t="inlineStr">
        <is>
          <t>VD 1.7 %</t>
        </is>
      </c>
      <c r="AA3605" s="12">
        <f>N3605*O3605</f>
        <v/>
      </c>
    </row>
    <row r="3606">
      <c r="A3606" s="12" t="inlineStr">
        <is>
          <t>G-P-0081</t>
        </is>
      </c>
      <c r="B3606" s="12" t="inlineStr">
        <is>
          <t>G</t>
        </is>
      </c>
      <c r="C3606" s="12" t="inlineStr">
        <is>
          <t>Carbon capture</t>
        </is>
      </c>
      <c r="D3606" s="12" t="inlineStr">
        <is>
          <t>Motor 4 of 4, 15 kW</t>
        </is>
      </c>
      <c r="E3606" s="12" t="inlineStr"/>
      <c r="F3606" s="12" t="inlineStr">
        <is>
          <t>CCS MV switchgear building (VFDs)</t>
        </is>
      </c>
      <c r="G3606" s="12" t="inlineStr">
        <is>
          <t>BF-C</t>
        </is>
      </c>
      <c r="H3606" s="12" t="inlineStr">
        <is>
          <t>BF-C: booster fan (~16 MW)</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15</v>
      </c>
      <c r="R3606" s="12" t="n">
        <v>21.2</v>
      </c>
      <c r="S3606" s="12" t="inlineStr">
        <is>
          <t>Tray</t>
        </is>
      </c>
      <c r="T3606" s="16" t="n">
        <v>16</v>
      </c>
      <c r="U3606" s="16" t="n">
        <v>150</v>
      </c>
      <c r="V3606" s="16">
        <f>ROUNDUP((T3606+U3606+2*'Read Me'!$B$13)*(1+'Read Me'!$B$12),-1)</f>
        <v/>
      </c>
      <c r="W3606" s="16">
        <f>V3606*N3606*O3606</f>
        <v/>
      </c>
      <c r="X3606" s="12">
        <f>IF(LEFT(I3606,2)="MV",2*N3606*IF(L3606="1/C",O3606,1),0)</f>
        <v/>
      </c>
      <c r="Y3606" s="12">
        <f>IF(OR(LEFT(K3606,4)="LVAX",LEFT(K3606,6)="MV15AX",LEFT(K3606,4)="CTAX",LEFT(K3606,2)="W|"),2*N3606*O3606,0)</f>
        <v/>
      </c>
      <c r="Z3606" s="12" t="inlineStr">
        <is>
          <t>VD 1.7 %</t>
        </is>
      </c>
      <c r="AA3606" s="12">
        <f>N3606*O3606</f>
        <v/>
      </c>
    </row>
    <row r="3607">
      <c r="A3607" s="12" t="inlineStr">
        <is>
          <t>G-P-0082</t>
        </is>
      </c>
      <c r="B3607" s="12" t="inlineStr">
        <is>
          <t>G</t>
        </is>
      </c>
      <c r="C3607" s="12" t="inlineStr">
        <is>
          <t>Carbon capture</t>
        </is>
      </c>
      <c r="D3607" s="12" t="inlineStr">
        <is>
          <t>480 V welding receptacle 1</t>
        </is>
      </c>
      <c r="E3607" s="12" t="inlineStr"/>
      <c r="F3607" s="12" t="inlineStr">
        <is>
          <t>CCS MV switchgear building (VFDs)</t>
        </is>
      </c>
      <c r="G3607" s="12" t="inlineStr">
        <is>
          <t>BF-C</t>
        </is>
      </c>
      <c r="H3607" s="12" t="inlineStr">
        <is>
          <t>BF-C: booster fan (~16 MW)</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60</v>
      </c>
      <c r="R3607" s="12" t="n">
        <v>76</v>
      </c>
      <c r="S3607" s="12" t="inlineStr">
        <is>
          <t>Tray</t>
        </is>
      </c>
      <c r="T3607" s="16" t="n">
        <v>16</v>
      </c>
      <c r="U3607" s="16" t="n">
        <v>150</v>
      </c>
      <c r="V3607" s="16">
        <f>ROUNDUP((T3607+U3607+2*'Read Me'!$B$13)*(1+'Read Me'!$B$12),-1)</f>
        <v/>
      </c>
      <c r="W3607" s="16">
        <f>V3607*N3607*O3607</f>
        <v/>
      </c>
      <c r="X3607" s="12">
        <f>IF(LEFT(I3607,2)="MV",2*N3607*IF(L3607="1/C",O3607,1),0)</f>
        <v/>
      </c>
      <c r="Y3607" s="12">
        <f>IF(OR(LEFT(K3607,4)="LVAX",LEFT(K3607,6)="MV15AX",LEFT(K3607,4)="CTAX",LEFT(K3607,2)="W|"),2*N3607*O3607,0)</f>
        <v/>
      </c>
      <c r="Z3607" s="12" t="inlineStr">
        <is>
          <t>VD 1.0 %</t>
        </is>
      </c>
      <c r="AA3607" s="12">
        <f>N3607*O3607</f>
        <v/>
      </c>
    </row>
    <row r="3608">
      <c r="A3608" s="12" t="inlineStr">
        <is>
          <t>G-P-0083</t>
        </is>
      </c>
      <c r="B3608" s="12" t="inlineStr">
        <is>
          <t>G</t>
        </is>
      </c>
      <c r="C3608" s="12" t="inlineStr">
        <is>
          <t>Carbon capture</t>
        </is>
      </c>
      <c r="D3608" s="12" t="inlineStr">
        <is>
          <t>480 V welding receptacle 2</t>
        </is>
      </c>
      <c r="E3608" s="12" t="inlineStr"/>
      <c r="F3608" s="12" t="inlineStr">
        <is>
          <t>CCS MV switchgear building (VFDs)</t>
        </is>
      </c>
      <c r="G3608" s="12" t="inlineStr">
        <is>
          <t>BF-C</t>
        </is>
      </c>
      <c r="H3608" s="12" t="inlineStr">
        <is>
          <t>BF-C: booster fan (~16 MW)</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6" t="n">
        <v>16</v>
      </c>
      <c r="U3608" s="16" t="n">
        <v>150</v>
      </c>
      <c r="V3608" s="16">
        <f>ROUNDUP((T3608+U3608+2*'Read Me'!$B$13)*(1+'Read Me'!$B$12),-1)</f>
        <v/>
      </c>
      <c r="W3608" s="16">
        <f>V3608*N3608*O3608</f>
        <v/>
      </c>
      <c r="X3608" s="12">
        <f>IF(LEFT(I3608,2)="MV",2*N3608*IF(L3608="1/C",O3608,1),0)</f>
        <v/>
      </c>
      <c r="Y3608" s="12">
        <f>IF(OR(LEFT(K3608,4)="LVAX",LEFT(K3608,6)="MV15AX",LEFT(K3608,4)="CTAX",LEFT(K3608,2)="W|"),2*N3608*O3608,0)</f>
        <v/>
      </c>
      <c r="Z3608" s="12" t="inlineStr">
        <is>
          <t>VD 1.0 %</t>
        </is>
      </c>
      <c r="AA3608" s="12">
        <f>N3608*O3608</f>
        <v/>
      </c>
    </row>
    <row r="3609">
      <c r="A3609" s="12" t="inlineStr">
        <is>
          <t>G-P-0084</t>
        </is>
      </c>
      <c r="B3609" s="12" t="inlineStr">
        <is>
          <t>G</t>
        </is>
      </c>
      <c r="C3609" s="12" t="inlineStr">
        <is>
          <t>Carbon capture</t>
        </is>
      </c>
      <c r="D3609" s="12" t="inlineStr">
        <is>
          <t>480 V welding receptacle 3</t>
        </is>
      </c>
      <c r="E3609" s="12" t="inlineStr"/>
      <c r="F3609" s="12" t="inlineStr">
        <is>
          <t>CCS MV switchgear building (VFDs)</t>
        </is>
      </c>
      <c r="G3609" s="12" t="inlineStr">
        <is>
          <t>BF-C</t>
        </is>
      </c>
      <c r="H3609" s="12" t="inlineStr">
        <is>
          <t>BF-C: booster fan (~16 MW)</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6" t="n">
        <v>16</v>
      </c>
      <c r="U3609" s="16" t="n">
        <v>150</v>
      </c>
      <c r="V3609" s="16">
        <f>ROUNDUP((T3609+U3609+2*'Read Me'!$B$13)*(1+'Read Me'!$B$12),-1)</f>
        <v/>
      </c>
      <c r="W3609" s="16">
        <f>V3609*N3609*O3609</f>
        <v/>
      </c>
      <c r="X3609" s="12">
        <f>IF(LEFT(I3609,2)="MV",2*N3609*IF(L3609="1/C",O3609,1),0)</f>
        <v/>
      </c>
      <c r="Y3609" s="12">
        <f>IF(OR(LEFT(K3609,4)="LVAX",LEFT(K3609,6)="MV15AX",LEFT(K3609,4)="CTAX",LEFT(K3609,2)="W|"),2*N3609*O3609,0)</f>
        <v/>
      </c>
      <c r="Z3609" s="12" t="inlineStr">
        <is>
          <t>VD 1.0 %</t>
        </is>
      </c>
      <c r="AA3609" s="12">
        <f>N3609*O3609</f>
        <v/>
      </c>
    </row>
    <row r="3610">
      <c r="A3610" s="12" t="inlineStr">
        <is>
          <t>G-P-0085</t>
        </is>
      </c>
      <c r="B3610" s="12" t="inlineStr">
        <is>
          <t>G</t>
        </is>
      </c>
      <c r="C3610" s="12" t="inlineStr">
        <is>
          <t>Carbon capture</t>
        </is>
      </c>
      <c r="D3610" s="12" t="inlineStr">
        <is>
          <t>480 V welding receptacle 4</t>
        </is>
      </c>
      <c r="E3610" s="12" t="inlineStr"/>
      <c r="F3610" s="12" t="inlineStr">
        <is>
          <t>CCS MV switchgear building (VFDs)</t>
        </is>
      </c>
      <c r="G3610" s="12" t="inlineStr">
        <is>
          <t>BF-C</t>
        </is>
      </c>
      <c r="H3610" s="12" t="inlineStr">
        <is>
          <t>BF-C: booster fan (~16 MW)</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6" t="n">
        <v>16</v>
      </c>
      <c r="U3610" s="16" t="n">
        <v>150</v>
      </c>
      <c r="V3610" s="16">
        <f>ROUNDUP((T3610+U3610+2*'Read Me'!$B$13)*(1+'Read Me'!$B$12),-1)</f>
        <v/>
      </c>
      <c r="W3610" s="16">
        <f>V3610*N3610*O3610</f>
        <v/>
      </c>
      <c r="X3610" s="12">
        <f>IF(LEFT(I3610,2)="MV",2*N3610*IF(L3610="1/C",O3610,1),0)</f>
        <v/>
      </c>
      <c r="Y3610" s="12">
        <f>IF(OR(LEFT(K3610,4)="LVAX",LEFT(K3610,6)="MV15AX",LEFT(K3610,4)="CTAX",LEFT(K3610,2)="W|"),2*N3610*O3610,0)</f>
        <v/>
      </c>
      <c r="Z3610" s="12" t="inlineStr">
        <is>
          <t>VD 1.0 %</t>
        </is>
      </c>
      <c r="AA3610" s="12">
        <f>N3610*O3610</f>
        <v/>
      </c>
    </row>
    <row r="3611">
      <c r="A3611" s="12" t="inlineStr">
        <is>
          <t>G-P-0086</t>
        </is>
      </c>
      <c r="B3611" s="12" t="inlineStr">
        <is>
          <t>G</t>
        </is>
      </c>
      <c r="C3611" s="12" t="inlineStr">
        <is>
          <t>Carbon capture</t>
        </is>
      </c>
      <c r="D3611" s="12" t="inlineStr">
        <is>
          <t>LV panel / distribution feeder</t>
        </is>
      </c>
      <c r="E3611" s="12" t="inlineStr"/>
      <c r="F3611" s="12" t="inlineStr">
        <is>
          <t>CCS MV switchgear building (VFDs)</t>
        </is>
      </c>
      <c r="G3611" s="12" t="inlineStr"/>
      <c r="H3611" s="12" t="inlineStr">
        <is>
          <t>CCS F&amp;G / control</t>
        </is>
      </c>
      <c r="I3611" s="12" t="inlineStr">
        <is>
          <t>LV 600 V</t>
        </is>
      </c>
      <c r="J3611" s="12" t="inlineStr">
        <is>
          <t>Type TC-ER 600 V 3/C Cu XHHW-2 + ground, PVC jacket</t>
        </is>
      </c>
      <c r="K3611" s="12" t="inlineStr">
        <is>
          <t>LV|3/C+G|4</t>
        </is>
      </c>
      <c r="L3611" s="12" t="inlineStr">
        <is>
          <t>3/C+G</t>
        </is>
      </c>
      <c r="M3611" s="12" t="inlineStr">
        <is>
          <t>4</t>
        </is>
      </c>
      <c r="N3611" s="12" t="n">
        <v>1</v>
      </c>
      <c r="O3611" s="12" t="n">
        <v>1</v>
      </c>
      <c r="P3611" s="12" t="n">
        <v>480</v>
      </c>
      <c r="Q3611" s="12" t="n">
        <v>40</v>
      </c>
      <c r="R3611" s="12" t="n">
        <v>56.6</v>
      </c>
      <c r="S3611" s="12" t="inlineStr">
        <is>
          <t>Duct bank</t>
        </is>
      </c>
      <c r="T3611" s="16" t="n">
        <v>206</v>
      </c>
      <c r="U3611" s="16" t="n">
        <v>101</v>
      </c>
      <c r="V3611" s="16">
        <f>ROUNDUP((T3611+U3611+2*'Read Me'!$B$13)*(1+'Read Me'!$B$12),-1)</f>
        <v/>
      </c>
      <c r="W3611" s="16">
        <f>V3611*N3611*O3611</f>
        <v/>
      </c>
      <c r="X3611" s="12">
        <f>IF(LEFT(I3611,2)="MV",2*N3611*IF(L3611="1/C",O3611,1),0)</f>
        <v/>
      </c>
      <c r="Y3611" s="12">
        <f>IF(OR(LEFT(K3611,4)="LVAX",LEFT(K3611,6)="MV15AX",LEFT(K3611,4)="CTAX",LEFT(K3611,2)="W|"),2*N3611*O3611,0)</f>
        <v/>
      </c>
      <c r="Z3611" s="12" t="inlineStr">
        <is>
          <t>VD 2.1 %</t>
        </is>
      </c>
      <c r="AA3611" s="12">
        <f>N3611*O3611</f>
        <v/>
      </c>
    </row>
    <row r="3612">
      <c r="A3612" s="12" t="inlineStr">
        <is>
          <t>G-P-0087</t>
        </is>
      </c>
      <c r="B3612" s="12" t="inlineStr">
        <is>
          <t>G</t>
        </is>
      </c>
      <c r="C3612" s="12" t="inlineStr">
        <is>
          <t>Carbon capture</t>
        </is>
      </c>
      <c r="D3612" s="12" t="inlineStr">
        <is>
          <t>LV panel / distribution feeder</t>
        </is>
      </c>
      <c r="E3612" s="12" t="inlineStr"/>
      <c r="F3612" s="12" t="inlineStr">
        <is>
          <t>CCS MV switchgear building (VFDs)</t>
        </is>
      </c>
      <c r="G3612" s="12" t="inlineStr"/>
      <c r="H3612" s="12" t="inlineStr">
        <is>
          <t>CCS MV switchgear building (VFDs)</t>
        </is>
      </c>
      <c r="I3612" s="12" t="inlineStr">
        <is>
          <t>LV 600 V</t>
        </is>
      </c>
      <c r="J3612" s="12" t="inlineStr">
        <is>
          <t>Type TC-ER 600 V 3/C Cu XHHW-2 + ground, PVC jacket</t>
        </is>
      </c>
      <c r="K3612" s="12" t="inlineStr">
        <is>
          <t>LV|3/C+G|3/0</t>
        </is>
      </c>
      <c r="L3612" s="12" t="inlineStr">
        <is>
          <t>3/C+G</t>
        </is>
      </c>
      <c r="M3612" s="12" t="inlineStr">
        <is>
          <t>3/0</t>
        </is>
      </c>
      <c r="N3612" s="12" t="n">
        <v>1</v>
      </c>
      <c r="O3612" s="12" t="n">
        <v>1</v>
      </c>
      <c r="P3612" s="12" t="n">
        <v>480</v>
      </c>
      <c r="Q3612" s="12" t="n">
        <v>109</v>
      </c>
      <c r="R3612" s="12" t="n">
        <v>154.2</v>
      </c>
      <c r="S3612" s="12" t="inlineStr">
        <is>
          <t>Tray</t>
        </is>
      </c>
      <c r="T3612" s="16" t="n">
        <v>0</v>
      </c>
      <c r="U3612" s="16" t="n">
        <v>32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G-P-0088</t>
        </is>
      </c>
      <c r="B3613" s="12" t="inlineStr">
        <is>
          <t>G</t>
        </is>
      </c>
      <c r="C3613" s="12" t="inlineStr">
        <is>
          <t>Carbon capture</t>
        </is>
      </c>
      <c r="D3613" s="12" t="inlineStr">
        <is>
          <t>Motor 1 of 6, 2 kW</t>
        </is>
      </c>
      <c r="E3613" s="12" t="inlineStr"/>
      <c r="F3613" s="12" t="inlineStr">
        <is>
          <t>CCS MV switchgear building (VFDs)</t>
        </is>
      </c>
      <c r="G3613" s="12" t="inlineStr">
        <is>
          <t>CCS T-1</t>
        </is>
      </c>
      <c r="H3613" s="12" t="inlineStr">
        <is>
          <t>CCS T-1: 230/13.8 kV</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v>
      </c>
      <c r="R3613" s="12" t="n">
        <v>2.8</v>
      </c>
      <c r="S3613" s="12" t="inlineStr">
        <is>
          <t>Duct bank</t>
        </is>
      </c>
      <c r="T3613" s="16" t="n">
        <v>361</v>
      </c>
      <c r="U3613" s="16" t="n">
        <v>32</v>
      </c>
      <c r="V3613" s="16">
        <f>ROUNDUP((T3613+U3613+2*'Read Me'!$B$13)*(1+'Read Me'!$B$12),-1)</f>
        <v/>
      </c>
      <c r="W3613" s="16">
        <f>V3613*N3613*O3613</f>
        <v/>
      </c>
      <c r="X3613" s="12">
        <f>IF(LEFT(I3613,2)="MV",2*N3613*IF(L3613="1/C",O3613,1),0)</f>
        <v/>
      </c>
      <c r="Y3613" s="12">
        <f>IF(OR(LEFT(K3613,4)="LVAX",LEFT(K3613,6)="MV15AX",LEFT(K3613,4)="CTAX",LEFT(K3613,2)="W|"),2*N3613*O3613,0)</f>
        <v/>
      </c>
      <c r="Z3613" s="12" t="inlineStr">
        <is>
          <t>VD 0.5 %</t>
        </is>
      </c>
      <c r="AA3613" s="12">
        <f>N3613*O3613</f>
        <v/>
      </c>
    </row>
    <row r="3614">
      <c r="A3614" s="12" t="inlineStr">
        <is>
          <t>G-P-0089</t>
        </is>
      </c>
      <c r="B3614" s="12" t="inlineStr">
        <is>
          <t>G</t>
        </is>
      </c>
      <c r="C3614" s="12" t="inlineStr">
        <is>
          <t>Carbon capture</t>
        </is>
      </c>
      <c r="D3614" s="12" t="inlineStr">
        <is>
          <t>Motor 2 of 6, 2 kW</t>
        </is>
      </c>
      <c r="E3614" s="12" t="inlineStr"/>
      <c r="F3614" s="12" t="inlineStr">
        <is>
          <t>CCS MV switchgear building (VFDs)</t>
        </is>
      </c>
      <c r="G3614" s="12" t="inlineStr">
        <is>
          <t>CCS T-1</t>
        </is>
      </c>
      <c r="H3614" s="12" t="inlineStr">
        <is>
          <t>CCS T-1: 230/13.8 kV</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v>
      </c>
      <c r="R3614" s="12" t="n">
        <v>2.8</v>
      </c>
      <c r="S3614" s="12" t="inlineStr">
        <is>
          <t>Duct bank</t>
        </is>
      </c>
      <c r="T3614" s="16" t="n">
        <v>361</v>
      </c>
      <c r="U3614" s="16" t="n">
        <v>32</v>
      </c>
      <c r="V3614" s="16">
        <f>ROUNDUP((T3614+U3614+2*'Read Me'!$B$13)*(1+'Read Me'!$B$12),-1)</f>
        <v/>
      </c>
      <c r="W3614" s="16">
        <f>V3614*N3614*O3614</f>
        <v/>
      </c>
      <c r="X3614" s="12">
        <f>IF(LEFT(I3614,2)="MV",2*N3614*IF(L3614="1/C",O3614,1),0)</f>
        <v/>
      </c>
      <c r="Y3614" s="12">
        <f>IF(OR(LEFT(K3614,4)="LVAX",LEFT(K3614,6)="MV15AX",LEFT(K3614,4)="CTAX",LEFT(K3614,2)="W|"),2*N3614*O3614,0)</f>
        <v/>
      </c>
      <c r="Z3614" s="12" t="inlineStr">
        <is>
          <t>VD 0.5 %</t>
        </is>
      </c>
      <c r="AA3614" s="12">
        <f>N3614*O3614</f>
        <v/>
      </c>
    </row>
    <row r="3615">
      <c r="A3615" s="12" t="inlineStr">
        <is>
          <t>G-P-0090</t>
        </is>
      </c>
      <c r="B3615" s="12" t="inlineStr">
        <is>
          <t>G</t>
        </is>
      </c>
      <c r="C3615" s="12" t="inlineStr">
        <is>
          <t>Carbon capture</t>
        </is>
      </c>
      <c r="D3615" s="12" t="inlineStr">
        <is>
          <t>Motor 3 of 6, 2 kW</t>
        </is>
      </c>
      <c r="E3615" s="12" t="inlineStr"/>
      <c r="F3615" s="12" t="inlineStr">
        <is>
          <t>CCS MV switchgear building (VFDs)</t>
        </is>
      </c>
      <c r="G3615" s="12" t="inlineStr">
        <is>
          <t>CCS T-1</t>
        </is>
      </c>
      <c r="H3615" s="12" t="inlineStr">
        <is>
          <t>CCS T-1: 230/13.8 kV</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v>
      </c>
      <c r="R3615" s="12" t="n">
        <v>2.8</v>
      </c>
      <c r="S3615" s="12" t="inlineStr">
        <is>
          <t>Duct bank</t>
        </is>
      </c>
      <c r="T3615" s="16" t="n">
        <v>361</v>
      </c>
      <c r="U3615" s="16" t="n">
        <v>32</v>
      </c>
      <c r="V3615" s="16">
        <f>ROUNDUP((T3615+U3615+2*'Read Me'!$B$13)*(1+'Read Me'!$B$12),-1)</f>
        <v/>
      </c>
      <c r="W3615" s="16">
        <f>V3615*N3615*O3615</f>
        <v/>
      </c>
      <c r="X3615" s="12">
        <f>IF(LEFT(I3615,2)="MV",2*N3615*IF(L3615="1/C",O3615,1),0)</f>
        <v/>
      </c>
      <c r="Y3615" s="12">
        <f>IF(OR(LEFT(K3615,4)="LVAX",LEFT(K3615,6)="MV15AX",LEFT(K3615,4)="CTAX",LEFT(K3615,2)="W|"),2*N3615*O3615,0)</f>
        <v/>
      </c>
      <c r="Z3615" s="12" t="inlineStr">
        <is>
          <t>VD 0.5 %</t>
        </is>
      </c>
      <c r="AA3615" s="12">
        <f>N3615*O3615</f>
        <v/>
      </c>
    </row>
    <row r="3616">
      <c r="A3616" s="12" t="inlineStr">
        <is>
          <t>G-P-0091</t>
        </is>
      </c>
      <c r="B3616" s="12" t="inlineStr">
        <is>
          <t>G</t>
        </is>
      </c>
      <c r="C3616" s="12" t="inlineStr">
        <is>
          <t>Carbon capture</t>
        </is>
      </c>
      <c r="D3616" s="12" t="inlineStr">
        <is>
          <t>Motor 4 of 6, 2 kW</t>
        </is>
      </c>
      <c r="E3616" s="12" t="inlineStr"/>
      <c r="F3616" s="12" t="inlineStr">
        <is>
          <t>CCS MV switchgear building (VFDs)</t>
        </is>
      </c>
      <c r="G3616" s="12" t="inlineStr">
        <is>
          <t>CCS T-1</t>
        </is>
      </c>
      <c r="H3616" s="12" t="inlineStr">
        <is>
          <t>CCS T-1: 230/13.8 kV</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v>
      </c>
      <c r="R3616" s="12" t="n">
        <v>2.8</v>
      </c>
      <c r="S3616" s="12" t="inlineStr">
        <is>
          <t>Duct bank</t>
        </is>
      </c>
      <c r="T3616" s="16" t="n">
        <v>361</v>
      </c>
      <c r="U3616" s="16" t="n">
        <v>32</v>
      </c>
      <c r="V3616" s="16">
        <f>ROUNDUP((T3616+U3616+2*'Read Me'!$B$13)*(1+'Read Me'!$B$12),-1)</f>
        <v/>
      </c>
      <c r="W3616" s="16">
        <f>V3616*N3616*O3616</f>
        <v/>
      </c>
      <c r="X3616" s="12">
        <f>IF(LEFT(I3616,2)="MV",2*N3616*IF(L3616="1/C",O3616,1),0)</f>
        <v/>
      </c>
      <c r="Y3616" s="12">
        <f>IF(OR(LEFT(K3616,4)="LVAX",LEFT(K3616,6)="MV15AX",LEFT(K3616,4)="CTAX",LEFT(K3616,2)="W|"),2*N3616*O3616,0)</f>
        <v/>
      </c>
      <c r="Z3616" s="12" t="inlineStr">
        <is>
          <t>VD 0.5 %</t>
        </is>
      </c>
      <c r="AA3616" s="12">
        <f>N3616*O3616</f>
        <v/>
      </c>
    </row>
    <row r="3617">
      <c r="A3617" s="12" t="inlineStr">
        <is>
          <t>G-P-0092</t>
        </is>
      </c>
      <c r="B3617" s="12" t="inlineStr">
        <is>
          <t>G</t>
        </is>
      </c>
      <c r="C3617" s="12" t="inlineStr">
        <is>
          <t>Carbon capture</t>
        </is>
      </c>
      <c r="D3617" s="12" t="inlineStr">
        <is>
          <t>Motor 5 of 6, 2 kW</t>
        </is>
      </c>
      <c r="E3617" s="12" t="inlineStr"/>
      <c r="F3617" s="12" t="inlineStr">
        <is>
          <t>CCS MV switchgear building (VFDs)</t>
        </is>
      </c>
      <c r="G3617" s="12" t="inlineStr">
        <is>
          <t>CCS T-1</t>
        </is>
      </c>
      <c r="H3617" s="12" t="inlineStr">
        <is>
          <t>CCS T-1: 230/13.8 kV</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v>
      </c>
      <c r="R3617" s="12" t="n">
        <v>2.8</v>
      </c>
      <c r="S3617" s="12" t="inlineStr">
        <is>
          <t>Duct bank</t>
        </is>
      </c>
      <c r="T3617" s="16" t="n">
        <v>361</v>
      </c>
      <c r="U3617" s="16" t="n">
        <v>32</v>
      </c>
      <c r="V3617" s="16">
        <f>ROUNDUP((T3617+U3617+2*'Read Me'!$B$13)*(1+'Read Me'!$B$12),-1)</f>
        <v/>
      </c>
      <c r="W3617" s="16">
        <f>V3617*N3617*O3617</f>
        <v/>
      </c>
      <c r="X3617" s="12">
        <f>IF(LEFT(I3617,2)="MV",2*N3617*IF(L3617="1/C",O3617,1),0)</f>
        <v/>
      </c>
      <c r="Y3617" s="12">
        <f>IF(OR(LEFT(K3617,4)="LVAX",LEFT(K3617,6)="MV15AX",LEFT(K3617,4)="CTAX",LEFT(K3617,2)="W|"),2*N3617*O3617,0)</f>
        <v/>
      </c>
      <c r="Z3617" s="12" t="inlineStr">
        <is>
          <t>VD 0.5 %</t>
        </is>
      </c>
      <c r="AA3617" s="12">
        <f>N3617*O3617</f>
        <v/>
      </c>
    </row>
    <row r="3618">
      <c r="A3618" s="12" t="inlineStr">
        <is>
          <t>G-P-0093</t>
        </is>
      </c>
      <c r="B3618" s="12" t="inlineStr">
        <is>
          <t>G</t>
        </is>
      </c>
      <c r="C3618" s="12" t="inlineStr">
        <is>
          <t>Carbon capture</t>
        </is>
      </c>
      <c r="D3618" s="12" t="inlineStr">
        <is>
          <t>Motor 6 of 6, 2 kW</t>
        </is>
      </c>
      <c r="E3618" s="12" t="inlineStr"/>
      <c r="F3618" s="12" t="inlineStr">
        <is>
          <t>CCS MV switchgear building (VFDs)</t>
        </is>
      </c>
      <c r="G3618" s="12" t="inlineStr">
        <is>
          <t>CCS T-1</t>
        </is>
      </c>
      <c r="H3618" s="12" t="inlineStr">
        <is>
          <t>CCS T-1: 230/13.8 kV</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v>
      </c>
      <c r="R3618" s="12" t="n">
        <v>2.8</v>
      </c>
      <c r="S3618" s="12" t="inlineStr">
        <is>
          <t>Duct bank</t>
        </is>
      </c>
      <c r="T3618" s="16" t="n">
        <v>361</v>
      </c>
      <c r="U3618" s="16" t="n">
        <v>32</v>
      </c>
      <c r="V3618" s="16">
        <f>ROUNDUP((T3618+U3618+2*'Read Me'!$B$13)*(1+'Read Me'!$B$12),-1)</f>
        <v/>
      </c>
      <c r="W3618" s="16">
        <f>V3618*N3618*O3618</f>
        <v/>
      </c>
      <c r="X3618" s="12">
        <f>IF(LEFT(I3618,2)="MV",2*N3618*IF(L3618="1/C",O3618,1),0)</f>
        <v/>
      </c>
      <c r="Y3618" s="12">
        <f>IF(OR(LEFT(K3618,4)="LVAX",LEFT(K3618,6)="MV15AX",LEFT(K3618,4)="CTAX",LEFT(K3618,2)="W|"),2*N3618*O3618,0)</f>
        <v/>
      </c>
      <c r="Z3618" s="12" t="inlineStr">
        <is>
          <t>VD 0.5 %</t>
        </is>
      </c>
      <c r="AA3618" s="12">
        <f>N3618*O3618</f>
        <v/>
      </c>
    </row>
    <row r="3619">
      <c r="A3619" s="12" t="inlineStr">
        <is>
          <t>G-P-0094</t>
        </is>
      </c>
      <c r="B3619" s="12" t="inlineStr">
        <is>
          <t>G</t>
        </is>
      </c>
      <c r="C3619" s="12" t="inlineStr">
        <is>
          <t>Carbon capture</t>
        </is>
      </c>
      <c r="D3619" s="12" t="inlineStr">
        <is>
          <t>Motor 1 of 6, 2 kW</t>
        </is>
      </c>
      <c r="E3619" s="12" t="inlineStr"/>
      <c r="F3619" s="12" t="inlineStr">
        <is>
          <t>CCS MV switchgear building (VFDs)</t>
        </is>
      </c>
      <c r="G3619" s="12" t="inlineStr">
        <is>
          <t>CCS T-2</t>
        </is>
      </c>
      <c r="H3619" s="12" t="inlineStr">
        <is>
          <t>CCS T-2: 230/13.8 kV</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v>
      </c>
      <c r="R3619" s="12" t="n">
        <v>2.8</v>
      </c>
      <c r="S3619" s="12" t="inlineStr">
        <is>
          <t>Duct bank</t>
        </is>
      </c>
      <c r="T3619" s="16" t="n">
        <v>409</v>
      </c>
      <c r="U3619" s="16" t="n">
        <v>32</v>
      </c>
      <c r="V3619" s="16">
        <f>ROUNDUP((T3619+U3619+2*'Read Me'!$B$13)*(1+'Read Me'!$B$12),-1)</f>
        <v/>
      </c>
      <c r="W3619" s="16">
        <f>V3619*N3619*O3619</f>
        <v/>
      </c>
      <c r="X3619" s="12">
        <f>IF(LEFT(I3619,2)="MV",2*N3619*IF(L3619="1/C",O3619,1),0)</f>
        <v/>
      </c>
      <c r="Y3619" s="12">
        <f>IF(OR(LEFT(K3619,4)="LVAX",LEFT(K3619,6)="MV15AX",LEFT(K3619,4)="CTAX",LEFT(K3619,2)="W|"),2*N3619*O3619,0)</f>
        <v/>
      </c>
      <c r="Z3619" s="12" t="inlineStr">
        <is>
          <t>VD 0.6 %</t>
        </is>
      </c>
      <c r="AA3619" s="12">
        <f>N3619*O3619</f>
        <v/>
      </c>
    </row>
    <row r="3620">
      <c r="A3620" s="12" t="inlineStr">
        <is>
          <t>G-P-0095</t>
        </is>
      </c>
      <c r="B3620" s="12" t="inlineStr">
        <is>
          <t>G</t>
        </is>
      </c>
      <c r="C3620" s="12" t="inlineStr">
        <is>
          <t>Carbon capture</t>
        </is>
      </c>
      <c r="D3620" s="12" t="inlineStr">
        <is>
          <t>Motor 2 of 6, 2 kW</t>
        </is>
      </c>
      <c r="E3620" s="12" t="inlineStr"/>
      <c r="F3620" s="12" t="inlineStr">
        <is>
          <t>CCS MV switchgear building (VFDs)</t>
        </is>
      </c>
      <c r="G3620" s="12" t="inlineStr">
        <is>
          <t>CCS T-2</t>
        </is>
      </c>
      <c r="H3620" s="12" t="inlineStr">
        <is>
          <t>CCS T-2: 230/13.8 kV</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v>
      </c>
      <c r="R3620" s="12" t="n">
        <v>2.8</v>
      </c>
      <c r="S3620" s="12" t="inlineStr">
        <is>
          <t>Duct bank</t>
        </is>
      </c>
      <c r="T3620" s="16" t="n">
        <v>409</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0.6 %</t>
        </is>
      </c>
      <c r="AA3620" s="12">
        <f>N3620*O3620</f>
        <v/>
      </c>
    </row>
    <row r="3621">
      <c r="A3621" s="12" t="inlineStr">
        <is>
          <t>G-P-0096</t>
        </is>
      </c>
      <c r="B3621" s="12" t="inlineStr">
        <is>
          <t>G</t>
        </is>
      </c>
      <c r="C3621" s="12" t="inlineStr">
        <is>
          <t>Carbon capture</t>
        </is>
      </c>
      <c r="D3621" s="12" t="inlineStr">
        <is>
          <t>Motor 3 of 6, 2 kW</t>
        </is>
      </c>
      <c r="E3621" s="12" t="inlineStr"/>
      <c r="F3621" s="12" t="inlineStr">
        <is>
          <t>CCS MV switchgear building (VFDs)</t>
        </is>
      </c>
      <c r="G3621" s="12" t="inlineStr">
        <is>
          <t>CCS T-2</t>
        </is>
      </c>
      <c r="H3621" s="12" t="inlineStr">
        <is>
          <t>CCS T-2: 230/13.8 kV</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v>
      </c>
      <c r="R3621" s="12" t="n">
        <v>2.8</v>
      </c>
      <c r="S3621" s="12" t="inlineStr">
        <is>
          <t>Duct bank</t>
        </is>
      </c>
      <c r="T3621" s="16" t="n">
        <v>409</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G-P-0097</t>
        </is>
      </c>
      <c r="B3622" s="12" t="inlineStr">
        <is>
          <t>G</t>
        </is>
      </c>
      <c r="C3622" s="12" t="inlineStr">
        <is>
          <t>Carbon capture</t>
        </is>
      </c>
      <c r="D3622" s="12" t="inlineStr">
        <is>
          <t>Motor 4 of 6, 2 kW</t>
        </is>
      </c>
      <c r="E3622" s="12" t="inlineStr"/>
      <c r="F3622" s="12" t="inlineStr">
        <is>
          <t>CCS MV switchgear building (VFDs)</t>
        </is>
      </c>
      <c r="G3622" s="12" t="inlineStr">
        <is>
          <t>CCS T-2</t>
        </is>
      </c>
      <c r="H3622" s="12" t="inlineStr">
        <is>
          <t>CCS T-2: 230/13.8 kV</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v>
      </c>
      <c r="R3622" s="12" t="n">
        <v>2.8</v>
      </c>
      <c r="S3622" s="12" t="inlineStr">
        <is>
          <t>Duct bank</t>
        </is>
      </c>
      <c r="T3622" s="16" t="n">
        <v>409</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0.6 %</t>
        </is>
      </c>
      <c r="AA3622" s="12">
        <f>N3622*O3622</f>
        <v/>
      </c>
    </row>
    <row r="3623">
      <c r="A3623" s="12" t="inlineStr">
        <is>
          <t>G-P-0098</t>
        </is>
      </c>
      <c r="B3623" s="12" t="inlineStr">
        <is>
          <t>G</t>
        </is>
      </c>
      <c r="C3623" s="12" t="inlineStr">
        <is>
          <t>Carbon capture</t>
        </is>
      </c>
      <c r="D3623" s="12" t="inlineStr">
        <is>
          <t>Motor 5 of 6, 2 kW</t>
        </is>
      </c>
      <c r="E3623" s="12" t="inlineStr"/>
      <c r="F3623" s="12" t="inlineStr">
        <is>
          <t>CCS MV switchgear building (VFDs)</t>
        </is>
      </c>
      <c r="G3623" s="12" t="inlineStr">
        <is>
          <t>CCS T-2</t>
        </is>
      </c>
      <c r="H3623" s="12" t="inlineStr">
        <is>
          <t>CCS T-2: 230/13.8 kV</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v>
      </c>
      <c r="R3623" s="12" t="n">
        <v>2.8</v>
      </c>
      <c r="S3623" s="12" t="inlineStr">
        <is>
          <t>Duct bank</t>
        </is>
      </c>
      <c r="T3623" s="16" t="n">
        <v>409</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0.6 %</t>
        </is>
      </c>
      <c r="AA3623" s="12">
        <f>N3623*O3623</f>
        <v/>
      </c>
    </row>
    <row r="3624">
      <c r="A3624" s="12" t="inlineStr">
        <is>
          <t>G-P-0099</t>
        </is>
      </c>
      <c r="B3624" s="12" t="inlineStr">
        <is>
          <t>G</t>
        </is>
      </c>
      <c r="C3624" s="12" t="inlineStr">
        <is>
          <t>Carbon capture</t>
        </is>
      </c>
      <c r="D3624" s="12" t="inlineStr">
        <is>
          <t>Motor 6 of 6, 2 kW</t>
        </is>
      </c>
      <c r="E3624" s="12" t="inlineStr"/>
      <c r="F3624" s="12" t="inlineStr">
        <is>
          <t>CCS MV switchgear building (VFDs)</t>
        </is>
      </c>
      <c r="G3624" s="12" t="inlineStr">
        <is>
          <t>CCS T-2</t>
        </is>
      </c>
      <c r="H3624" s="12" t="inlineStr">
        <is>
          <t>CCS T-2: 230/13.8 kV</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v>
      </c>
      <c r="R3624" s="12" t="n">
        <v>2.8</v>
      </c>
      <c r="S3624" s="12" t="inlineStr">
        <is>
          <t>Duct bank</t>
        </is>
      </c>
      <c r="T3624" s="16" t="n">
        <v>409</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0.6 %</t>
        </is>
      </c>
      <c r="AA3624" s="12">
        <f>N3624*O3624</f>
        <v/>
      </c>
    </row>
    <row r="3625">
      <c r="A3625" s="12" t="inlineStr">
        <is>
          <t>G-P-0100</t>
        </is>
      </c>
      <c r="B3625" s="12" t="inlineStr">
        <is>
          <t>G</t>
        </is>
      </c>
      <c r="C3625" s="12" t="inlineStr">
        <is>
          <t>Carbon capture</t>
        </is>
      </c>
      <c r="D3625" s="12" t="inlineStr">
        <is>
          <t>Motor 1 of 30, 110 kW (VFD output)</t>
        </is>
      </c>
      <c r="E3625" s="12" t="inlineStr"/>
      <c r="F3625" s="12" t="inlineStr">
        <is>
          <t>CT MCC / VFD e-house</t>
        </is>
      </c>
      <c r="G3625" s="12" t="inlineStr">
        <is>
          <t>CCS-CT</t>
        </is>
      </c>
      <c r="H3625" s="12" t="inlineStr">
        <is>
          <t>CCS cooling tower (~30 cells): CCS process cooling only</t>
        </is>
      </c>
      <c r="I3625" s="12" t="inlineStr">
        <is>
          <t>LV 600 V</t>
        </is>
      </c>
      <c r="J3625" s="12" t="inlineStr">
        <is>
          <t>VFD cable 600 V 3/C Cu XHHW-2, 3 symmetrical grounds, overall Cu tape shield, TC-ER</t>
        </is>
      </c>
      <c r="K3625" s="12" t="inlineStr">
        <is>
          <t>VFD|3/C+3G|3/0</t>
        </is>
      </c>
      <c r="L3625" s="12" t="inlineStr">
        <is>
          <t>3/C+3G</t>
        </is>
      </c>
      <c r="M3625" s="12" t="inlineStr">
        <is>
          <t>3/0</t>
        </is>
      </c>
      <c r="N3625" s="12" t="n">
        <v>1</v>
      </c>
      <c r="O3625" s="12" t="n">
        <v>1</v>
      </c>
      <c r="P3625" s="12" t="n">
        <v>480</v>
      </c>
      <c r="Q3625" s="12" t="n">
        <v>110</v>
      </c>
      <c r="R3625" s="12" t="n">
        <v>156</v>
      </c>
      <c r="S3625" s="12" t="inlineStr">
        <is>
          <t>Tray</t>
        </is>
      </c>
      <c r="T3625" s="16" t="n">
        <v>250</v>
      </c>
      <c r="U3625" s="16" t="n">
        <v>42</v>
      </c>
      <c r="V3625" s="16">
        <f>ROUNDUP((T3625+U3625+2*'Read Me'!$B$13)*(1+'Read Me'!$B$12),-1)</f>
        <v/>
      </c>
      <c r="W3625" s="16">
        <f>V3625*N3625*O3625</f>
        <v/>
      </c>
      <c r="X3625" s="12">
        <f>IF(LEFT(I3625,2)="MV",2*N3625*IF(L3625="1/C",O3625,1),0)</f>
        <v/>
      </c>
      <c r="Y3625" s="12">
        <f>IF(OR(LEFT(K3625,4)="LVAX",LEFT(K3625,6)="MV15AX",LEFT(K3625,4)="CTAX",LEFT(K3625,2)="W|"),2*N3625*O3625,0)</f>
        <v/>
      </c>
      <c r="Z3625" s="12" t="inlineStr">
        <is>
          <t>VD 1.4 %</t>
        </is>
      </c>
      <c r="AA3625" s="12">
        <f>N3625*O3625</f>
        <v/>
      </c>
    </row>
    <row r="3626">
      <c r="A3626" s="12" t="inlineStr">
        <is>
          <t>G-P-0101</t>
        </is>
      </c>
      <c r="B3626" s="12" t="inlineStr">
        <is>
          <t>G</t>
        </is>
      </c>
      <c r="C3626" s="12" t="inlineStr">
        <is>
          <t>Carbon capture</t>
        </is>
      </c>
      <c r="D3626" s="12" t="inlineStr">
        <is>
          <t>Motor 2 of 30, 110 kW (VFD output)</t>
        </is>
      </c>
      <c r="E3626" s="12" t="inlineStr"/>
      <c r="F3626" s="12" t="inlineStr">
        <is>
          <t>CT MCC / VFD e-house</t>
        </is>
      </c>
      <c r="G3626" s="12" t="inlineStr">
        <is>
          <t>CCS-CT</t>
        </is>
      </c>
      <c r="H3626" s="12" t="inlineStr">
        <is>
          <t>CCS cooling tower (~30 cells): CCS process cooling only</t>
        </is>
      </c>
      <c r="I3626" s="12" t="inlineStr">
        <is>
          <t>LV 600 V</t>
        </is>
      </c>
      <c r="J3626" s="12" t="inlineStr">
        <is>
          <t>VFD cable 600 V 3/C Cu XHHW-2, 3 symmetrical grounds, overall Cu tape shield, TC-ER</t>
        </is>
      </c>
      <c r="K3626" s="12" t="inlineStr">
        <is>
          <t>VFD|3/C+3G|3/0</t>
        </is>
      </c>
      <c r="L3626" s="12" t="inlineStr">
        <is>
          <t>3/C+3G</t>
        </is>
      </c>
      <c r="M3626" s="12" t="inlineStr">
        <is>
          <t>3/0</t>
        </is>
      </c>
      <c r="N3626" s="12" t="n">
        <v>1</v>
      </c>
      <c r="O3626" s="12" t="n">
        <v>1</v>
      </c>
      <c r="P3626" s="12" t="n">
        <v>480</v>
      </c>
      <c r="Q3626" s="12" t="n">
        <v>110</v>
      </c>
      <c r="R3626" s="12" t="n">
        <v>156</v>
      </c>
      <c r="S3626" s="12" t="inlineStr">
        <is>
          <t>Tray</t>
        </is>
      </c>
      <c r="T3626" s="16" t="n">
        <v>250</v>
      </c>
      <c r="U3626" s="16" t="n">
        <v>42</v>
      </c>
      <c r="V3626" s="16">
        <f>ROUNDUP((T3626+U3626+2*'Read Me'!$B$13)*(1+'Read Me'!$B$12),-1)</f>
        <v/>
      </c>
      <c r="W3626" s="16">
        <f>V3626*N3626*O3626</f>
        <v/>
      </c>
      <c r="X3626" s="12">
        <f>IF(LEFT(I3626,2)="MV",2*N3626*IF(L3626="1/C",O3626,1),0)</f>
        <v/>
      </c>
      <c r="Y3626" s="12">
        <f>IF(OR(LEFT(K3626,4)="LVAX",LEFT(K3626,6)="MV15AX",LEFT(K3626,4)="CTAX",LEFT(K3626,2)="W|"),2*N3626*O3626,0)</f>
        <v/>
      </c>
      <c r="Z3626" s="12" t="inlineStr">
        <is>
          <t>VD 1.4 %</t>
        </is>
      </c>
      <c r="AA3626" s="12">
        <f>N3626*O3626</f>
        <v/>
      </c>
    </row>
    <row r="3627">
      <c r="A3627" s="12" t="inlineStr">
        <is>
          <t>G-P-0102</t>
        </is>
      </c>
      <c r="B3627" s="12" t="inlineStr">
        <is>
          <t>G</t>
        </is>
      </c>
      <c r="C3627" s="12" t="inlineStr">
        <is>
          <t>Carbon capture</t>
        </is>
      </c>
      <c r="D3627" s="12" t="inlineStr">
        <is>
          <t>Motor 3 of 30, 110 kW (VFD output)</t>
        </is>
      </c>
      <c r="E3627" s="12" t="inlineStr"/>
      <c r="F3627" s="12" t="inlineStr">
        <is>
          <t>CT MCC / VFD e-house</t>
        </is>
      </c>
      <c r="G3627" s="12" t="inlineStr">
        <is>
          <t>CCS-CT</t>
        </is>
      </c>
      <c r="H3627" s="12" t="inlineStr">
        <is>
          <t>CCS cooling tower (~30 cells): CCS process cooling only</t>
        </is>
      </c>
      <c r="I3627" s="12" t="inlineStr">
        <is>
          <t>LV 600 V</t>
        </is>
      </c>
      <c r="J3627" s="12" t="inlineStr">
        <is>
          <t>VFD cable 600 V 3/C Cu XHHW-2, 3 symmetrical grounds, overall Cu tape shield, TC-ER</t>
        </is>
      </c>
      <c r="K3627" s="12" t="inlineStr">
        <is>
          <t>VFD|3/C+3G|3/0</t>
        </is>
      </c>
      <c r="L3627" s="12" t="inlineStr">
        <is>
          <t>3/C+3G</t>
        </is>
      </c>
      <c r="M3627" s="12" t="inlineStr">
        <is>
          <t>3/0</t>
        </is>
      </c>
      <c r="N3627" s="12" t="n">
        <v>1</v>
      </c>
      <c r="O3627" s="12" t="n">
        <v>1</v>
      </c>
      <c r="P3627" s="12" t="n">
        <v>480</v>
      </c>
      <c r="Q3627" s="12" t="n">
        <v>110</v>
      </c>
      <c r="R3627" s="12" t="n">
        <v>156</v>
      </c>
      <c r="S3627" s="12" t="inlineStr">
        <is>
          <t>Tray</t>
        </is>
      </c>
      <c r="T3627" s="16" t="n">
        <v>250</v>
      </c>
      <c r="U3627" s="16" t="n">
        <v>42</v>
      </c>
      <c r="V3627" s="16">
        <f>ROUNDUP((T3627+U3627+2*'Read Me'!$B$13)*(1+'Read Me'!$B$12),-1)</f>
        <v/>
      </c>
      <c r="W3627" s="16">
        <f>V3627*N3627*O3627</f>
        <v/>
      </c>
      <c r="X3627" s="12">
        <f>IF(LEFT(I3627,2)="MV",2*N3627*IF(L3627="1/C",O3627,1),0)</f>
        <v/>
      </c>
      <c r="Y3627" s="12">
        <f>IF(OR(LEFT(K3627,4)="LVAX",LEFT(K3627,6)="MV15AX",LEFT(K3627,4)="CTAX",LEFT(K3627,2)="W|"),2*N3627*O3627,0)</f>
        <v/>
      </c>
      <c r="Z3627" s="12" t="inlineStr">
        <is>
          <t>VD 1.4 %</t>
        </is>
      </c>
      <c r="AA3627" s="12">
        <f>N3627*O3627</f>
        <v/>
      </c>
    </row>
    <row r="3628">
      <c r="A3628" s="12" t="inlineStr">
        <is>
          <t>G-P-0103</t>
        </is>
      </c>
      <c r="B3628" s="12" t="inlineStr">
        <is>
          <t>G</t>
        </is>
      </c>
      <c r="C3628" s="12" t="inlineStr">
        <is>
          <t>Carbon capture</t>
        </is>
      </c>
      <c r="D3628" s="12" t="inlineStr">
        <is>
          <t>Motor 4 of 30, 110 kW (VFD output)</t>
        </is>
      </c>
      <c r="E3628" s="12" t="inlineStr"/>
      <c r="F3628" s="12" t="inlineStr">
        <is>
          <t>CT MCC / VFD e-house</t>
        </is>
      </c>
      <c r="G3628" s="12" t="inlineStr">
        <is>
          <t>CCS-CT</t>
        </is>
      </c>
      <c r="H3628" s="12" t="inlineStr">
        <is>
          <t>CCS cooling tower (~30 cells): CCS process cooling only</t>
        </is>
      </c>
      <c r="I3628" s="12" t="inlineStr">
        <is>
          <t>LV 600 V</t>
        </is>
      </c>
      <c r="J3628" s="12" t="inlineStr">
        <is>
          <t>VFD cable 600 V 3/C Cu XHHW-2, 3 symmetrical grounds, overall Cu tape shield, TC-ER</t>
        </is>
      </c>
      <c r="K3628" s="12" t="inlineStr">
        <is>
          <t>VFD|3/C+3G|3/0</t>
        </is>
      </c>
      <c r="L3628" s="12" t="inlineStr">
        <is>
          <t>3/C+3G</t>
        </is>
      </c>
      <c r="M3628" s="12" t="inlineStr">
        <is>
          <t>3/0</t>
        </is>
      </c>
      <c r="N3628" s="12" t="n">
        <v>1</v>
      </c>
      <c r="O3628" s="12" t="n">
        <v>1</v>
      </c>
      <c r="P3628" s="12" t="n">
        <v>480</v>
      </c>
      <c r="Q3628" s="12" t="n">
        <v>110</v>
      </c>
      <c r="R3628" s="12" t="n">
        <v>156</v>
      </c>
      <c r="S3628" s="12" t="inlineStr">
        <is>
          <t>Tray</t>
        </is>
      </c>
      <c r="T3628" s="16" t="n">
        <v>250</v>
      </c>
      <c r="U3628" s="16" t="n">
        <v>42</v>
      </c>
      <c r="V3628" s="16">
        <f>ROUNDUP((T3628+U3628+2*'Read Me'!$B$13)*(1+'Read Me'!$B$12),-1)</f>
        <v/>
      </c>
      <c r="W3628" s="16">
        <f>V3628*N3628*O3628</f>
        <v/>
      </c>
      <c r="X3628" s="12">
        <f>IF(LEFT(I3628,2)="MV",2*N3628*IF(L3628="1/C",O3628,1),0)</f>
        <v/>
      </c>
      <c r="Y3628" s="12">
        <f>IF(OR(LEFT(K3628,4)="LVAX",LEFT(K3628,6)="MV15AX",LEFT(K3628,4)="CTAX",LEFT(K3628,2)="W|"),2*N3628*O3628,0)</f>
        <v/>
      </c>
      <c r="Z3628" s="12" t="inlineStr">
        <is>
          <t>VD 1.4 %</t>
        </is>
      </c>
      <c r="AA3628" s="12">
        <f>N3628*O3628</f>
        <v/>
      </c>
    </row>
    <row r="3629">
      <c r="A3629" s="12" t="inlineStr">
        <is>
          <t>G-P-0104</t>
        </is>
      </c>
      <c r="B3629" s="12" t="inlineStr">
        <is>
          <t>G</t>
        </is>
      </c>
      <c r="C3629" s="12" t="inlineStr">
        <is>
          <t>Carbon capture</t>
        </is>
      </c>
      <c r="D3629" s="12" t="inlineStr">
        <is>
          <t>Motor 5 of 30, 110 kW (VFD output)</t>
        </is>
      </c>
      <c r="E3629" s="12" t="inlineStr"/>
      <c r="F3629" s="12" t="inlineStr">
        <is>
          <t>CT MCC / VFD e-house</t>
        </is>
      </c>
      <c r="G3629" s="12" t="inlineStr">
        <is>
          <t>CCS-CT</t>
        </is>
      </c>
      <c r="H3629" s="12" t="inlineStr">
        <is>
          <t>CCS cooling tower (~30 cells): CCS process cooling only</t>
        </is>
      </c>
      <c r="I3629" s="12" t="inlineStr">
        <is>
          <t>LV 600 V</t>
        </is>
      </c>
      <c r="J3629" s="12" t="inlineStr">
        <is>
          <t>VFD cable 600 V 3/C Cu XHHW-2, 3 symmetrical grounds, overall Cu tape shield, TC-ER</t>
        </is>
      </c>
      <c r="K3629" s="12" t="inlineStr">
        <is>
          <t>VFD|3/C+3G|3/0</t>
        </is>
      </c>
      <c r="L3629" s="12" t="inlineStr">
        <is>
          <t>3/C+3G</t>
        </is>
      </c>
      <c r="M3629" s="12" t="inlineStr">
        <is>
          <t>3/0</t>
        </is>
      </c>
      <c r="N3629" s="12" t="n">
        <v>1</v>
      </c>
      <c r="O3629" s="12" t="n">
        <v>1</v>
      </c>
      <c r="P3629" s="12" t="n">
        <v>480</v>
      </c>
      <c r="Q3629" s="12" t="n">
        <v>110</v>
      </c>
      <c r="R3629" s="12" t="n">
        <v>156</v>
      </c>
      <c r="S3629" s="12" t="inlineStr">
        <is>
          <t>Tray</t>
        </is>
      </c>
      <c r="T3629" s="16" t="n">
        <v>250</v>
      </c>
      <c r="U3629" s="16" t="n">
        <v>42</v>
      </c>
      <c r="V3629" s="16">
        <f>ROUNDUP((T3629+U3629+2*'Read Me'!$B$13)*(1+'Read Me'!$B$12),-1)</f>
        <v/>
      </c>
      <c r="W3629" s="16">
        <f>V3629*N3629*O3629</f>
        <v/>
      </c>
      <c r="X3629" s="12">
        <f>IF(LEFT(I3629,2)="MV",2*N3629*IF(L3629="1/C",O3629,1),0)</f>
        <v/>
      </c>
      <c r="Y3629" s="12">
        <f>IF(OR(LEFT(K3629,4)="LVAX",LEFT(K3629,6)="MV15AX",LEFT(K3629,4)="CTAX",LEFT(K3629,2)="W|"),2*N3629*O3629,0)</f>
        <v/>
      </c>
      <c r="Z3629" s="12" t="inlineStr">
        <is>
          <t>VD 1.4 %</t>
        </is>
      </c>
      <c r="AA3629" s="12">
        <f>N3629*O3629</f>
        <v/>
      </c>
    </row>
    <row r="3630">
      <c r="A3630" s="12" t="inlineStr">
        <is>
          <t>G-P-0105</t>
        </is>
      </c>
      <c r="B3630" s="12" t="inlineStr">
        <is>
          <t>G</t>
        </is>
      </c>
      <c r="C3630" s="12" t="inlineStr">
        <is>
          <t>Carbon capture</t>
        </is>
      </c>
      <c r="D3630" s="12" t="inlineStr">
        <is>
          <t>Motor 6 of 30, 110 kW (VFD output)</t>
        </is>
      </c>
      <c r="E3630" s="12" t="inlineStr"/>
      <c r="F3630" s="12" t="inlineStr">
        <is>
          <t>CT MCC / VFD e-house</t>
        </is>
      </c>
      <c r="G3630" s="12" t="inlineStr">
        <is>
          <t>CCS-CT</t>
        </is>
      </c>
      <c r="H3630" s="12" t="inlineStr">
        <is>
          <t>CCS cooling tower (~30 cells): CCS process cooling only</t>
        </is>
      </c>
      <c r="I3630" s="12" t="inlineStr">
        <is>
          <t>LV 600 V</t>
        </is>
      </c>
      <c r="J3630" s="12" t="inlineStr">
        <is>
          <t>VFD cable 600 V 3/C Cu XHHW-2, 3 symmetrical grounds, overall Cu tape shield, TC-ER</t>
        </is>
      </c>
      <c r="K3630" s="12" t="inlineStr">
        <is>
          <t>VFD|3/C+3G|3/0</t>
        </is>
      </c>
      <c r="L3630" s="12" t="inlineStr">
        <is>
          <t>3/C+3G</t>
        </is>
      </c>
      <c r="M3630" s="12" t="inlineStr">
        <is>
          <t>3/0</t>
        </is>
      </c>
      <c r="N3630" s="12" t="n">
        <v>1</v>
      </c>
      <c r="O3630" s="12" t="n">
        <v>1</v>
      </c>
      <c r="P3630" s="12" t="n">
        <v>480</v>
      </c>
      <c r="Q3630" s="12" t="n">
        <v>110</v>
      </c>
      <c r="R3630" s="12" t="n">
        <v>156</v>
      </c>
      <c r="S3630" s="12" t="inlineStr">
        <is>
          <t>Tray</t>
        </is>
      </c>
      <c r="T3630" s="16" t="n">
        <v>250</v>
      </c>
      <c r="U3630" s="16" t="n">
        <v>42</v>
      </c>
      <c r="V3630" s="16">
        <f>ROUNDUP((T3630+U3630+2*'Read Me'!$B$13)*(1+'Read Me'!$B$12),-1)</f>
        <v/>
      </c>
      <c r="W3630" s="16">
        <f>V3630*N3630*O3630</f>
        <v/>
      </c>
      <c r="X3630" s="12">
        <f>IF(LEFT(I3630,2)="MV",2*N3630*IF(L3630="1/C",O3630,1),0)</f>
        <v/>
      </c>
      <c r="Y3630" s="12">
        <f>IF(OR(LEFT(K3630,4)="LVAX",LEFT(K3630,6)="MV15AX",LEFT(K3630,4)="CTAX",LEFT(K3630,2)="W|"),2*N3630*O3630,0)</f>
        <v/>
      </c>
      <c r="Z3630" s="12" t="inlineStr">
        <is>
          <t>VD 1.4 %</t>
        </is>
      </c>
      <c r="AA3630" s="12">
        <f>N3630*O3630</f>
        <v/>
      </c>
    </row>
    <row r="3631">
      <c r="A3631" s="12" t="inlineStr">
        <is>
          <t>G-P-0106</t>
        </is>
      </c>
      <c r="B3631" s="12" t="inlineStr">
        <is>
          <t>G</t>
        </is>
      </c>
      <c r="C3631" s="12" t="inlineStr">
        <is>
          <t>Carbon capture</t>
        </is>
      </c>
      <c r="D3631" s="12" t="inlineStr">
        <is>
          <t>Motor 7 of 30, 110 kW (VFD output)</t>
        </is>
      </c>
      <c r="E3631" s="12" t="inlineStr"/>
      <c r="F3631" s="12" t="inlineStr">
        <is>
          <t>CT MCC / VFD e-house</t>
        </is>
      </c>
      <c r="G3631" s="12" t="inlineStr">
        <is>
          <t>CCS-CT</t>
        </is>
      </c>
      <c r="H3631" s="12" t="inlineStr">
        <is>
          <t>CCS cooling tower (~30 cells): CCS process cooling only</t>
        </is>
      </c>
      <c r="I3631" s="12" t="inlineStr">
        <is>
          <t>LV 600 V</t>
        </is>
      </c>
      <c r="J3631" s="12" t="inlineStr">
        <is>
          <t>VFD cable 600 V 3/C Cu XHHW-2, 3 symmetrical grounds, overall Cu tape shield, TC-ER</t>
        </is>
      </c>
      <c r="K3631" s="12" t="inlineStr">
        <is>
          <t>VFD|3/C+3G|3/0</t>
        </is>
      </c>
      <c r="L3631" s="12" t="inlineStr">
        <is>
          <t>3/C+3G</t>
        </is>
      </c>
      <c r="M3631" s="12" t="inlineStr">
        <is>
          <t>3/0</t>
        </is>
      </c>
      <c r="N3631" s="12" t="n">
        <v>1</v>
      </c>
      <c r="O3631" s="12" t="n">
        <v>1</v>
      </c>
      <c r="P3631" s="12" t="n">
        <v>480</v>
      </c>
      <c r="Q3631" s="12" t="n">
        <v>110</v>
      </c>
      <c r="R3631" s="12" t="n">
        <v>156</v>
      </c>
      <c r="S3631" s="12" t="inlineStr">
        <is>
          <t>Tray</t>
        </is>
      </c>
      <c r="T3631" s="16" t="n">
        <v>250</v>
      </c>
      <c r="U3631" s="16" t="n">
        <v>42</v>
      </c>
      <c r="V3631" s="16">
        <f>ROUNDUP((T3631+U3631+2*'Read Me'!$B$13)*(1+'Read Me'!$B$12),-1)</f>
        <v/>
      </c>
      <c r="W3631" s="16">
        <f>V3631*N3631*O3631</f>
        <v/>
      </c>
      <c r="X3631" s="12">
        <f>IF(LEFT(I3631,2)="MV",2*N3631*IF(L3631="1/C",O3631,1),0)</f>
        <v/>
      </c>
      <c r="Y3631" s="12">
        <f>IF(OR(LEFT(K3631,4)="LVAX",LEFT(K3631,6)="MV15AX",LEFT(K3631,4)="CTAX",LEFT(K3631,2)="W|"),2*N3631*O3631,0)</f>
        <v/>
      </c>
      <c r="Z3631" s="12" t="inlineStr">
        <is>
          <t>VD 1.4 %</t>
        </is>
      </c>
      <c r="AA3631" s="12">
        <f>N3631*O3631</f>
        <v/>
      </c>
    </row>
    <row r="3632">
      <c r="A3632" s="12" t="inlineStr">
        <is>
          <t>G-P-0107</t>
        </is>
      </c>
      <c r="B3632" s="12" t="inlineStr">
        <is>
          <t>G</t>
        </is>
      </c>
      <c r="C3632" s="12" t="inlineStr">
        <is>
          <t>Carbon capture</t>
        </is>
      </c>
      <c r="D3632" s="12" t="inlineStr">
        <is>
          <t>Motor 8 of 30, 110 kW (VFD output)</t>
        </is>
      </c>
      <c r="E3632" s="12" t="inlineStr"/>
      <c r="F3632" s="12" t="inlineStr">
        <is>
          <t>CT MCC / VFD e-house</t>
        </is>
      </c>
      <c r="G3632" s="12" t="inlineStr">
        <is>
          <t>CCS-CT</t>
        </is>
      </c>
      <c r="H3632" s="12" t="inlineStr">
        <is>
          <t>CCS cooling tower (~30 cells): CCS process cooling only</t>
        </is>
      </c>
      <c r="I3632" s="12" t="inlineStr">
        <is>
          <t>LV 600 V</t>
        </is>
      </c>
      <c r="J3632" s="12" t="inlineStr">
        <is>
          <t>VFD cable 600 V 3/C Cu XHHW-2, 3 symmetrical grounds, overall Cu tape shield, TC-ER</t>
        </is>
      </c>
      <c r="K3632" s="12" t="inlineStr">
        <is>
          <t>VFD|3/C+3G|3/0</t>
        </is>
      </c>
      <c r="L3632" s="12" t="inlineStr">
        <is>
          <t>3/C+3G</t>
        </is>
      </c>
      <c r="M3632" s="12" t="inlineStr">
        <is>
          <t>3/0</t>
        </is>
      </c>
      <c r="N3632" s="12" t="n">
        <v>1</v>
      </c>
      <c r="O3632" s="12" t="n">
        <v>1</v>
      </c>
      <c r="P3632" s="12" t="n">
        <v>480</v>
      </c>
      <c r="Q3632" s="12" t="n">
        <v>110</v>
      </c>
      <c r="R3632" s="12" t="n">
        <v>156</v>
      </c>
      <c r="S3632" s="12" t="inlineStr">
        <is>
          <t>Tray</t>
        </is>
      </c>
      <c r="T3632" s="16" t="n">
        <v>250</v>
      </c>
      <c r="U3632" s="16" t="n">
        <v>42</v>
      </c>
      <c r="V3632" s="16">
        <f>ROUNDUP((T3632+U3632+2*'Read Me'!$B$13)*(1+'Read Me'!$B$12),-1)</f>
        <v/>
      </c>
      <c r="W3632" s="16">
        <f>V3632*N3632*O3632</f>
        <v/>
      </c>
      <c r="X3632" s="12">
        <f>IF(LEFT(I3632,2)="MV",2*N3632*IF(L3632="1/C",O3632,1),0)</f>
        <v/>
      </c>
      <c r="Y3632" s="12">
        <f>IF(OR(LEFT(K3632,4)="LVAX",LEFT(K3632,6)="MV15AX",LEFT(K3632,4)="CTAX",LEFT(K3632,2)="W|"),2*N3632*O3632,0)</f>
        <v/>
      </c>
      <c r="Z3632" s="12" t="inlineStr">
        <is>
          <t>VD 1.4 %</t>
        </is>
      </c>
      <c r="AA3632" s="12">
        <f>N3632*O3632</f>
        <v/>
      </c>
    </row>
    <row r="3633">
      <c r="A3633" s="12" t="inlineStr">
        <is>
          <t>G-P-0108</t>
        </is>
      </c>
      <c r="B3633" s="12" t="inlineStr">
        <is>
          <t>G</t>
        </is>
      </c>
      <c r="C3633" s="12" t="inlineStr">
        <is>
          <t>Carbon capture</t>
        </is>
      </c>
      <c r="D3633" s="12" t="inlineStr">
        <is>
          <t>Motor 9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G-P-0109</t>
        </is>
      </c>
      <c r="B3634" s="12" t="inlineStr">
        <is>
          <t>G</t>
        </is>
      </c>
      <c r="C3634" s="12" t="inlineStr">
        <is>
          <t>Carbon capture</t>
        </is>
      </c>
      <c r="D3634" s="12" t="inlineStr">
        <is>
          <t>Motor 10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G-P-0110</t>
        </is>
      </c>
      <c r="B3635" s="12" t="inlineStr">
        <is>
          <t>G</t>
        </is>
      </c>
      <c r="C3635" s="12" t="inlineStr">
        <is>
          <t>Carbon capture</t>
        </is>
      </c>
      <c r="D3635" s="12" t="inlineStr">
        <is>
          <t>Motor 11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G-P-0111</t>
        </is>
      </c>
      <c r="B3636" s="12" t="inlineStr">
        <is>
          <t>G</t>
        </is>
      </c>
      <c r="C3636" s="12" t="inlineStr">
        <is>
          <t>Carbon capture</t>
        </is>
      </c>
      <c r="D3636" s="12" t="inlineStr">
        <is>
          <t>Motor 12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G-P-0112</t>
        </is>
      </c>
      <c r="B3637" s="12" t="inlineStr">
        <is>
          <t>G</t>
        </is>
      </c>
      <c r="C3637" s="12" t="inlineStr">
        <is>
          <t>Carbon capture</t>
        </is>
      </c>
      <c r="D3637" s="12" t="inlineStr">
        <is>
          <t>Motor 13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G-P-0113</t>
        </is>
      </c>
      <c r="B3638" s="12" t="inlineStr">
        <is>
          <t>G</t>
        </is>
      </c>
      <c r="C3638" s="12" t="inlineStr">
        <is>
          <t>Carbon capture</t>
        </is>
      </c>
      <c r="D3638" s="12" t="inlineStr">
        <is>
          <t>Motor 14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G-P-0114</t>
        </is>
      </c>
      <c r="B3639" s="12" t="inlineStr">
        <is>
          <t>G</t>
        </is>
      </c>
      <c r="C3639" s="12" t="inlineStr">
        <is>
          <t>Carbon capture</t>
        </is>
      </c>
      <c r="D3639" s="12" t="inlineStr">
        <is>
          <t>Motor 15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G-P-0115</t>
        </is>
      </c>
      <c r="B3640" s="12" t="inlineStr">
        <is>
          <t>G</t>
        </is>
      </c>
      <c r="C3640" s="12" t="inlineStr">
        <is>
          <t>Carbon capture</t>
        </is>
      </c>
      <c r="D3640" s="12" t="inlineStr">
        <is>
          <t>Motor 16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G-P-0116</t>
        </is>
      </c>
      <c r="B3641" s="12" t="inlineStr">
        <is>
          <t>G</t>
        </is>
      </c>
      <c r="C3641" s="12" t="inlineStr">
        <is>
          <t>Carbon capture</t>
        </is>
      </c>
      <c r="D3641" s="12" t="inlineStr">
        <is>
          <t>Motor 17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G-P-0117</t>
        </is>
      </c>
      <c r="B3642" s="12" t="inlineStr">
        <is>
          <t>G</t>
        </is>
      </c>
      <c r="C3642" s="12" t="inlineStr">
        <is>
          <t>Carbon capture</t>
        </is>
      </c>
      <c r="D3642" s="12" t="inlineStr">
        <is>
          <t>Motor 18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G-P-0118</t>
        </is>
      </c>
      <c r="B3643" s="12" t="inlineStr">
        <is>
          <t>G</t>
        </is>
      </c>
      <c r="C3643" s="12" t="inlineStr">
        <is>
          <t>Carbon capture</t>
        </is>
      </c>
      <c r="D3643" s="12" t="inlineStr">
        <is>
          <t>Motor 19 of 30, 110 kW (VFD output)</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VFD cable 600 V 3/C Cu XHHW-2, 3 symmetrical grounds, overall Cu tape shield, TC-ER</t>
        </is>
      </c>
      <c r="K3643" s="12" t="inlineStr">
        <is>
          <t>VFD|3/C+3G|3/0</t>
        </is>
      </c>
      <c r="L3643" s="12" t="inlineStr">
        <is>
          <t>3/C+3G</t>
        </is>
      </c>
      <c r="M3643" s="12" t="inlineStr">
        <is>
          <t>3/0</t>
        </is>
      </c>
      <c r="N3643" s="12" t="n">
        <v>1</v>
      </c>
      <c r="O3643" s="12" t="n">
        <v>1</v>
      </c>
      <c r="P3643" s="12" t="n">
        <v>480</v>
      </c>
      <c r="Q3643" s="12" t="n">
        <v>110</v>
      </c>
      <c r="R3643" s="12" t="n">
        <v>156</v>
      </c>
      <c r="S3643" s="12" t="inlineStr">
        <is>
          <t>Tray</t>
        </is>
      </c>
      <c r="T3643" s="16" t="n">
        <v>250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VD 1.4 %</t>
        </is>
      </c>
      <c r="AA3643" s="12">
        <f>N3643*O3643</f>
        <v/>
      </c>
    </row>
    <row r="3644">
      <c r="A3644" s="12" t="inlineStr">
        <is>
          <t>G-P-0119</t>
        </is>
      </c>
      <c r="B3644" s="12" t="inlineStr">
        <is>
          <t>G</t>
        </is>
      </c>
      <c r="C3644" s="12" t="inlineStr">
        <is>
          <t>Carbon capture</t>
        </is>
      </c>
      <c r="D3644" s="12" t="inlineStr">
        <is>
          <t>Motor 20 of 30, 110 kW (VFD output)</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VFD cable 600 V 3/C Cu XHHW-2, 3 symmetrical grounds, overall Cu tape shield, TC-ER</t>
        </is>
      </c>
      <c r="K3644" s="12" t="inlineStr">
        <is>
          <t>VFD|3/C+3G|3/0</t>
        </is>
      </c>
      <c r="L3644" s="12" t="inlineStr">
        <is>
          <t>3/C+3G</t>
        </is>
      </c>
      <c r="M3644" s="12" t="inlineStr">
        <is>
          <t>3/0</t>
        </is>
      </c>
      <c r="N3644" s="12" t="n">
        <v>1</v>
      </c>
      <c r="O3644" s="12" t="n">
        <v>1</v>
      </c>
      <c r="P3644" s="12" t="n">
        <v>480</v>
      </c>
      <c r="Q3644" s="12" t="n">
        <v>110</v>
      </c>
      <c r="R3644" s="12" t="n">
        <v>156</v>
      </c>
      <c r="S3644" s="12" t="inlineStr">
        <is>
          <t>Tray</t>
        </is>
      </c>
      <c r="T3644" s="16" t="n">
        <v>250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VD 1.4 %</t>
        </is>
      </c>
      <c r="AA3644" s="12">
        <f>N3644*O3644</f>
        <v/>
      </c>
    </row>
    <row r="3645">
      <c r="A3645" s="12" t="inlineStr">
        <is>
          <t>G-P-0120</t>
        </is>
      </c>
      <c r="B3645" s="12" t="inlineStr">
        <is>
          <t>G</t>
        </is>
      </c>
      <c r="C3645" s="12" t="inlineStr">
        <is>
          <t>Carbon capture</t>
        </is>
      </c>
      <c r="D3645" s="12" t="inlineStr">
        <is>
          <t>Motor 21 of 30, 110 kW (VFD output)</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VFD cable 600 V 3/C Cu XHHW-2, 3 symmetrical grounds, overall Cu tape shield, TC-ER</t>
        </is>
      </c>
      <c r="K3645" s="12" t="inlineStr">
        <is>
          <t>VFD|3/C+3G|3/0</t>
        </is>
      </c>
      <c r="L3645" s="12" t="inlineStr">
        <is>
          <t>3/C+3G</t>
        </is>
      </c>
      <c r="M3645" s="12" t="inlineStr">
        <is>
          <t>3/0</t>
        </is>
      </c>
      <c r="N3645" s="12" t="n">
        <v>1</v>
      </c>
      <c r="O3645" s="12" t="n">
        <v>1</v>
      </c>
      <c r="P3645" s="12" t="n">
        <v>480</v>
      </c>
      <c r="Q3645" s="12" t="n">
        <v>110</v>
      </c>
      <c r="R3645" s="12" t="n">
        <v>156</v>
      </c>
      <c r="S3645" s="12" t="inlineStr">
        <is>
          <t>Tray</t>
        </is>
      </c>
      <c r="T3645" s="16" t="n">
        <v>250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VD 1.4 %</t>
        </is>
      </c>
      <c r="AA3645" s="12">
        <f>N3645*O3645</f>
        <v/>
      </c>
    </row>
    <row r="3646">
      <c r="A3646" s="12" t="inlineStr">
        <is>
          <t>G-P-0121</t>
        </is>
      </c>
      <c r="B3646" s="12" t="inlineStr">
        <is>
          <t>G</t>
        </is>
      </c>
      <c r="C3646" s="12" t="inlineStr">
        <is>
          <t>Carbon capture</t>
        </is>
      </c>
      <c r="D3646" s="12" t="inlineStr">
        <is>
          <t>Motor 22 of 30, 110 kW (VFD output)</t>
        </is>
      </c>
      <c r="E3646" s="12" t="inlineStr"/>
      <c r="F3646" s="12" t="inlineStr">
        <is>
          <t>CT MCC / VFD e-house</t>
        </is>
      </c>
      <c r="G3646" s="12" t="inlineStr">
        <is>
          <t>CCS-CT</t>
        </is>
      </c>
      <c r="H3646" s="12" t="inlineStr">
        <is>
          <t>CCS cooling tower (~30 cells): CCS process cooling only</t>
        </is>
      </c>
      <c r="I3646" s="12" t="inlineStr">
        <is>
          <t>LV 600 V</t>
        </is>
      </c>
      <c r="J3646" s="12" t="inlineStr">
        <is>
          <t>VFD cable 600 V 3/C Cu XHHW-2, 3 symmetrical grounds, overall Cu tape shield, TC-ER</t>
        </is>
      </c>
      <c r="K3646" s="12" t="inlineStr">
        <is>
          <t>VFD|3/C+3G|3/0</t>
        </is>
      </c>
      <c r="L3646" s="12" t="inlineStr">
        <is>
          <t>3/C+3G</t>
        </is>
      </c>
      <c r="M3646" s="12" t="inlineStr">
        <is>
          <t>3/0</t>
        </is>
      </c>
      <c r="N3646" s="12" t="n">
        <v>1</v>
      </c>
      <c r="O3646" s="12" t="n">
        <v>1</v>
      </c>
      <c r="P3646" s="12" t="n">
        <v>480</v>
      </c>
      <c r="Q3646" s="12" t="n">
        <v>110</v>
      </c>
      <c r="R3646" s="12" t="n">
        <v>156</v>
      </c>
      <c r="S3646" s="12" t="inlineStr">
        <is>
          <t>Tray</t>
        </is>
      </c>
      <c r="T3646" s="16" t="n">
        <v>250</v>
      </c>
      <c r="U3646" s="16" t="n">
        <v>42</v>
      </c>
      <c r="V3646" s="16">
        <f>ROUNDUP((T3646+U3646+2*'Read Me'!$B$13)*(1+'Read Me'!$B$12),-1)</f>
        <v/>
      </c>
      <c r="W3646" s="16">
        <f>V3646*N3646*O3646</f>
        <v/>
      </c>
      <c r="X3646" s="12">
        <f>IF(LEFT(I3646,2)="MV",2*N3646*IF(L3646="1/C",O3646,1),0)</f>
        <v/>
      </c>
      <c r="Y3646" s="12">
        <f>IF(OR(LEFT(K3646,4)="LVAX",LEFT(K3646,6)="MV15AX",LEFT(K3646,4)="CTAX",LEFT(K3646,2)="W|"),2*N3646*O3646,0)</f>
        <v/>
      </c>
      <c r="Z3646" s="12" t="inlineStr">
        <is>
          <t>VD 1.4 %</t>
        </is>
      </c>
      <c r="AA3646" s="12">
        <f>N3646*O3646</f>
        <v/>
      </c>
    </row>
    <row r="3647">
      <c r="A3647" s="12" t="inlineStr">
        <is>
          <t>G-P-0122</t>
        </is>
      </c>
      <c r="B3647" s="12" t="inlineStr">
        <is>
          <t>G</t>
        </is>
      </c>
      <c r="C3647" s="12" t="inlineStr">
        <is>
          <t>Carbon capture</t>
        </is>
      </c>
      <c r="D3647" s="12" t="inlineStr">
        <is>
          <t>Motor 23 of 30, 110 kW (VFD output)</t>
        </is>
      </c>
      <c r="E3647" s="12" t="inlineStr"/>
      <c r="F3647" s="12" t="inlineStr">
        <is>
          <t>CT MCC / VFD e-house</t>
        </is>
      </c>
      <c r="G3647" s="12" t="inlineStr">
        <is>
          <t>CCS-CT</t>
        </is>
      </c>
      <c r="H3647" s="12" t="inlineStr">
        <is>
          <t>CCS cooling tower (~30 cells): CCS process cooling only</t>
        </is>
      </c>
      <c r="I3647" s="12" t="inlineStr">
        <is>
          <t>LV 600 V</t>
        </is>
      </c>
      <c r="J3647" s="12" t="inlineStr">
        <is>
          <t>VFD cable 600 V 3/C Cu XHHW-2, 3 symmetrical grounds, overall Cu tape shield, TC-ER</t>
        </is>
      </c>
      <c r="K3647" s="12" t="inlineStr">
        <is>
          <t>VFD|3/C+3G|3/0</t>
        </is>
      </c>
      <c r="L3647" s="12" t="inlineStr">
        <is>
          <t>3/C+3G</t>
        </is>
      </c>
      <c r="M3647" s="12" t="inlineStr">
        <is>
          <t>3/0</t>
        </is>
      </c>
      <c r="N3647" s="12" t="n">
        <v>1</v>
      </c>
      <c r="O3647" s="12" t="n">
        <v>1</v>
      </c>
      <c r="P3647" s="12" t="n">
        <v>480</v>
      </c>
      <c r="Q3647" s="12" t="n">
        <v>110</v>
      </c>
      <c r="R3647" s="12" t="n">
        <v>156</v>
      </c>
      <c r="S3647" s="12" t="inlineStr">
        <is>
          <t>Tray</t>
        </is>
      </c>
      <c r="T3647" s="16" t="n">
        <v>250</v>
      </c>
      <c r="U3647" s="16" t="n">
        <v>42</v>
      </c>
      <c r="V3647" s="16">
        <f>ROUNDUP((T3647+U3647+2*'Read Me'!$B$13)*(1+'Read Me'!$B$12),-1)</f>
        <v/>
      </c>
      <c r="W3647" s="16">
        <f>V3647*N3647*O3647</f>
        <v/>
      </c>
      <c r="X3647" s="12">
        <f>IF(LEFT(I3647,2)="MV",2*N3647*IF(L3647="1/C",O3647,1),0)</f>
        <v/>
      </c>
      <c r="Y3647" s="12">
        <f>IF(OR(LEFT(K3647,4)="LVAX",LEFT(K3647,6)="MV15AX",LEFT(K3647,4)="CTAX",LEFT(K3647,2)="W|"),2*N3647*O3647,0)</f>
        <v/>
      </c>
      <c r="Z3647" s="12" t="inlineStr">
        <is>
          <t>VD 1.4 %</t>
        </is>
      </c>
      <c r="AA3647" s="12">
        <f>N3647*O3647</f>
        <v/>
      </c>
    </row>
    <row r="3648">
      <c r="A3648" s="12" t="inlineStr">
        <is>
          <t>G-P-0123</t>
        </is>
      </c>
      <c r="B3648" s="12" t="inlineStr">
        <is>
          <t>G</t>
        </is>
      </c>
      <c r="C3648" s="12" t="inlineStr">
        <is>
          <t>Carbon capture</t>
        </is>
      </c>
      <c r="D3648" s="12" t="inlineStr">
        <is>
          <t>Motor 24 of 30, 110 kW (VFD output)</t>
        </is>
      </c>
      <c r="E3648" s="12" t="inlineStr"/>
      <c r="F3648" s="12" t="inlineStr">
        <is>
          <t>CT MCC / VFD e-house</t>
        </is>
      </c>
      <c r="G3648" s="12" t="inlineStr">
        <is>
          <t>CCS-CT</t>
        </is>
      </c>
      <c r="H3648" s="12" t="inlineStr">
        <is>
          <t>CCS cooling tower (~30 cells): CCS process cooling only</t>
        </is>
      </c>
      <c r="I3648" s="12" t="inlineStr">
        <is>
          <t>LV 600 V</t>
        </is>
      </c>
      <c r="J3648" s="12" t="inlineStr">
        <is>
          <t>VFD cable 600 V 3/C Cu XHHW-2, 3 symmetrical grounds, overall Cu tape shield, TC-ER</t>
        </is>
      </c>
      <c r="K3648" s="12" t="inlineStr">
        <is>
          <t>VFD|3/C+3G|3/0</t>
        </is>
      </c>
      <c r="L3648" s="12" t="inlineStr">
        <is>
          <t>3/C+3G</t>
        </is>
      </c>
      <c r="M3648" s="12" t="inlineStr">
        <is>
          <t>3/0</t>
        </is>
      </c>
      <c r="N3648" s="12" t="n">
        <v>1</v>
      </c>
      <c r="O3648" s="12" t="n">
        <v>1</v>
      </c>
      <c r="P3648" s="12" t="n">
        <v>480</v>
      </c>
      <c r="Q3648" s="12" t="n">
        <v>110</v>
      </c>
      <c r="R3648" s="12" t="n">
        <v>156</v>
      </c>
      <c r="S3648" s="12" t="inlineStr">
        <is>
          <t>Tray</t>
        </is>
      </c>
      <c r="T3648" s="16" t="n">
        <v>250</v>
      </c>
      <c r="U3648" s="16" t="n">
        <v>42</v>
      </c>
      <c r="V3648" s="16">
        <f>ROUNDUP((T3648+U3648+2*'Read Me'!$B$13)*(1+'Read Me'!$B$12),-1)</f>
        <v/>
      </c>
      <c r="W3648" s="16">
        <f>V3648*N3648*O3648</f>
        <v/>
      </c>
      <c r="X3648" s="12">
        <f>IF(LEFT(I3648,2)="MV",2*N3648*IF(L3648="1/C",O3648,1),0)</f>
        <v/>
      </c>
      <c r="Y3648" s="12">
        <f>IF(OR(LEFT(K3648,4)="LVAX",LEFT(K3648,6)="MV15AX",LEFT(K3648,4)="CTAX",LEFT(K3648,2)="W|"),2*N3648*O3648,0)</f>
        <v/>
      </c>
      <c r="Z3648" s="12" t="inlineStr">
        <is>
          <t>VD 1.4 %</t>
        </is>
      </c>
      <c r="AA3648" s="12">
        <f>N3648*O3648</f>
        <v/>
      </c>
    </row>
    <row r="3649">
      <c r="A3649" s="12" t="inlineStr">
        <is>
          <t>G-P-0124</t>
        </is>
      </c>
      <c r="B3649" s="12" t="inlineStr">
        <is>
          <t>G</t>
        </is>
      </c>
      <c r="C3649" s="12" t="inlineStr">
        <is>
          <t>Carbon capture</t>
        </is>
      </c>
      <c r="D3649" s="12" t="inlineStr">
        <is>
          <t>Motor 25 of 30, 110 kW (VFD output)</t>
        </is>
      </c>
      <c r="E3649" s="12" t="inlineStr"/>
      <c r="F3649" s="12" t="inlineStr">
        <is>
          <t>CT MCC / VFD e-house</t>
        </is>
      </c>
      <c r="G3649" s="12" t="inlineStr">
        <is>
          <t>CCS-CT</t>
        </is>
      </c>
      <c r="H3649" s="12" t="inlineStr">
        <is>
          <t>CCS cooling tower (~30 cells): CCS process cooling only</t>
        </is>
      </c>
      <c r="I3649" s="12" t="inlineStr">
        <is>
          <t>LV 600 V</t>
        </is>
      </c>
      <c r="J3649" s="12" t="inlineStr">
        <is>
          <t>VFD cable 600 V 3/C Cu XHHW-2, 3 symmetrical grounds, overall Cu tape shield, TC-ER</t>
        </is>
      </c>
      <c r="K3649" s="12" t="inlineStr">
        <is>
          <t>VFD|3/C+3G|3/0</t>
        </is>
      </c>
      <c r="L3649" s="12" t="inlineStr">
        <is>
          <t>3/C+3G</t>
        </is>
      </c>
      <c r="M3649" s="12" t="inlineStr">
        <is>
          <t>3/0</t>
        </is>
      </c>
      <c r="N3649" s="12" t="n">
        <v>1</v>
      </c>
      <c r="O3649" s="12" t="n">
        <v>1</v>
      </c>
      <c r="P3649" s="12" t="n">
        <v>480</v>
      </c>
      <c r="Q3649" s="12" t="n">
        <v>110</v>
      </c>
      <c r="R3649" s="12" t="n">
        <v>156</v>
      </c>
      <c r="S3649" s="12" t="inlineStr">
        <is>
          <t>Tray</t>
        </is>
      </c>
      <c r="T3649" s="16" t="n">
        <v>250</v>
      </c>
      <c r="U3649" s="16" t="n">
        <v>42</v>
      </c>
      <c r="V3649" s="16">
        <f>ROUNDUP((T3649+U3649+2*'Read Me'!$B$13)*(1+'Read Me'!$B$12),-1)</f>
        <v/>
      </c>
      <c r="W3649" s="16">
        <f>V3649*N3649*O3649</f>
        <v/>
      </c>
      <c r="X3649" s="12">
        <f>IF(LEFT(I3649,2)="MV",2*N3649*IF(L3649="1/C",O3649,1),0)</f>
        <v/>
      </c>
      <c r="Y3649" s="12">
        <f>IF(OR(LEFT(K3649,4)="LVAX",LEFT(K3649,6)="MV15AX",LEFT(K3649,4)="CTAX",LEFT(K3649,2)="W|"),2*N3649*O3649,0)</f>
        <v/>
      </c>
      <c r="Z3649" s="12" t="inlineStr">
        <is>
          <t>VD 1.4 %</t>
        </is>
      </c>
      <c r="AA3649" s="12">
        <f>N3649*O3649</f>
        <v/>
      </c>
    </row>
    <row r="3650">
      <c r="A3650" s="12" t="inlineStr">
        <is>
          <t>G-P-0125</t>
        </is>
      </c>
      <c r="B3650" s="12" t="inlineStr">
        <is>
          <t>G</t>
        </is>
      </c>
      <c r="C3650" s="12" t="inlineStr">
        <is>
          <t>Carbon capture</t>
        </is>
      </c>
      <c r="D3650" s="12" t="inlineStr">
        <is>
          <t>Motor 26 of 30, 110 kW (VFD output)</t>
        </is>
      </c>
      <c r="E3650" s="12" t="inlineStr"/>
      <c r="F3650" s="12" t="inlineStr">
        <is>
          <t>CT MCC / VFD e-house</t>
        </is>
      </c>
      <c r="G3650" s="12" t="inlineStr">
        <is>
          <t>CCS-CT</t>
        </is>
      </c>
      <c r="H3650" s="12" t="inlineStr">
        <is>
          <t>CCS cooling tower (~30 cells): CCS process cooling only</t>
        </is>
      </c>
      <c r="I3650" s="12" t="inlineStr">
        <is>
          <t>LV 600 V</t>
        </is>
      </c>
      <c r="J3650" s="12" t="inlineStr">
        <is>
          <t>VFD cable 600 V 3/C Cu XHHW-2, 3 symmetrical grounds, overall Cu tape shield, TC-ER</t>
        </is>
      </c>
      <c r="K3650" s="12" t="inlineStr">
        <is>
          <t>VFD|3/C+3G|3/0</t>
        </is>
      </c>
      <c r="L3650" s="12" t="inlineStr">
        <is>
          <t>3/C+3G</t>
        </is>
      </c>
      <c r="M3650" s="12" t="inlineStr">
        <is>
          <t>3/0</t>
        </is>
      </c>
      <c r="N3650" s="12" t="n">
        <v>1</v>
      </c>
      <c r="O3650" s="12" t="n">
        <v>1</v>
      </c>
      <c r="P3650" s="12" t="n">
        <v>480</v>
      </c>
      <c r="Q3650" s="12" t="n">
        <v>110</v>
      </c>
      <c r="R3650" s="12" t="n">
        <v>156</v>
      </c>
      <c r="S3650" s="12" t="inlineStr">
        <is>
          <t>Tray</t>
        </is>
      </c>
      <c r="T3650" s="16" t="n">
        <v>250</v>
      </c>
      <c r="U3650" s="16" t="n">
        <v>42</v>
      </c>
      <c r="V3650" s="16">
        <f>ROUNDUP((T3650+U3650+2*'Read Me'!$B$13)*(1+'Read Me'!$B$12),-1)</f>
        <v/>
      </c>
      <c r="W3650" s="16">
        <f>V3650*N3650*O3650</f>
        <v/>
      </c>
      <c r="X3650" s="12">
        <f>IF(LEFT(I3650,2)="MV",2*N3650*IF(L3650="1/C",O3650,1),0)</f>
        <v/>
      </c>
      <c r="Y3650" s="12">
        <f>IF(OR(LEFT(K3650,4)="LVAX",LEFT(K3650,6)="MV15AX",LEFT(K3650,4)="CTAX",LEFT(K3650,2)="W|"),2*N3650*O3650,0)</f>
        <v/>
      </c>
      <c r="Z3650" s="12" t="inlineStr">
        <is>
          <t>VD 1.4 %</t>
        </is>
      </c>
      <c r="AA3650" s="12">
        <f>N3650*O3650</f>
        <v/>
      </c>
    </row>
    <row r="3651">
      <c r="A3651" s="12" t="inlineStr">
        <is>
          <t>G-P-0126</t>
        </is>
      </c>
      <c r="B3651" s="12" t="inlineStr">
        <is>
          <t>G</t>
        </is>
      </c>
      <c r="C3651" s="12" t="inlineStr">
        <is>
          <t>Carbon capture</t>
        </is>
      </c>
      <c r="D3651" s="12" t="inlineStr">
        <is>
          <t>Motor 27 of 30, 110 kW (VFD output)</t>
        </is>
      </c>
      <c r="E3651" s="12" t="inlineStr"/>
      <c r="F3651" s="12" t="inlineStr">
        <is>
          <t>CT MCC / VFD e-house</t>
        </is>
      </c>
      <c r="G3651" s="12" t="inlineStr">
        <is>
          <t>CCS-CT</t>
        </is>
      </c>
      <c r="H3651" s="12" t="inlineStr">
        <is>
          <t>CCS cooling tower (~30 cells): CCS process cooling only</t>
        </is>
      </c>
      <c r="I3651" s="12" t="inlineStr">
        <is>
          <t>LV 600 V</t>
        </is>
      </c>
      <c r="J3651" s="12" t="inlineStr">
        <is>
          <t>VFD cable 600 V 3/C Cu XHHW-2, 3 symmetrical grounds, overall Cu tape shield, TC-ER</t>
        </is>
      </c>
      <c r="K3651" s="12" t="inlineStr">
        <is>
          <t>VFD|3/C+3G|3/0</t>
        </is>
      </c>
      <c r="L3651" s="12" t="inlineStr">
        <is>
          <t>3/C+3G</t>
        </is>
      </c>
      <c r="M3651" s="12" t="inlineStr">
        <is>
          <t>3/0</t>
        </is>
      </c>
      <c r="N3651" s="12" t="n">
        <v>1</v>
      </c>
      <c r="O3651" s="12" t="n">
        <v>1</v>
      </c>
      <c r="P3651" s="12" t="n">
        <v>480</v>
      </c>
      <c r="Q3651" s="12" t="n">
        <v>110</v>
      </c>
      <c r="R3651" s="12" t="n">
        <v>156</v>
      </c>
      <c r="S3651" s="12" t="inlineStr">
        <is>
          <t>Tray</t>
        </is>
      </c>
      <c r="T3651" s="16" t="n">
        <v>250</v>
      </c>
      <c r="U3651" s="16" t="n">
        <v>42</v>
      </c>
      <c r="V3651" s="16">
        <f>ROUNDUP((T3651+U3651+2*'Read Me'!$B$13)*(1+'Read Me'!$B$12),-1)</f>
        <v/>
      </c>
      <c r="W3651" s="16">
        <f>V3651*N3651*O3651</f>
        <v/>
      </c>
      <c r="X3651" s="12">
        <f>IF(LEFT(I3651,2)="MV",2*N3651*IF(L3651="1/C",O3651,1),0)</f>
        <v/>
      </c>
      <c r="Y3651" s="12">
        <f>IF(OR(LEFT(K3651,4)="LVAX",LEFT(K3651,6)="MV15AX",LEFT(K3651,4)="CTAX",LEFT(K3651,2)="W|"),2*N3651*O3651,0)</f>
        <v/>
      </c>
      <c r="Z3651" s="12" t="inlineStr">
        <is>
          <t>VD 1.4 %</t>
        </is>
      </c>
      <c r="AA3651" s="12">
        <f>N3651*O3651</f>
        <v/>
      </c>
    </row>
    <row r="3652">
      <c r="A3652" s="12" t="inlineStr">
        <is>
          <t>G-P-0127</t>
        </is>
      </c>
      <c r="B3652" s="12" t="inlineStr">
        <is>
          <t>G</t>
        </is>
      </c>
      <c r="C3652" s="12" t="inlineStr">
        <is>
          <t>Carbon capture</t>
        </is>
      </c>
      <c r="D3652" s="12" t="inlineStr">
        <is>
          <t>Motor 28 of 30, 110 kW (VFD output)</t>
        </is>
      </c>
      <c r="E3652" s="12" t="inlineStr"/>
      <c r="F3652" s="12" t="inlineStr">
        <is>
          <t>CT MCC / VFD e-house</t>
        </is>
      </c>
      <c r="G3652" s="12" t="inlineStr">
        <is>
          <t>CCS-CT</t>
        </is>
      </c>
      <c r="H3652" s="12" t="inlineStr">
        <is>
          <t>CCS cooling tower (~30 cells): CCS process cooling only</t>
        </is>
      </c>
      <c r="I3652" s="12" t="inlineStr">
        <is>
          <t>LV 600 V</t>
        </is>
      </c>
      <c r="J3652" s="12" t="inlineStr">
        <is>
          <t>VFD cable 600 V 3/C Cu XHHW-2, 3 symmetrical grounds, overall Cu tape shield, TC-ER</t>
        </is>
      </c>
      <c r="K3652" s="12" t="inlineStr">
        <is>
          <t>VFD|3/C+3G|3/0</t>
        </is>
      </c>
      <c r="L3652" s="12" t="inlineStr">
        <is>
          <t>3/C+3G</t>
        </is>
      </c>
      <c r="M3652" s="12" t="inlineStr">
        <is>
          <t>3/0</t>
        </is>
      </c>
      <c r="N3652" s="12" t="n">
        <v>1</v>
      </c>
      <c r="O3652" s="12" t="n">
        <v>1</v>
      </c>
      <c r="P3652" s="12" t="n">
        <v>480</v>
      </c>
      <c r="Q3652" s="12" t="n">
        <v>110</v>
      </c>
      <c r="R3652" s="12" t="n">
        <v>156</v>
      </c>
      <c r="S3652" s="12" t="inlineStr">
        <is>
          <t>Tray</t>
        </is>
      </c>
      <c r="T3652" s="16" t="n">
        <v>250</v>
      </c>
      <c r="U3652" s="16" t="n">
        <v>42</v>
      </c>
      <c r="V3652" s="16">
        <f>ROUNDUP((T3652+U3652+2*'Read Me'!$B$13)*(1+'Read Me'!$B$12),-1)</f>
        <v/>
      </c>
      <c r="W3652" s="16">
        <f>V3652*N3652*O3652</f>
        <v/>
      </c>
      <c r="X3652" s="12">
        <f>IF(LEFT(I3652,2)="MV",2*N3652*IF(L3652="1/C",O3652,1),0)</f>
        <v/>
      </c>
      <c r="Y3652" s="12">
        <f>IF(OR(LEFT(K3652,4)="LVAX",LEFT(K3652,6)="MV15AX",LEFT(K3652,4)="CTAX",LEFT(K3652,2)="W|"),2*N3652*O3652,0)</f>
        <v/>
      </c>
      <c r="Z3652" s="12" t="inlineStr">
        <is>
          <t>VD 1.4 %</t>
        </is>
      </c>
      <c r="AA3652" s="12">
        <f>N3652*O3652</f>
        <v/>
      </c>
    </row>
    <row r="3653">
      <c r="A3653" s="12" t="inlineStr">
        <is>
          <t>G-P-0128</t>
        </is>
      </c>
      <c r="B3653" s="12" t="inlineStr">
        <is>
          <t>G</t>
        </is>
      </c>
      <c r="C3653" s="12" t="inlineStr">
        <is>
          <t>Carbon capture</t>
        </is>
      </c>
      <c r="D3653" s="12" t="inlineStr">
        <is>
          <t>Motor 29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G-P-0129</t>
        </is>
      </c>
      <c r="B3654" s="12" t="inlineStr">
        <is>
          <t>G</t>
        </is>
      </c>
      <c r="C3654" s="12" t="inlineStr">
        <is>
          <t>Carbon capture</t>
        </is>
      </c>
      <c r="D3654" s="12" t="inlineStr">
        <is>
          <t>Motor 30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G-P-0130</t>
        </is>
      </c>
      <c r="B3655" s="12" t="inlineStr">
        <is>
          <t>G</t>
        </is>
      </c>
      <c r="C3655" s="12" t="inlineStr">
        <is>
          <t>Carbon capture</t>
        </is>
      </c>
      <c r="D3655" s="12" t="inlineStr">
        <is>
          <t>Area / platform lighting circuit 1 (12 fixtures)</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3</v>
      </c>
      <c r="R3655" s="12" t="n">
        <v>5</v>
      </c>
      <c r="S3655" s="12" t="inlineStr">
        <is>
          <t>Tray</t>
        </is>
      </c>
      <c r="T3655" s="16" t="n">
        <v>300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fixture-to-fixture run included</t>
        </is>
      </c>
      <c r="AA3655" s="12">
        <f>N3655*O3655</f>
        <v/>
      </c>
    </row>
    <row r="3656">
      <c r="A3656" s="12" t="inlineStr">
        <is>
          <t>G-P-0131</t>
        </is>
      </c>
      <c r="B3656" s="12" t="inlineStr">
        <is>
          <t>G</t>
        </is>
      </c>
      <c r="C3656" s="12" t="inlineStr">
        <is>
          <t>Carbon capture</t>
        </is>
      </c>
      <c r="D3656" s="12" t="inlineStr">
        <is>
          <t>Area / platform lighting circuit 2 (12 fixtures)</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3</v>
      </c>
      <c r="R3656" s="12" t="n">
        <v>5</v>
      </c>
      <c r="S3656" s="12" t="inlineStr">
        <is>
          <t>Tray</t>
        </is>
      </c>
      <c r="T3656" s="16" t="n">
        <v>300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fixture-to-fixture run included</t>
        </is>
      </c>
      <c r="AA3656" s="12">
        <f>N3656*O3656</f>
        <v/>
      </c>
    </row>
    <row r="3657">
      <c r="A3657" s="12" t="inlineStr">
        <is>
          <t>G-P-0132</t>
        </is>
      </c>
      <c r="B3657" s="12" t="inlineStr">
        <is>
          <t>G</t>
        </is>
      </c>
      <c r="C3657" s="12" t="inlineStr">
        <is>
          <t>Carbon capture</t>
        </is>
      </c>
      <c r="D3657" s="12" t="inlineStr">
        <is>
          <t>Area / platform lighting circuit 3 (6 fixtures)</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Tray</t>
        </is>
      </c>
      <c r="T3657" s="16" t="n">
        <v>300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G-P-0133</t>
        </is>
      </c>
      <c r="B3658" s="12" t="inlineStr">
        <is>
          <t>G</t>
        </is>
      </c>
      <c r="C3658" s="12" t="inlineStr">
        <is>
          <t>Carbon capture</t>
        </is>
      </c>
      <c r="D3658" s="12" t="inlineStr">
        <is>
          <t>Motor 1 of 2, 250 kW</t>
        </is>
      </c>
      <c r="E3658" s="12" t="inlineStr"/>
      <c r="F3658" s="12" t="inlineStr">
        <is>
          <t>CCS MV switchgear building (VFDs)</t>
        </is>
      </c>
      <c r="G3658" s="12" t="inlineStr"/>
      <c r="H3658" s="12" t="inlineStr">
        <is>
          <t>CCS instrument air</t>
        </is>
      </c>
      <c r="I3658" s="12" t="inlineStr">
        <is>
          <t>LV 600 V</t>
        </is>
      </c>
      <c r="J3658" s="12" t="inlineStr">
        <is>
          <t>Type TC-ER 600 V 3/C Cu XHHW-2 + ground, PVC jacket</t>
        </is>
      </c>
      <c r="K3658" s="12" t="inlineStr">
        <is>
          <t>LV|3/C+G|4/0</t>
        </is>
      </c>
      <c r="L3658" s="12" t="inlineStr">
        <is>
          <t>3/C+G</t>
        </is>
      </c>
      <c r="M3658" s="12" t="inlineStr">
        <is>
          <t>4/0</t>
        </is>
      </c>
      <c r="N3658" s="12" t="n">
        <v>2</v>
      </c>
      <c r="O3658" s="12" t="n">
        <v>1</v>
      </c>
      <c r="P3658" s="12" t="n">
        <v>480</v>
      </c>
      <c r="Q3658" s="12" t="n">
        <v>250</v>
      </c>
      <c r="R3658" s="12" t="n">
        <v>353.8</v>
      </c>
      <c r="S3658" s="12" t="inlineStr">
        <is>
          <t>Duct bank</t>
        </is>
      </c>
      <c r="T3658" s="16" t="n">
        <v>206</v>
      </c>
      <c r="U3658" s="16" t="n">
        <v>51</v>
      </c>
      <c r="V3658" s="16">
        <f>ROUNDUP((T3658+U3658+2*'Read Me'!$B$13)*(1+'Read Me'!$B$12),-1)</f>
        <v/>
      </c>
      <c r="W3658" s="16">
        <f>V3658*N3658*O3658</f>
        <v/>
      </c>
      <c r="X3658" s="12">
        <f>IF(LEFT(I3658,2)="MV",2*N3658*IF(L3658="1/C",O3658,1),0)</f>
        <v/>
      </c>
      <c r="Y3658" s="12">
        <f>IF(OR(LEFT(K3658,4)="LVAX",LEFT(K3658,6)="MV15AX",LEFT(K3658,4)="CTAX",LEFT(K3658,2)="W|"),2*N3658*O3658,0)</f>
        <v/>
      </c>
      <c r="Z3658" s="12" t="inlineStr">
        <is>
          <t>VD 1.1 %</t>
        </is>
      </c>
      <c r="AA3658" s="12">
        <f>N3658*O3658</f>
        <v/>
      </c>
    </row>
    <row r="3659">
      <c r="A3659" s="12" t="inlineStr">
        <is>
          <t>G-P-0134</t>
        </is>
      </c>
      <c r="B3659" s="12" t="inlineStr">
        <is>
          <t>G</t>
        </is>
      </c>
      <c r="C3659" s="12" t="inlineStr">
        <is>
          <t>Carbon capture</t>
        </is>
      </c>
      <c r="D3659" s="12" t="inlineStr">
        <is>
          <t>Motor 2 of 2, 250 kW</t>
        </is>
      </c>
      <c r="E3659" s="12" t="inlineStr"/>
      <c r="F3659" s="12" t="inlineStr">
        <is>
          <t>CCS MV switchgear building (VFDs)</t>
        </is>
      </c>
      <c r="G3659" s="12" t="inlineStr"/>
      <c r="H3659" s="12" t="inlineStr">
        <is>
          <t>CCS instrument air</t>
        </is>
      </c>
      <c r="I3659" s="12" t="inlineStr">
        <is>
          <t>LV 600 V</t>
        </is>
      </c>
      <c r="J3659" s="12" t="inlineStr">
        <is>
          <t>Type TC-ER 600 V 3/C Cu XHHW-2 + ground, PVC jacket</t>
        </is>
      </c>
      <c r="K3659" s="12" t="inlineStr">
        <is>
          <t>LV|3/C+G|4/0</t>
        </is>
      </c>
      <c r="L3659" s="12" t="inlineStr">
        <is>
          <t>3/C+G</t>
        </is>
      </c>
      <c r="M3659" s="12" t="inlineStr">
        <is>
          <t>4/0</t>
        </is>
      </c>
      <c r="N3659" s="12" t="n">
        <v>2</v>
      </c>
      <c r="O3659" s="12" t="n">
        <v>1</v>
      </c>
      <c r="P3659" s="12" t="n">
        <v>480</v>
      </c>
      <c r="Q3659" s="12" t="n">
        <v>250</v>
      </c>
      <c r="R3659" s="12" t="n">
        <v>353.8</v>
      </c>
      <c r="S3659" s="12" t="inlineStr">
        <is>
          <t>Duct bank</t>
        </is>
      </c>
      <c r="T3659" s="16" t="n">
        <v>206</v>
      </c>
      <c r="U3659" s="16" t="n">
        <v>51</v>
      </c>
      <c r="V3659" s="16">
        <f>ROUNDUP((T3659+U3659+2*'Read Me'!$B$13)*(1+'Read Me'!$B$12),-1)</f>
        <v/>
      </c>
      <c r="W3659" s="16">
        <f>V3659*N3659*O3659</f>
        <v/>
      </c>
      <c r="X3659" s="12">
        <f>IF(LEFT(I3659,2)="MV",2*N3659*IF(L3659="1/C",O3659,1),0)</f>
        <v/>
      </c>
      <c r="Y3659" s="12">
        <f>IF(OR(LEFT(K3659,4)="LVAX",LEFT(K3659,6)="MV15AX",LEFT(K3659,4)="CTAX",LEFT(K3659,2)="W|"),2*N3659*O3659,0)</f>
        <v/>
      </c>
      <c r="Z3659" s="12" t="inlineStr">
        <is>
          <t>VD 1.1 %</t>
        </is>
      </c>
      <c r="AA3659" s="12">
        <f>N3659*O3659</f>
        <v/>
      </c>
    </row>
    <row r="3660">
      <c r="A3660" s="12" t="inlineStr">
        <is>
          <t>G-P-0135</t>
        </is>
      </c>
      <c r="B3660" s="12" t="inlineStr">
        <is>
          <t>G</t>
        </is>
      </c>
      <c r="C3660" s="12" t="inlineStr">
        <is>
          <t>Carbon capture</t>
        </is>
      </c>
      <c r="D3660" s="12" t="inlineStr">
        <is>
          <t>Motor 1 of 6, 15 kW</t>
        </is>
      </c>
      <c r="E3660" s="12" t="inlineStr"/>
      <c r="F3660" s="12" t="inlineStr">
        <is>
          <t>CT MCC / VFD e-house</t>
        </is>
      </c>
      <c r="G3660" s="12" t="inlineStr"/>
      <c r="H3660" s="12" t="inlineStr">
        <is>
          <t>CCS wastewater (DCC + tower blowdown)</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15</v>
      </c>
      <c r="R3660" s="12" t="n">
        <v>21.2</v>
      </c>
      <c r="S3660" s="12" t="inlineStr">
        <is>
          <t>Duct bank</t>
        </is>
      </c>
      <c r="T3660" s="16" t="n">
        <v>5</v>
      </c>
      <c r="U3660" s="16" t="n">
        <v>87</v>
      </c>
      <c r="V3660" s="16">
        <f>ROUNDUP((T3660+U3660+2*'Read Me'!$B$13)*(1+'Read Me'!$B$12),-1)</f>
        <v/>
      </c>
      <c r="W3660" s="16">
        <f>V3660*N3660*O3660</f>
        <v/>
      </c>
      <c r="X3660" s="12">
        <f>IF(LEFT(I3660,2)="MV",2*N3660*IF(L3660="1/C",O3660,1),0)</f>
        <v/>
      </c>
      <c r="Y3660" s="12">
        <f>IF(OR(LEFT(K3660,4)="LVAX",LEFT(K3660,6)="MV15AX",LEFT(K3660,4)="CTAX",LEFT(K3660,2)="W|"),2*N3660*O3660,0)</f>
        <v/>
      </c>
      <c r="Z3660" s="12" t="inlineStr">
        <is>
          <t>VD 0.9 %</t>
        </is>
      </c>
      <c r="AA3660" s="12">
        <f>N3660*O3660</f>
        <v/>
      </c>
    </row>
    <row r="3661">
      <c r="A3661" s="12" t="inlineStr">
        <is>
          <t>G-P-0136</t>
        </is>
      </c>
      <c r="B3661" s="12" t="inlineStr">
        <is>
          <t>G</t>
        </is>
      </c>
      <c r="C3661" s="12" t="inlineStr">
        <is>
          <t>Carbon capture</t>
        </is>
      </c>
      <c r="D3661" s="12" t="inlineStr">
        <is>
          <t>Motor 2 of 6, 15 kW</t>
        </is>
      </c>
      <c r="E3661" s="12" t="inlineStr"/>
      <c r="F3661" s="12" t="inlineStr">
        <is>
          <t>CT MCC / VFD e-house</t>
        </is>
      </c>
      <c r="G3661" s="12" t="inlineStr"/>
      <c r="H3661" s="12" t="inlineStr">
        <is>
          <t>CCS wastewater (DCC + tower blowdown)</t>
        </is>
      </c>
      <c r="I3661" s="12" t="inlineStr">
        <is>
          <t>LV 600 V</t>
        </is>
      </c>
      <c r="J3661" s="12" t="inlineStr">
        <is>
          <t>Type TC-ER 600 V 3/C Cu XHHW-2 + ground, PVC jacket</t>
        </is>
      </c>
      <c r="K3661" s="12" t="inlineStr">
        <is>
          <t>LV|3/C+G|10</t>
        </is>
      </c>
      <c r="L3661" s="12" t="inlineStr">
        <is>
          <t>3/C+G</t>
        </is>
      </c>
      <c r="M3661" s="12" t="inlineStr">
        <is>
          <t>10</t>
        </is>
      </c>
      <c r="N3661" s="12" t="n">
        <v>1</v>
      </c>
      <c r="O3661" s="12" t="n">
        <v>1</v>
      </c>
      <c r="P3661" s="12" t="n">
        <v>480</v>
      </c>
      <c r="Q3661" s="12" t="n">
        <v>15</v>
      </c>
      <c r="R3661" s="12" t="n">
        <v>21.2</v>
      </c>
      <c r="S3661" s="12" t="inlineStr">
        <is>
          <t>Duct bank</t>
        </is>
      </c>
      <c r="T3661" s="16" t="n">
        <v>5</v>
      </c>
      <c r="U3661" s="16" t="n">
        <v>87</v>
      </c>
      <c r="V3661" s="16">
        <f>ROUNDUP((T3661+U3661+2*'Read Me'!$B$13)*(1+'Read Me'!$B$12),-1)</f>
        <v/>
      </c>
      <c r="W3661" s="16">
        <f>V3661*N3661*O3661</f>
        <v/>
      </c>
      <c r="X3661" s="12">
        <f>IF(LEFT(I3661,2)="MV",2*N3661*IF(L3661="1/C",O3661,1),0)</f>
        <v/>
      </c>
      <c r="Y3661" s="12">
        <f>IF(OR(LEFT(K3661,4)="LVAX",LEFT(K3661,6)="MV15AX",LEFT(K3661,4)="CTAX",LEFT(K3661,2)="W|"),2*N3661*O3661,0)</f>
        <v/>
      </c>
      <c r="Z3661" s="12" t="inlineStr">
        <is>
          <t>VD 0.9 %</t>
        </is>
      </c>
      <c r="AA3661" s="12">
        <f>N3661*O3661</f>
        <v/>
      </c>
    </row>
    <row r="3662">
      <c r="A3662" s="12" t="inlineStr">
        <is>
          <t>G-P-0137</t>
        </is>
      </c>
      <c r="B3662" s="12" t="inlineStr">
        <is>
          <t>G</t>
        </is>
      </c>
      <c r="C3662" s="12" t="inlineStr">
        <is>
          <t>Carbon capture</t>
        </is>
      </c>
      <c r="D3662" s="12" t="inlineStr">
        <is>
          <t>Motor 3 of 6, 15 kW</t>
        </is>
      </c>
      <c r="E3662" s="12" t="inlineStr"/>
      <c r="F3662" s="12" t="inlineStr">
        <is>
          <t>CT MCC / VFD e-house</t>
        </is>
      </c>
      <c r="G3662" s="12" t="inlineStr"/>
      <c r="H3662" s="12" t="inlineStr">
        <is>
          <t>CCS wastewater (DCC + tower blowdown)</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15</v>
      </c>
      <c r="R3662" s="12" t="n">
        <v>21.2</v>
      </c>
      <c r="S3662" s="12" t="inlineStr">
        <is>
          <t>Duct bank</t>
        </is>
      </c>
      <c r="T3662" s="16" t="n">
        <v>5</v>
      </c>
      <c r="U3662" s="16" t="n">
        <v>87</v>
      </c>
      <c r="V3662" s="16">
        <f>ROUNDUP((T3662+U3662+2*'Read Me'!$B$13)*(1+'Read Me'!$B$12),-1)</f>
        <v/>
      </c>
      <c r="W3662" s="16">
        <f>V3662*N3662*O3662</f>
        <v/>
      </c>
      <c r="X3662" s="12">
        <f>IF(LEFT(I3662,2)="MV",2*N3662*IF(L3662="1/C",O3662,1),0)</f>
        <v/>
      </c>
      <c r="Y3662" s="12">
        <f>IF(OR(LEFT(K3662,4)="LVAX",LEFT(K3662,6)="MV15AX",LEFT(K3662,4)="CTAX",LEFT(K3662,2)="W|"),2*N3662*O3662,0)</f>
        <v/>
      </c>
      <c r="Z3662" s="12" t="inlineStr">
        <is>
          <t>VD 0.9 %</t>
        </is>
      </c>
      <c r="AA3662" s="12">
        <f>N3662*O3662</f>
        <v/>
      </c>
    </row>
    <row r="3663">
      <c r="A3663" s="12" t="inlineStr">
        <is>
          <t>G-P-0138</t>
        </is>
      </c>
      <c r="B3663" s="12" t="inlineStr">
        <is>
          <t>G</t>
        </is>
      </c>
      <c r="C3663" s="12" t="inlineStr">
        <is>
          <t>Carbon capture</t>
        </is>
      </c>
      <c r="D3663" s="12" t="inlineStr">
        <is>
          <t>Motor 4 of 6, 15 kW</t>
        </is>
      </c>
      <c r="E3663" s="12" t="inlineStr"/>
      <c r="F3663" s="12" t="inlineStr">
        <is>
          <t>CT MCC / VFD e-house</t>
        </is>
      </c>
      <c r="G3663" s="12" t="inlineStr"/>
      <c r="H3663" s="12" t="inlineStr">
        <is>
          <t>CCS wastewater (DCC + tower blowdown)</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5</v>
      </c>
      <c r="U3663" s="16" t="n">
        <v>87</v>
      </c>
      <c r="V3663" s="16">
        <f>ROUNDUP((T3663+U3663+2*'Read Me'!$B$13)*(1+'Read Me'!$B$12),-1)</f>
        <v/>
      </c>
      <c r="W3663" s="16">
        <f>V3663*N3663*O3663</f>
        <v/>
      </c>
      <c r="X3663" s="12">
        <f>IF(LEFT(I3663,2)="MV",2*N3663*IF(L3663="1/C",O3663,1),0)</f>
        <v/>
      </c>
      <c r="Y3663" s="12">
        <f>IF(OR(LEFT(K3663,4)="LVAX",LEFT(K3663,6)="MV15AX",LEFT(K3663,4)="CTAX",LEFT(K3663,2)="W|"),2*N3663*O3663,0)</f>
        <v/>
      </c>
      <c r="Z3663" s="12" t="inlineStr">
        <is>
          <t>VD 0.9 %</t>
        </is>
      </c>
      <c r="AA3663" s="12">
        <f>N3663*O3663</f>
        <v/>
      </c>
    </row>
    <row r="3664">
      <c r="A3664" s="12" t="inlineStr">
        <is>
          <t>G-P-0139</t>
        </is>
      </c>
      <c r="B3664" s="12" t="inlineStr">
        <is>
          <t>G</t>
        </is>
      </c>
      <c r="C3664" s="12" t="inlineStr">
        <is>
          <t>Carbon capture</t>
        </is>
      </c>
      <c r="D3664" s="12" t="inlineStr">
        <is>
          <t>Motor 5 of 6, 15 kW</t>
        </is>
      </c>
      <c r="E3664" s="12" t="inlineStr"/>
      <c r="F3664" s="12" t="inlineStr">
        <is>
          <t>CT MCC / VFD e-house</t>
        </is>
      </c>
      <c r="G3664" s="12" t="inlineStr"/>
      <c r="H3664" s="12" t="inlineStr">
        <is>
          <t>CCS wastewater (DCC + tower blowdown)</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5</v>
      </c>
      <c r="U3664" s="16" t="n">
        <v>87</v>
      </c>
      <c r="V3664" s="16">
        <f>ROUNDUP((T3664+U3664+2*'Read Me'!$B$13)*(1+'Read Me'!$B$12),-1)</f>
        <v/>
      </c>
      <c r="W3664" s="16">
        <f>V3664*N3664*O3664</f>
        <v/>
      </c>
      <c r="X3664" s="12">
        <f>IF(LEFT(I3664,2)="MV",2*N3664*IF(L3664="1/C",O3664,1),0)</f>
        <v/>
      </c>
      <c r="Y3664" s="12">
        <f>IF(OR(LEFT(K3664,4)="LVAX",LEFT(K3664,6)="MV15AX",LEFT(K3664,4)="CTAX",LEFT(K3664,2)="W|"),2*N3664*O3664,0)</f>
        <v/>
      </c>
      <c r="Z3664" s="12" t="inlineStr">
        <is>
          <t>VD 0.9 %</t>
        </is>
      </c>
      <c r="AA3664" s="12">
        <f>N3664*O3664</f>
        <v/>
      </c>
    </row>
    <row r="3665">
      <c r="A3665" s="12" t="inlineStr">
        <is>
          <t>G-P-0140</t>
        </is>
      </c>
      <c r="B3665" s="12" t="inlineStr">
        <is>
          <t>G</t>
        </is>
      </c>
      <c r="C3665" s="12" t="inlineStr">
        <is>
          <t>Carbon capture</t>
        </is>
      </c>
      <c r="D3665" s="12" t="inlineStr">
        <is>
          <t>Motor 6 of 6, 15 kW</t>
        </is>
      </c>
      <c r="E3665" s="12" t="inlineStr"/>
      <c r="F3665" s="12" t="inlineStr">
        <is>
          <t>CT MCC / VFD e-house</t>
        </is>
      </c>
      <c r="G3665" s="12" t="inlineStr"/>
      <c r="H3665" s="12" t="inlineStr">
        <is>
          <t>CCS wastewater (DCC + tower blowdown)</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5</v>
      </c>
      <c r="U3665" s="16" t="n">
        <v>87</v>
      </c>
      <c r="V3665" s="16">
        <f>ROUNDUP((T3665+U3665+2*'Read Me'!$B$13)*(1+'Read Me'!$B$12),-1)</f>
        <v/>
      </c>
      <c r="W3665" s="16">
        <f>V3665*N3665*O3665</f>
        <v/>
      </c>
      <c r="X3665" s="12">
        <f>IF(LEFT(I3665,2)="MV",2*N3665*IF(L3665="1/C",O3665,1),0)</f>
        <v/>
      </c>
      <c r="Y3665" s="12">
        <f>IF(OR(LEFT(K3665,4)="LVAX",LEFT(K3665,6)="MV15AX",LEFT(K3665,4)="CTAX",LEFT(K3665,2)="W|"),2*N3665*O3665,0)</f>
        <v/>
      </c>
      <c r="Z3665" s="12" t="inlineStr">
        <is>
          <t>VD 0.9 %</t>
        </is>
      </c>
      <c r="AA3665" s="12">
        <f>N3665*O3665</f>
        <v/>
      </c>
    </row>
    <row r="3666">
      <c r="A3666" s="12" t="inlineStr">
        <is>
          <t>G-P-0141</t>
        </is>
      </c>
      <c r="B3666" s="12" t="inlineStr">
        <is>
          <t>G</t>
        </is>
      </c>
      <c r="C3666" s="12" t="inlineStr">
        <is>
          <t>Carbon capture</t>
        </is>
      </c>
      <c r="D3666" s="12" t="inlineStr">
        <is>
          <t>Motor 1 of 10, 30 kW</t>
        </is>
      </c>
      <c r="E3666" s="12" t="inlineStr"/>
      <c r="F3666" s="12" t="inlineStr">
        <is>
          <t>CCS MV switchgear building (VFDs)</t>
        </is>
      </c>
      <c r="G3666" s="12" t="inlineStr"/>
      <c r="H3666" s="12" t="inlineStr">
        <is>
          <t>CO2 compression 3 x ~19 MW + dehydration</t>
        </is>
      </c>
      <c r="I3666" s="12" t="inlineStr">
        <is>
          <t>LV 600 V</t>
        </is>
      </c>
      <c r="J3666" s="12" t="inlineStr">
        <is>
          <t>Type TC-ER 600 V 3/C Cu XHHW-2 + ground, PVC jacket</t>
        </is>
      </c>
      <c r="K3666" s="12" t="inlineStr">
        <is>
          <t>LV|3/C+G|6</t>
        </is>
      </c>
      <c r="L3666" s="12" t="inlineStr">
        <is>
          <t>3/C+G</t>
        </is>
      </c>
      <c r="M3666" s="12" t="inlineStr">
        <is>
          <t>6</t>
        </is>
      </c>
      <c r="N3666" s="12" t="n">
        <v>1</v>
      </c>
      <c r="O3666" s="12" t="n">
        <v>1</v>
      </c>
      <c r="P3666" s="12" t="n">
        <v>480</v>
      </c>
      <c r="Q3666" s="12" t="n">
        <v>30</v>
      </c>
      <c r="R3666" s="12" t="n">
        <v>42.5</v>
      </c>
      <c r="S3666" s="12" t="inlineStr">
        <is>
          <t>Duct bank</t>
        </is>
      </c>
      <c r="T3666" s="16" t="n">
        <v>291</v>
      </c>
      <c r="U3666" s="16" t="n">
        <v>36</v>
      </c>
      <c r="V3666" s="16">
        <f>ROUNDUP((T3666+U3666+2*'Read Me'!$B$13)*(1+'Read Me'!$B$12),-1)</f>
        <v/>
      </c>
      <c r="W3666" s="16">
        <f>V3666*N3666*O3666</f>
        <v/>
      </c>
      <c r="X3666" s="12">
        <f>IF(LEFT(I3666,2)="MV",2*N3666*IF(L3666="1/C",O3666,1),0)</f>
        <v/>
      </c>
      <c r="Y3666" s="12">
        <f>IF(OR(LEFT(K3666,4)="LVAX",LEFT(K3666,6)="MV15AX",LEFT(K3666,4)="CTAX",LEFT(K3666,2)="W|"),2*N3666*O3666,0)</f>
        <v/>
      </c>
      <c r="Z3666" s="12" t="inlineStr">
        <is>
          <t>VD 2.7 %</t>
        </is>
      </c>
      <c r="AA3666" s="12">
        <f>N3666*O3666</f>
        <v/>
      </c>
    </row>
    <row r="3667">
      <c r="A3667" s="12" t="inlineStr">
        <is>
          <t>G-P-0142</t>
        </is>
      </c>
      <c r="B3667" s="12" t="inlineStr">
        <is>
          <t>G</t>
        </is>
      </c>
      <c r="C3667" s="12" t="inlineStr">
        <is>
          <t>Carbon capture</t>
        </is>
      </c>
      <c r="D3667" s="12" t="inlineStr">
        <is>
          <t>Motor 2 of 10, 30 kW</t>
        </is>
      </c>
      <c r="E3667" s="12" t="inlineStr"/>
      <c r="F3667" s="12" t="inlineStr">
        <is>
          <t>CCS MV switchgear building (VFDs)</t>
        </is>
      </c>
      <c r="G3667" s="12" t="inlineStr"/>
      <c r="H3667" s="12" t="inlineStr">
        <is>
          <t>CO2 compression 3 x ~19 MW + dehydration</t>
        </is>
      </c>
      <c r="I3667" s="12" t="inlineStr">
        <is>
          <t>LV 600 V</t>
        </is>
      </c>
      <c r="J3667" s="12" t="inlineStr">
        <is>
          <t>Type TC-ER 600 V 3/C Cu XHHW-2 + ground, PVC jacket</t>
        </is>
      </c>
      <c r="K3667" s="12" t="inlineStr">
        <is>
          <t>LV|3/C+G|6</t>
        </is>
      </c>
      <c r="L3667" s="12" t="inlineStr">
        <is>
          <t>3/C+G</t>
        </is>
      </c>
      <c r="M3667" s="12" t="inlineStr">
        <is>
          <t>6</t>
        </is>
      </c>
      <c r="N3667" s="12" t="n">
        <v>1</v>
      </c>
      <c r="O3667" s="12" t="n">
        <v>1</v>
      </c>
      <c r="P3667" s="12" t="n">
        <v>480</v>
      </c>
      <c r="Q3667" s="12" t="n">
        <v>30</v>
      </c>
      <c r="R3667" s="12" t="n">
        <v>42.5</v>
      </c>
      <c r="S3667" s="12" t="inlineStr">
        <is>
          <t>Duct bank</t>
        </is>
      </c>
      <c r="T3667" s="16" t="n">
        <v>291</v>
      </c>
      <c r="U3667" s="16" t="n">
        <v>36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G-P-0143</t>
        </is>
      </c>
      <c r="B3668" s="12" t="inlineStr">
        <is>
          <t>G</t>
        </is>
      </c>
      <c r="C3668" s="12" t="inlineStr">
        <is>
          <t>Carbon capture</t>
        </is>
      </c>
      <c r="D3668" s="12" t="inlineStr">
        <is>
          <t>Motor 3 of 10, 30 kW</t>
        </is>
      </c>
      <c r="E3668" s="12" t="inlineStr"/>
      <c r="F3668" s="12" t="inlineStr">
        <is>
          <t>CCS MV switchgear building (VFDs)</t>
        </is>
      </c>
      <c r="G3668" s="12" t="inlineStr"/>
      <c r="H3668" s="12" t="inlineStr">
        <is>
          <t>CO2 compression 3 x ~19 MW + dehydration</t>
        </is>
      </c>
      <c r="I3668" s="12" t="inlineStr">
        <is>
          <t>LV 600 V</t>
        </is>
      </c>
      <c r="J3668" s="12" t="inlineStr">
        <is>
          <t>Type TC-ER 600 V 3/C Cu XHHW-2 + ground, PVC jacket</t>
        </is>
      </c>
      <c r="K3668" s="12" t="inlineStr">
        <is>
          <t>LV|3/C+G|6</t>
        </is>
      </c>
      <c r="L3668" s="12" t="inlineStr">
        <is>
          <t>3/C+G</t>
        </is>
      </c>
      <c r="M3668" s="12" t="inlineStr">
        <is>
          <t>6</t>
        </is>
      </c>
      <c r="N3668" s="12" t="n">
        <v>1</v>
      </c>
      <c r="O3668" s="12" t="n">
        <v>1</v>
      </c>
      <c r="P3668" s="12" t="n">
        <v>480</v>
      </c>
      <c r="Q3668" s="12" t="n">
        <v>30</v>
      </c>
      <c r="R3668" s="12" t="n">
        <v>42.5</v>
      </c>
      <c r="S3668" s="12" t="inlineStr">
        <is>
          <t>Duct bank</t>
        </is>
      </c>
      <c r="T3668" s="16" t="n">
        <v>291</v>
      </c>
      <c r="U3668" s="16" t="n">
        <v>36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G-P-0144</t>
        </is>
      </c>
      <c r="B3669" s="12" t="inlineStr">
        <is>
          <t>G</t>
        </is>
      </c>
      <c r="C3669" s="12" t="inlineStr">
        <is>
          <t>Carbon capture</t>
        </is>
      </c>
      <c r="D3669" s="12" t="inlineStr">
        <is>
          <t>Motor 4 of 10, 30 kW</t>
        </is>
      </c>
      <c r="E3669" s="12" t="inlineStr"/>
      <c r="F3669" s="12" t="inlineStr">
        <is>
          <t>CCS MV switchgear building (VFDs)</t>
        </is>
      </c>
      <c r="G3669" s="12" t="inlineStr"/>
      <c r="H3669" s="12" t="inlineStr">
        <is>
          <t>CO2 compression 3 x ~19 MW + dehydration</t>
        </is>
      </c>
      <c r="I3669" s="12" t="inlineStr">
        <is>
          <t>LV 600 V</t>
        </is>
      </c>
      <c r="J3669" s="12" t="inlineStr">
        <is>
          <t>Type TC-ER 600 V 3/C Cu XHHW-2 + ground, PVC jacket</t>
        </is>
      </c>
      <c r="K3669" s="12" t="inlineStr">
        <is>
          <t>LV|3/C+G|6</t>
        </is>
      </c>
      <c r="L3669" s="12" t="inlineStr">
        <is>
          <t>3/C+G</t>
        </is>
      </c>
      <c r="M3669" s="12" t="inlineStr">
        <is>
          <t>6</t>
        </is>
      </c>
      <c r="N3669" s="12" t="n">
        <v>1</v>
      </c>
      <c r="O3669" s="12" t="n">
        <v>1</v>
      </c>
      <c r="P3669" s="12" t="n">
        <v>480</v>
      </c>
      <c r="Q3669" s="12" t="n">
        <v>30</v>
      </c>
      <c r="R3669" s="12" t="n">
        <v>42.5</v>
      </c>
      <c r="S3669" s="12" t="inlineStr">
        <is>
          <t>Duct bank</t>
        </is>
      </c>
      <c r="T3669" s="16" t="n">
        <v>291</v>
      </c>
      <c r="U3669" s="16" t="n">
        <v>36</v>
      </c>
      <c r="V3669" s="16">
        <f>ROUNDUP((T3669+U3669+2*'Read Me'!$B$13)*(1+'Read Me'!$B$12),-1)</f>
        <v/>
      </c>
      <c r="W3669" s="16">
        <f>V3669*N3669*O3669</f>
        <v/>
      </c>
      <c r="X3669" s="12">
        <f>IF(LEFT(I3669,2)="MV",2*N3669*IF(L3669="1/C",O3669,1),0)</f>
        <v/>
      </c>
      <c r="Y3669" s="12">
        <f>IF(OR(LEFT(K3669,4)="LVAX",LEFT(K3669,6)="MV15AX",LEFT(K3669,4)="CTAX",LEFT(K3669,2)="W|"),2*N3669*O3669,0)</f>
        <v/>
      </c>
      <c r="Z3669" s="12" t="inlineStr">
        <is>
          <t>VD 2.7 %</t>
        </is>
      </c>
      <c r="AA3669" s="12">
        <f>N3669*O3669</f>
        <v/>
      </c>
    </row>
    <row r="3670">
      <c r="A3670" s="12" t="inlineStr">
        <is>
          <t>G-P-0145</t>
        </is>
      </c>
      <c r="B3670" s="12" t="inlineStr">
        <is>
          <t>G</t>
        </is>
      </c>
      <c r="C3670" s="12" t="inlineStr">
        <is>
          <t>Carbon capture</t>
        </is>
      </c>
      <c r="D3670" s="12" t="inlineStr">
        <is>
          <t>Motor 5 of 10, 30 kW</t>
        </is>
      </c>
      <c r="E3670" s="12" t="inlineStr"/>
      <c r="F3670" s="12" t="inlineStr">
        <is>
          <t>CCS MV switchgear building (VFDs)</t>
        </is>
      </c>
      <c r="G3670" s="12" t="inlineStr"/>
      <c r="H3670" s="12" t="inlineStr">
        <is>
          <t>CO2 compression 3 x ~19 MW + dehydration</t>
        </is>
      </c>
      <c r="I3670" s="12" t="inlineStr">
        <is>
          <t>LV 600 V</t>
        </is>
      </c>
      <c r="J3670" s="12" t="inlineStr">
        <is>
          <t>Type TC-ER 600 V 3/C Cu XHHW-2 + ground, PVC jacket</t>
        </is>
      </c>
      <c r="K3670" s="12" t="inlineStr">
        <is>
          <t>LV|3/C+G|6</t>
        </is>
      </c>
      <c r="L3670" s="12" t="inlineStr">
        <is>
          <t>3/C+G</t>
        </is>
      </c>
      <c r="M3670" s="12" t="inlineStr">
        <is>
          <t>6</t>
        </is>
      </c>
      <c r="N3670" s="12" t="n">
        <v>1</v>
      </c>
      <c r="O3670" s="12" t="n">
        <v>1</v>
      </c>
      <c r="P3670" s="12" t="n">
        <v>480</v>
      </c>
      <c r="Q3670" s="12" t="n">
        <v>30</v>
      </c>
      <c r="R3670" s="12" t="n">
        <v>42.5</v>
      </c>
      <c r="S3670" s="12" t="inlineStr">
        <is>
          <t>Duct bank</t>
        </is>
      </c>
      <c r="T3670" s="16" t="n">
        <v>291</v>
      </c>
      <c r="U3670" s="16" t="n">
        <v>36</v>
      </c>
      <c r="V3670" s="16">
        <f>ROUNDUP((T3670+U3670+2*'Read Me'!$B$13)*(1+'Read Me'!$B$12),-1)</f>
        <v/>
      </c>
      <c r="W3670" s="16">
        <f>V3670*N3670*O3670</f>
        <v/>
      </c>
      <c r="X3670" s="12">
        <f>IF(LEFT(I3670,2)="MV",2*N3670*IF(L3670="1/C",O3670,1),0)</f>
        <v/>
      </c>
      <c r="Y3670" s="12">
        <f>IF(OR(LEFT(K3670,4)="LVAX",LEFT(K3670,6)="MV15AX",LEFT(K3670,4)="CTAX",LEFT(K3670,2)="W|"),2*N3670*O3670,0)</f>
        <v/>
      </c>
      <c r="Z3670" s="12" t="inlineStr">
        <is>
          <t>VD 2.7 %</t>
        </is>
      </c>
      <c r="AA3670" s="12">
        <f>N3670*O3670</f>
        <v/>
      </c>
    </row>
    <row r="3671">
      <c r="A3671" s="12" t="inlineStr">
        <is>
          <t>G-P-0146</t>
        </is>
      </c>
      <c r="B3671" s="12" t="inlineStr">
        <is>
          <t>G</t>
        </is>
      </c>
      <c r="C3671" s="12" t="inlineStr">
        <is>
          <t>Carbon capture</t>
        </is>
      </c>
      <c r="D3671" s="12" t="inlineStr">
        <is>
          <t>Motor 6 of 10, 30 kW</t>
        </is>
      </c>
      <c r="E3671" s="12" t="inlineStr"/>
      <c r="F3671" s="12" t="inlineStr">
        <is>
          <t>CCS MV switchgear building (VFDs)</t>
        </is>
      </c>
      <c r="G3671" s="12" t="inlineStr"/>
      <c r="H3671" s="12" t="inlineStr">
        <is>
          <t>CO2 compression 3 x ~19 MW + dehydration</t>
        </is>
      </c>
      <c r="I3671" s="12" t="inlineStr">
        <is>
          <t>LV 600 V</t>
        </is>
      </c>
      <c r="J3671" s="12" t="inlineStr">
        <is>
          <t>Type TC-ER 600 V 3/C Cu XHHW-2 + ground, PVC jacket</t>
        </is>
      </c>
      <c r="K3671" s="12" t="inlineStr">
        <is>
          <t>LV|3/C+G|6</t>
        </is>
      </c>
      <c r="L3671" s="12" t="inlineStr">
        <is>
          <t>3/C+G</t>
        </is>
      </c>
      <c r="M3671" s="12" t="inlineStr">
        <is>
          <t>6</t>
        </is>
      </c>
      <c r="N3671" s="12" t="n">
        <v>1</v>
      </c>
      <c r="O3671" s="12" t="n">
        <v>1</v>
      </c>
      <c r="P3671" s="12" t="n">
        <v>480</v>
      </c>
      <c r="Q3671" s="12" t="n">
        <v>30</v>
      </c>
      <c r="R3671" s="12" t="n">
        <v>42.5</v>
      </c>
      <c r="S3671" s="12" t="inlineStr">
        <is>
          <t>Duct bank</t>
        </is>
      </c>
      <c r="T3671" s="16" t="n">
        <v>291</v>
      </c>
      <c r="U3671" s="16" t="n">
        <v>36</v>
      </c>
      <c r="V3671" s="16">
        <f>ROUNDUP((T3671+U3671+2*'Read Me'!$B$13)*(1+'Read Me'!$B$12),-1)</f>
        <v/>
      </c>
      <c r="W3671" s="16">
        <f>V3671*N3671*O3671</f>
        <v/>
      </c>
      <c r="X3671" s="12">
        <f>IF(LEFT(I3671,2)="MV",2*N3671*IF(L3671="1/C",O3671,1),0)</f>
        <v/>
      </c>
      <c r="Y3671" s="12">
        <f>IF(OR(LEFT(K3671,4)="LVAX",LEFT(K3671,6)="MV15AX",LEFT(K3671,4)="CTAX",LEFT(K3671,2)="W|"),2*N3671*O3671,0)</f>
        <v/>
      </c>
      <c r="Z3671" s="12" t="inlineStr">
        <is>
          <t>VD 2.7 %</t>
        </is>
      </c>
      <c r="AA3671" s="12">
        <f>N3671*O3671</f>
        <v/>
      </c>
    </row>
    <row r="3672">
      <c r="A3672" s="12" t="inlineStr">
        <is>
          <t>G-P-0147</t>
        </is>
      </c>
      <c r="B3672" s="12" t="inlineStr">
        <is>
          <t>G</t>
        </is>
      </c>
      <c r="C3672" s="12" t="inlineStr">
        <is>
          <t>Carbon capture</t>
        </is>
      </c>
      <c r="D3672" s="12" t="inlineStr">
        <is>
          <t>Motor 7 of 10, 30 kW</t>
        </is>
      </c>
      <c r="E3672" s="12" t="inlineStr"/>
      <c r="F3672" s="12" t="inlineStr">
        <is>
          <t>CCS MV switchgear building (VFDs)</t>
        </is>
      </c>
      <c r="G3672" s="12" t="inlineStr"/>
      <c r="H3672" s="12" t="inlineStr">
        <is>
          <t>CO2 compression 3 x ~19 MW + dehydration</t>
        </is>
      </c>
      <c r="I3672" s="12" t="inlineStr">
        <is>
          <t>LV 600 V</t>
        </is>
      </c>
      <c r="J3672" s="12" t="inlineStr">
        <is>
          <t>Type TC-ER 600 V 3/C Cu XHHW-2 + ground, PVC jacket</t>
        </is>
      </c>
      <c r="K3672" s="12" t="inlineStr">
        <is>
          <t>LV|3/C+G|6</t>
        </is>
      </c>
      <c r="L3672" s="12" t="inlineStr">
        <is>
          <t>3/C+G</t>
        </is>
      </c>
      <c r="M3672" s="12" t="inlineStr">
        <is>
          <t>6</t>
        </is>
      </c>
      <c r="N3672" s="12" t="n">
        <v>1</v>
      </c>
      <c r="O3672" s="12" t="n">
        <v>1</v>
      </c>
      <c r="P3672" s="12" t="n">
        <v>480</v>
      </c>
      <c r="Q3672" s="12" t="n">
        <v>30</v>
      </c>
      <c r="R3672" s="12" t="n">
        <v>42.5</v>
      </c>
      <c r="S3672" s="12" t="inlineStr">
        <is>
          <t>Duct bank</t>
        </is>
      </c>
      <c r="T3672" s="16" t="n">
        <v>291</v>
      </c>
      <c r="U3672" s="16" t="n">
        <v>36</v>
      </c>
      <c r="V3672" s="16">
        <f>ROUNDUP((T3672+U3672+2*'Read Me'!$B$13)*(1+'Read Me'!$B$12),-1)</f>
        <v/>
      </c>
      <c r="W3672" s="16">
        <f>V3672*N3672*O3672</f>
        <v/>
      </c>
      <c r="X3672" s="12">
        <f>IF(LEFT(I3672,2)="MV",2*N3672*IF(L3672="1/C",O3672,1),0)</f>
        <v/>
      </c>
      <c r="Y3672" s="12">
        <f>IF(OR(LEFT(K3672,4)="LVAX",LEFT(K3672,6)="MV15AX",LEFT(K3672,4)="CTAX",LEFT(K3672,2)="W|"),2*N3672*O3672,0)</f>
        <v/>
      </c>
      <c r="Z3672" s="12" t="inlineStr">
        <is>
          <t>VD 2.7 %</t>
        </is>
      </c>
      <c r="AA3672" s="12">
        <f>N3672*O3672</f>
        <v/>
      </c>
    </row>
    <row r="3673">
      <c r="A3673" s="12" t="inlineStr">
        <is>
          <t>G-P-0148</t>
        </is>
      </c>
      <c r="B3673" s="12" t="inlineStr">
        <is>
          <t>G</t>
        </is>
      </c>
      <c r="C3673" s="12" t="inlineStr">
        <is>
          <t>Carbon capture</t>
        </is>
      </c>
      <c r="D3673" s="12" t="inlineStr">
        <is>
          <t>Motor 8 of 10, 30 kW</t>
        </is>
      </c>
      <c r="E3673" s="12" t="inlineStr"/>
      <c r="F3673" s="12" t="inlineStr">
        <is>
          <t>CCS MV switchgear building (VFDs)</t>
        </is>
      </c>
      <c r="G3673" s="12" t="inlineStr"/>
      <c r="H3673" s="12" t="inlineStr">
        <is>
          <t>CO2 compression 3 x ~19 MW + dehydration</t>
        </is>
      </c>
      <c r="I3673" s="12" t="inlineStr">
        <is>
          <t>LV 600 V</t>
        </is>
      </c>
      <c r="J3673" s="12" t="inlineStr">
        <is>
          <t>Type TC-ER 600 V 3/C Cu XHHW-2 + ground, PVC jacket</t>
        </is>
      </c>
      <c r="K3673" s="12" t="inlineStr">
        <is>
          <t>LV|3/C+G|6</t>
        </is>
      </c>
      <c r="L3673" s="12" t="inlineStr">
        <is>
          <t>3/C+G</t>
        </is>
      </c>
      <c r="M3673" s="12" t="inlineStr">
        <is>
          <t>6</t>
        </is>
      </c>
      <c r="N3673" s="12" t="n">
        <v>1</v>
      </c>
      <c r="O3673" s="12" t="n">
        <v>1</v>
      </c>
      <c r="P3673" s="12" t="n">
        <v>480</v>
      </c>
      <c r="Q3673" s="12" t="n">
        <v>30</v>
      </c>
      <c r="R3673" s="12" t="n">
        <v>42.5</v>
      </c>
      <c r="S3673" s="12" t="inlineStr">
        <is>
          <t>Duct bank</t>
        </is>
      </c>
      <c r="T3673" s="16" t="n">
        <v>291</v>
      </c>
      <c r="U3673" s="16" t="n">
        <v>36</v>
      </c>
      <c r="V3673" s="16">
        <f>ROUNDUP((T3673+U3673+2*'Read Me'!$B$13)*(1+'Read Me'!$B$12),-1)</f>
        <v/>
      </c>
      <c r="W3673" s="16">
        <f>V3673*N3673*O3673</f>
        <v/>
      </c>
      <c r="X3673" s="12">
        <f>IF(LEFT(I3673,2)="MV",2*N3673*IF(L3673="1/C",O3673,1),0)</f>
        <v/>
      </c>
      <c r="Y3673" s="12">
        <f>IF(OR(LEFT(K3673,4)="LVAX",LEFT(K3673,6)="MV15AX",LEFT(K3673,4)="CTAX",LEFT(K3673,2)="W|"),2*N3673*O3673,0)</f>
        <v/>
      </c>
      <c r="Z3673" s="12" t="inlineStr">
        <is>
          <t>VD 2.7 %</t>
        </is>
      </c>
      <c r="AA3673" s="12">
        <f>N3673*O3673</f>
        <v/>
      </c>
    </row>
    <row r="3674">
      <c r="A3674" s="12" t="inlineStr">
        <is>
          <t>G-P-0149</t>
        </is>
      </c>
      <c r="B3674" s="12" t="inlineStr">
        <is>
          <t>G</t>
        </is>
      </c>
      <c r="C3674" s="12" t="inlineStr">
        <is>
          <t>Carbon capture</t>
        </is>
      </c>
      <c r="D3674" s="12" t="inlineStr">
        <is>
          <t>Motor 9 of 10, 30 kW</t>
        </is>
      </c>
      <c r="E3674" s="12" t="inlineStr"/>
      <c r="F3674" s="12" t="inlineStr">
        <is>
          <t>CCS MV switchgear building (VFDs)</t>
        </is>
      </c>
      <c r="G3674" s="12" t="inlineStr"/>
      <c r="H3674" s="12" t="inlineStr">
        <is>
          <t>CO2 compression 3 x ~19 MW + dehydration</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6" t="n">
        <v>291</v>
      </c>
      <c r="U3674" s="16" t="n">
        <v>36</v>
      </c>
      <c r="V3674" s="16">
        <f>ROUNDUP((T3674+U3674+2*'Read Me'!$B$13)*(1+'Read Me'!$B$12),-1)</f>
        <v/>
      </c>
      <c r="W3674" s="16">
        <f>V3674*N3674*O3674</f>
        <v/>
      </c>
      <c r="X3674" s="12">
        <f>IF(LEFT(I3674,2)="MV",2*N3674*IF(L3674="1/C",O3674,1),0)</f>
        <v/>
      </c>
      <c r="Y3674" s="12">
        <f>IF(OR(LEFT(K3674,4)="LVAX",LEFT(K3674,6)="MV15AX",LEFT(K3674,4)="CTAX",LEFT(K3674,2)="W|"),2*N3674*O3674,0)</f>
        <v/>
      </c>
      <c r="Z3674" s="12" t="inlineStr">
        <is>
          <t>VD 2.7 %</t>
        </is>
      </c>
      <c r="AA3674" s="12">
        <f>N3674*O3674</f>
        <v/>
      </c>
    </row>
    <row r="3675">
      <c r="A3675" s="12" t="inlineStr">
        <is>
          <t>G-P-0150</t>
        </is>
      </c>
      <c r="B3675" s="12" t="inlineStr">
        <is>
          <t>G</t>
        </is>
      </c>
      <c r="C3675" s="12" t="inlineStr">
        <is>
          <t>Carbon capture</t>
        </is>
      </c>
      <c r="D3675" s="12" t="inlineStr">
        <is>
          <t>Motor 10 of 10, 30 kW</t>
        </is>
      </c>
      <c r="E3675" s="12" t="inlineStr"/>
      <c r="F3675" s="12" t="inlineStr">
        <is>
          <t>CCS MV switchgear building (VFDs)</t>
        </is>
      </c>
      <c r="G3675" s="12" t="inlineStr"/>
      <c r="H3675" s="12" t="inlineStr">
        <is>
          <t>CO2 compression 3 x ~19 MW + dehydration</t>
        </is>
      </c>
      <c r="I3675" s="12" t="inlineStr">
        <is>
          <t>LV 600 V</t>
        </is>
      </c>
      <c r="J3675" s="12" t="inlineStr">
        <is>
          <t>Type TC-ER 600 V 3/C Cu XHHW-2 + ground, PVC jacket</t>
        </is>
      </c>
      <c r="K3675" s="12" t="inlineStr">
        <is>
          <t>LV|3/C+G|6</t>
        </is>
      </c>
      <c r="L3675" s="12" t="inlineStr">
        <is>
          <t>3/C+G</t>
        </is>
      </c>
      <c r="M3675" s="12" t="inlineStr">
        <is>
          <t>6</t>
        </is>
      </c>
      <c r="N3675" s="12" t="n">
        <v>1</v>
      </c>
      <c r="O3675" s="12" t="n">
        <v>1</v>
      </c>
      <c r="P3675" s="12" t="n">
        <v>480</v>
      </c>
      <c r="Q3675" s="12" t="n">
        <v>30</v>
      </c>
      <c r="R3675" s="12" t="n">
        <v>42.5</v>
      </c>
      <c r="S3675" s="12" t="inlineStr">
        <is>
          <t>Duct bank</t>
        </is>
      </c>
      <c r="T3675" s="16" t="n">
        <v>291</v>
      </c>
      <c r="U3675" s="16" t="n">
        <v>36</v>
      </c>
      <c r="V3675" s="16">
        <f>ROUNDUP((T3675+U3675+2*'Read Me'!$B$13)*(1+'Read Me'!$B$12),-1)</f>
        <v/>
      </c>
      <c r="W3675" s="16">
        <f>V3675*N3675*O3675</f>
        <v/>
      </c>
      <c r="X3675" s="12">
        <f>IF(LEFT(I3675,2)="MV",2*N3675*IF(L3675="1/C",O3675,1),0)</f>
        <v/>
      </c>
      <c r="Y3675" s="12">
        <f>IF(OR(LEFT(K3675,4)="LVAX",LEFT(K3675,6)="MV15AX",LEFT(K3675,4)="CTAX",LEFT(K3675,2)="W|"),2*N3675*O3675,0)</f>
        <v/>
      </c>
      <c r="Z3675" s="12" t="inlineStr">
        <is>
          <t>VD 2.7 %</t>
        </is>
      </c>
      <c r="AA3675" s="12">
        <f>N3675*O3675</f>
        <v/>
      </c>
    </row>
    <row r="3676">
      <c r="A3676" s="12" t="inlineStr">
        <is>
          <t>G-P-0151</t>
        </is>
      </c>
      <c r="B3676" s="12" t="inlineStr">
        <is>
          <t>G</t>
        </is>
      </c>
      <c r="C3676" s="12" t="inlineStr">
        <is>
          <t>Carbon capture</t>
        </is>
      </c>
      <c r="D3676" s="12" t="inlineStr">
        <is>
          <t>480 V welding receptacle 1</t>
        </is>
      </c>
      <c r="E3676" s="12" t="inlineStr"/>
      <c r="F3676" s="12" t="inlineStr">
        <is>
          <t>CCS MV switchgear building (VFDs)</t>
        </is>
      </c>
      <c r="G3676" s="12" t="inlineStr"/>
      <c r="H3676" s="12" t="inlineStr">
        <is>
          <t>CO2 compression 3 x ~19 MW + dehydration</t>
        </is>
      </c>
      <c r="I3676" s="12" t="inlineStr">
        <is>
          <t>LV 600 V</t>
        </is>
      </c>
      <c r="J3676" s="12" t="inlineStr">
        <is>
          <t>Type TC-ER 600 V 3/C Cu XHHW-2 + ground, PVC jacket</t>
        </is>
      </c>
      <c r="K3676" s="12" t="inlineStr">
        <is>
          <t>LV|3/C+G|2</t>
        </is>
      </c>
      <c r="L3676" s="12" t="inlineStr">
        <is>
          <t>3/C+G</t>
        </is>
      </c>
      <c r="M3676" s="12" t="inlineStr">
        <is>
          <t>2</t>
        </is>
      </c>
      <c r="N3676" s="12" t="n">
        <v>1</v>
      </c>
      <c r="O3676" s="12" t="n">
        <v>1</v>
      </c>
      <c r="P3676" s="12" t="n">
        <v>480</v>
      </c>
      <c r="Q3676" s="12" t="n">
        <v>60</v>
      </c>
      <c r="R3676" s="12" t="n">
        <v>76</v>
      </c>
      <c r="S3676" s="12" t="inlineStr">
        <is>
          <t>Duct bank</t>
        </is>
      </c>
      <c r="T3676" s="16" t="n">
        <v>291</v>
      </c>
      <c r="U3676" s="16" t="n">
        <v>36</v>
      </c>
      <c r="V3676" s="16">
        <f>ROUNDUP((T3676+U3676+2*'Read Me'!$B$13)*(1+'Read Me'!$B$12),-1)</f>
        <v/>
      </c>
      <c r="W3676" s="16">
        <f>V3676*N3676*O3676</f>
        <v/>
      </c>
      <c r="X3676" s="12">
        <f>IF(LEFT(I3676,2)="MV",2*N3676*IF(L3676="1/C",O3676,1),0)</f>
        <v/>
      </c>
      <c r="Y3676" s="12">
        <f>IF(OR(LEFT(K3676,4)="LVAX",LEFT(K3676,6)="MV15AX",LEFT(K3676,4)="CTAX",LEFT(K3676,2)="W|"),2*N3676*O3676,0)</f>
        <v/>
      </c>
      <c r="Z3676" s="12" t="inlineStr">
        <is>
          <t>VD 1.9 %</t>
        </is>
      </c>
      <c r="AA3676" s="12">
        <f>N3676*O3676</f>
        <v/>
      </c>
    </row>
    <row r="3677">
      <c r="A3677" s="12" t="inlineStr">
        <is>
          <t>G-P-0152</t>
        </is>
      </c>
      <c r="B3677" s="12" t="inlineStr">
        <is>
          <t>G</t>
        </is>
      </c>
      <c r="C3677" s="12" t="inlineStr">
        <is>
          <t>Carbon capture</t>
        </is>
      </c>
      <c r="D3677" s="12" t="inlineStr">
        <is>
          <t>480 V welding receptacle 2</t>
        </is>
      </c>
      <c r="E3677" s="12" t="inlineStr"/>
      <c r="F3677" s="12" t="inlineStr">
        <is>
          <t>CCS MV switchgear building (VFDs)</t>
        </is>
      </c>
      <c r="G3677" s="12" t="inlineStr"/>
      <c r="H3677" s="12" t="inlineStr">
        <is>
          <t>CO2 compression 3 x ~19 MW + dehydration</t>
        </is>
      </c>
      <c r="I3677" s="12" t="inlineStr">
        <is>
          <t>LV 600 V</t>
        </is>
      </c>
      <c r="J3677" s="12" t="inlineStr">
        <is>
          <t>Type TC-ER 600 V 3/C Cu XHHW-2 + ground, PVC jacket</t>
        </is>
      </c>
      <c r="K3677" s="12" t="inlineStr">
        <is>
          <t>LV|3/C+G|2</t>
        </is>
      </c>
      <c r="L3677" s="12" t="inlineStr">
        <is>
          <t>3/C+G</t>
        </is>
      </c>
      <c r="M3677" s="12" t="inlineStr">
        <is>
          <t>2</t>
        </is>
      </c>
      <c r="N3677" s="12" t="n">
        <v>1</v>
      </c>
      <c r="O3677" s="12" t="n">
        <v>1</v>
      </c>
      <c r="P3677" s="12" t="n">
        <v>480</v>
      </c>
      <c r="Q3677" s="12" t="n">
        <v>60</v>
      </c>
      <c r="R3677" s="12" t="n">
        <v>76</v>
      </c>
      <c r="S3677" s="12" t="inlineStr">
        <is>
          <t>Duct bank</t>
        </is>
      </c>
      <c r="T3677" s="16" t="n">
        <v>291</v>
      </c>
      <c r="U3677" s="16" t="n">
        <v>36</v>
      </c>
      <c r="V3677" s="16">
        <f>ROUNDUP((T3677+U3677+2*'Read Me'!$B$13)*(1+'Read Me'!$B$12),-1)</f>
        <v/>
      </c>
      <c r="W3677" s="16">
        <f>V3677*N3677*O3677</f>
        <v/>
      </c>
      <c r="X3677" s="12">
        <f>IF(LEFT(I3677,2)="MV",2*N3677*IF(L3677="1/C",O3677,1),0)</f>
        <v/>
      </c>
      <c r="Y3677" s="12">
        <f>IF(OR(LEFT(K3677,4)="LVAX",LEFT(K3677,6)="MV15AX",LEFT(K3677,4)="CTAX",LEFT(K3677,2)="W|"),2*N3677*O3677,0)</f>
        <v/>
      </c>
      <c r="Z3677" s="12" t="inlineStr">
        <is>
          <t>VD 1.9 %</t>
        </is>
      </c>
      <c r="AA3677" s="12">
        <f>N3677*O3677</f>
        <v/>
      </c>
    </row>
    <row r="3678">
      <c r="A3678" s="12" t="inlineStr">
        <is>
          <t>G-P-0153</t>
        </is>
      </c>
      <c r="B3678" s="12" t="inlineStr">
        <is>
          <t>G</t>
        </is>
      </c>
      <c r="C3678" s="12" t="inlineStr">
        <is>
          <t>Carbon capture</t>
        </is>
      </c>
      <c r="D3678" s="12" t="inlineStr">
        <is>
          <t>480 V welding receptacle 3</t>
        </is>
      </c>
      <c r="E3678" s="12" t="inlineStr"/>
      <c r="F3678" s="12" t="inlineStr">
        <is>
          <t>CCS MV switchgear building (VFDs)</t>
        </is>
      </c>
      <c r="G3678" s="12" t="inlineStr"/>
      <c r="H3678" s="12" t="inlineStr">
        <is>
          <t>CO2 compression 3 x ~19 MW + dehydration</t>
        </is>
      </c>
      <c r="I3678" s="12" t="inlineStr">
        <is>
          <t>LV 600 V</t>
        </is>
      </c>
      <c r="J3678" s="12" t="inlineStr">
        <is>
          <t>Type TC-ER 600 V 3/C Cu XHHW-2 + ground, PVC jacket</t>
        </is>
      </c>
      <c r="K3678" s="12" t="inlineStr">
        <is>
          <t>LV|3/C+G|2</t>
        </is>
      </c>
      <c r="L3678" s="12" t="inlineStr">
        <is>
          <t>3/C+G</t>
        </is>
      </c>
      <c r="M3678" s="12" t="inlineStr">
        <is>
          <t>2</t>
        </is>
      </c>
      <c r="N3678" s="12" t="n">
        <v>1</v>
      </c>
      <c r="O3678" s="12" t="n">
        <v>1</v>
      </c>
      <c r="P3678" s="12" t="n">
        <v>480</v>
      </c>
      <c r="Q3678" s="12" t="n">
        <v>60</v>
      </c>
      <c r="R3678" s="12" t="n">
        <v>76</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VD 1.9 %</t>
        </is>
      </c>
      <c r="AA3678" s="12">
        <f>N3678*O3678</f>
        <v/>
      </c>
    </row>
    <row r="3679">
      <c r="A3679" s="12" t="inlineStr">
        <is>
          <t>G-P-0154</t>
        </is>
      </c>
      <c r="B3679" s="12" t="inlineStr">
        <is>
          <t>G</t>
        </is>
      </c>
      <c r="C3679" s="12" t="inlineStr">
        <is>
          <t>Carbon capture</t>
        </is>
      </c>
      <c r="D3679" s="12" t="inlineStr">
        <is>
          <t>480 V welding receptacle 4</t>
        </is>
      </c>
      <c r="E3679" s="12" t="inlineStr"/>
      <c r="F3679" s="12" t="inlineStr">
        <is>
          <t>CCS MV switchgear building (VFDs)</t>
        </is>
      </c>
      <c r="G3679" s="12" t="inlineStr"/>
      <c r="H3679" s="12" t="inlineStr">
        <is>
          <t>CO2 compression 3 x ~19 MW + dehydration</t>
        </is>
      </c>
      <c r="I3679" s="12" t="inlineStr">
        <is>
          <t>LV 600 V</t>
        </is>
      </c>
      <c r="J3679" s="12" t="inlineStr">
        <is>
          <t>Type TC-ER 600 V 3/C Cu XHHW-2 + ground, PVC jacket</t>
        </is>
      </c>
      <c r="K3679" s="12" t="inlineStr">
        <is>
          <t>LV|3/C+G|2</t>
        </is>
      </c>
      <c r="L3679" s="12" t="inlineStr">
        <is>
          <t>3/C+G</t>
        </is>
      </c>
      <c r="M3679" s="12" t="inlineStr">
        <is>
          <t>2</t>
        </is>
      </c>
      <c r="N3679" s="12" t="n">
        <v>1</v>
      </c>
      <c r="O3679" s="12" t="n">
        <v>1</v>
      </c>
      <c r="P3679" s="12" t="n">
        <v>480</v>
      </c>
      <c r="Q3679" s="12" t="n">
        <v>60</v>
      </c>
      <c r="R3679" s="12" t="n">
        <v>76</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VD 1.9 %</t>
        </is>
      </c>
      <c r="AA3679" s="12">
        <f>N3679*O3679</f>
        <v/>
      </c>
    </row>
    <row r="3680">
      <c r="A3680" s="12" t="inlineStr">
        <is>
          <t>G-P-0155</t>
        </is>
      </c>
      <c r="B3680" s="12" t="inlineStr">
        <is>
          <t>G</t>
        </is>
      </c>
      <c r="C3680" s="12" t="inlineStr">
        <is>
          <t>Carbon capture</t>
        </is>
      </c>
      <c r="D3680" s="12" t="inlineStr">
        <is>
          <t>Motor 1 of 2, 20 kW</t>
        </is>
      </c>
      <c r="E3680" s="12" t="inlineStr"/>
      <c r="F3680" s="12" t="inlineStr">
        <is>
          <t>CCS MV switchgear building (VFDs)</t>
        </is>
      </c>
      <c r="G3680" s="12" t="inlineStr"/>
      <c r="H3680" s="12" t="inlineStr">
        <is>
          <t>CO2 dehydration: molecular-sieve towers and regeneration heater</t>
        </is>
      </c>
      <c r="I3680" s="12" t="inlineStr">
        <is>
          <t>LV 600 V</t>
        </is>
      </c>
      <c r="J3680" s="12" t="inlineStr">
        <is>
          <t>Type TC-ER 600 V 3/C Cu XHHW-2 + ground, PVC jacket</t>
        </is>
      </c>
      <c r="K3680" s="12" t="inlineStr">
        <is>
          <t>LV|3/C+G|6</t>
        </is>
      </c>
      <c r="L3680" s="12" t="inlineStr">
        <is>
          <t>3/C+G</t>
        </is>
      </c>
      <c r="M3680" s="12" t="inlineStr">
        <is>
          <t>6</t>
        </is>
      </c>
      <c r="N3680" s="12" t="n">
        <v>1</v>
      </c>
      <c r="O3680" s="12" t="n">
        <v>1</v>
      </c>
      <c r="P3680" s="12" t="n">
        <v>480</v>
      </c>
      <c r="Q3680" s="12" t="n">
        <v>20</v>
      </c>
      <c r="R3680" s="12" t="n">
        <v>28.3</v>
      </c>
      <c r="S3680" s="12" t="inlineStr">
        <is>
          <t>Duct bank</t>
        </is>
      </c>
      <c r="T3680" s="16" t="n">
        <v>305</v>
      </c>
      <c r="U3680" s="16" t="n">
        <v>160</v>
      </c>
      <c r="V3680" s="16">
        <f>ROUNDUP((T3680+U3680+2*'Read Me'!$B$13)*(1+'Read Me'!$B$12),-1)</f>
        <v/>
      </c>
      <c r="W3680" s="16">
        <f>V3680*N3680*O3680</f>
        <v/>
      </c>
      <c r="X3680" s="12">
        <f>IF(LEFT(I3680,2)="MV",2*N3680*IF(L3680="1/C",O3680,1),0)</f>
        <v/>
      </c>
      <c r="Y3680" s="12">
        <f>IF(OR(LEFT(K3680,4)="LVAX",LEFT(K3680,6)="MV15AX",LEFT(K3680,4)="CTAX",LEFT(K3680,2)="W|"),2*N3680*O3680,0)</f>
        <v/>
      </c>
      <c r="Z3680" s="12" t="inlineStr">
        <is>
          <t>VD 2.6 %</t>
        </is>
      </c>
      <c r="AA3680" s="12">
        <f>N3680*O3680</f>
        <v/>
      </c>
    </row>
    <row r="3681">
      <c r="A3681" s="12" t="inlineStr">
        <is>
          <t>G-P-0156</t>
        </is>
      </c>
      <c r="B3681" s="12" t="inlineStr">
        <is>
          <t>G</t>
        </is>
      </c>
      <c r="C3681" s="12" t="inlineStr">
        <is>
          <t>Carbon capture</t>
        </is>
      </c>
      <c r="D3681" s="12" t="inlineStr">
        <is>
          <t>Motor 2 of 2, 20 kW</t>
        </is>
      </c>
      <c r="E3681" s="12" t="inlineStr"/>
      <c r="F3681" s="12" t="inlineStr">
        <is>
          <t>CCS MV switchgear building (VFDs)</t>
        </is>
      </c>
      <c r="G3681" s="12" t="inlineStr"/>
      <c r="H3681" s="12" t="inlineStr">
        <is>
          <t>CO2 dehydration: molecular-sieve towers and regeneration heater</t>
        </is>
      </c>
      <c r="I3681" s="12" t="inlineStr">
        <is>
          <t>LV 600 V</t>
        </is>
      </c>
      <c r="J3681" s="12" t="inlineStr">
        <is>
          <t>Type TC-ER 600 V 3/C Cu XHHW-2 + ground, PVC jacket</t>
        </is>
      </c>
      <c r="K3681" s="12" t="inlineStr">
        <is>
          <t>LV|3/C+G|6</t>
        </is>
      </c>
      <c r="L3681" s="12" t="inlineStr">
        <is>
          <t>3/C+G</t>
        </is>
      </c>
      <c r="M3681" s="12" t="inlineStr">
        <is>
          <t>6</t>
        </is>
      </c>
      <c r="N3681" s="12" t="n">
        <v>1</v>
      </c>
      <c r="O3681" s="12" t="n">
        <v>1</v>
      </c>
      <c r="P3681" s="12" t="n">
        <v>480</v>
      </c>
      <c r="Q3681" s="12" t="n">
        <v>20</v>
      </c>
      <c r="R3681" s="12" t="n">
        <v>28.3</v>
      </c>
      <c r="S3681" s="12" t="inlineStr">
        <is>
          <t>Duct bank</t>
        </is>
      </c>
      <c r="T3681" s="16" t="n">
        <v>305</v>
      </c>
      <c r="U3681" s="16" t="n">
        <v>160</v>
      </c>
      <c r="V3681" s="16">
        <f>ROUNDUP((T3681+U3681+2*'Read Me'!$B$13)*(1+'Read Me'!$B$12),-1)</f>
        <v/>
      </c>
      <c r="W3681" s="16">
        <f>V3681*N3681*O3681</f>
        <v/>
      </c>
      <c r="X3681" s="12">
        <f>IF(LEFT(I3681,2)="MV",2*N3681*IF(L3681="1/C",O3681,1),0)</f>
        <v/>
      </c>
      <c r="Y3681" s="12">
        <f>IF(OR(LEFT(K3681,4)="LVAX",LEFT(K3681,6)="MV15AX",LEFT(K3681,4)="CTAX",LEFT(K3681,2)="W|"),2*N3681*O3681,0)</f>
        <v/>
      </c>
      <c r="Z3681" s="12" t="inlineStr">
        <is>
          <t>VD 2.6 %</t>
        </is>
      </c>
      <c r="AA3681" s="12">
        <f>N3681*O3681</f>
        <v/>
      </c>
    </row>
    <row r="3682">
      <c r="A3682" s="12" t="inlineStr">
        <is>
          <t>G-P-0157</t>
        </is>
      </c>
      <c r="B3682" s="12" t="inlineStr">
        <is>
          <t>G</t>
        </is>
      </c>
      <c r="C3682" s="12" t="inlineStr">
        <is>
          <t>Carbon capture</t>
        </is>
      </c>
      <c r="D3682" s="12" t="inlineStr">
        <is>
          <t>Motor 1 of 1, 200 kW</t>
        </is>
      </c>
      <c r="E3682" s="12" t="inlineStr"/>
      <c r="F3682" s="12" t="inlineStr">
        <is>
          <t>CCS MV switchgear building (VFDs)</t>
        </is>
      </c>
      <c r="G3682" s="12" t="inlineStr"/>
      <c r="H3682" s="12" t="inlineStr">
        <is>
          <t>CO2 dehydration: molecular-sieve towers and regeneration heater</t>
        </is>
      </c>
      <c r="I3682" s="12" t="inlineStr">
        <is>
          <t>LV 600 V</t>
        </is>
      </c>
      <c r="J3682" s="12" t="inlineStr">
        <is>
          <t>Type TC-ER 600 V 3/C Cu XHHW-2 + ground, PVC jacket</t>
        </is>
      </c>
      <c r="K3682" s="12" t="inlineStr">
        <is>
          <t>LV|3/C+G|500</t>
        </is>
      </c>
      <c r="L3682" s="12" t="inlineStr">
        <is>
          <t>3/C+G</t>
        </is>
      </c>
      <c r="M3682" s="12" t="inlineStr">
        <is>
          <t>500 kcmil</t>
        </is>
      </c>
      <c r="N3682" s="12" t="n">
        <v>1</v>
      </c>
      <c r="O3682" s="12" t="n">
        <v>1</v>
      </c>
      <c r="P3682" s="12" t="n">
        <v>480</v>
      </c>
      <c r="Q3682" s="12" t="n">
        <v>200</v>
      </c>
      <c r="R3682" s="12" t="n">
        <v>283</v>
      </c>
      <c r="S3682" s="12" t="inlineStr">
        <is>
          <t>Duct bank</t>
        </is>
      </c>
      <c r="T3682" s="16" t="n">
        <v>305</v>
      </c>
      <c r="U3682" s="16" t="n">
        <v>160</v>
      </c>
      <c r="V3682" s="16">
        <f>ROUNDUP((T3682+U3682+2*'Read Me'!$B$13)*(1+'Read Me'!$B$12),-1)</f>
        <v/>
      </c>
      <c r="W3682" s="16">
        <f>V3682*N3682*O3682</f>
        <v/>
      </c>
      <c r="X3682" s="12">
        <f>IF(LEFT(I3682,2)="MV",2*N3682*IF(L3682="1/C",O3682,1),0)</f>
        <v/>
      </c>
      <c r="Y3682" s="12">
        <f>IF(OR(LEFT(K3682,4)="LVAX",LEFT(K3682,6)="MV15AX",LEFT(K3682,4)="CTAX",LEFT(K3682,2)="W|"),2*N3682*O3682,0)</f>
        <v/>
      </c>
      <c r="Z3682" s="12" t="inlineStr">
        <is>
          <t>VD 1.3 %</t>
        </is>
      </c>
      <c r="AA3682" s="12">
        <f>N3682*O3682</f>
        <v/>
      </c>
    </row>
    <row r="3683">
      <c r="A3683" s="12" t="inlineStr">
        <is>
          <t>G-P-0158</t>
        </is>
      </c>
      <c r="B3683" s="12" t="inlineStr">
        <is>
          <t>G</t>
        </is>
      </c>
      <c r="C3683" s="12" t="inlineStr">
        <is>
          <t>Carbon capture</t>
        </is>
      </c>
      <c r="D3683" s="12" t="inlineStr">
        <is>
          <t>MOV 1: power</t>
        </is>
      </c>
      <c r="E3683" s="12" t="inlineStr"/>
      <c r="F3683" s="12" t="inlineStr">
        <is>
          <t>CCS MV switchgear building (VFDs)</t>
        </is>
      </c>
      <c r="G3683" s="12" t="inlineStr"/>
      <c r="H3683" s="12" t="inlineStr">
        <is>
          <t>CO2 dehydration: molecular-sieve towers and regeneration heater</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2.5</v>
      </c>
      <c r="R3683" s="12" t="n">
        <v>3.5</v>
      </c>
      <c r="S3683" s="12" t="inlineStr">
        <is>
          <t>Duct bank</t>
        </is>
      </c>
      <c r="T3683" s="16" t="n">
        <v>305</v>
      </c>
      <c r="U3683" s="16" t="n">
        <v>160</v>
      </c>
      <c r="V3683" s="16">
        <f>ROUNDUP((T3683+U3683+2*'Read Me'!$B$13)*(1+'Read Me'!$B$12),-1)</f>
        <v/>
      </c>
      <c r="W3683" s="16">
        <f>V3683*N3683*O3683</f>
        <v/>
      </c>
      <c r="X3683" s="12">
        <f>IF(LEFT(I3683,2)="MV",2*N3683*IF(L3683="1/C",O3683,1),0)</f>
        <v/>
      </c>
      <c r="Y3683" s="12">
        <f>IF(OR(LEFT(K3683,4)="LVAX",LEFT(K3683,6)="MV15AX",LEFT(K3683,4)="CTAX",LEFT(K3683,2)="W|"),2*N3683*O3683,0)</f>
        <v/>
      </c>
      <c r="Z3683" s="12" t="inlineStr">
        <is>
          <t>VD 0.8 %</t>
        </is>
      </c>
      <c r="AA3683" s="12">
        <f>N3683*O3683</f>
        <v/>
      </c>
    </row>
    <row r="3684">
      <c r="A3684" s="12" t="inlineStr">
        <is>
          <t>G-P-0159</t>
        </is>
      </c>
      <c r="B3684" s="12" t="inlineStr">
        <is>
          <t>G</t>
        </is>
      </c>
      <c r="C3684" s="12" t="inlineStr">
        <is>
          <t>Carbon capture</t>
        </is>
      </c>
      <c r="D3684" s="12" t="inlineStr">
        <is>
          <t>MOV 2: power</t>
        </is>
      </c>
      <c r="E3684" s="12" t="inlineStr"/>
      <c r="F3684" s="12" t="inlineStr">
        <is>
          <t>CCS MV switchgear building (VFDs)</t>
        </is>
      </c>
      <c r="G3684" s="12" t="inlineStr"/>
      <c r="H3684" s="12" t="inlineStr">
        <is>
          <t>CO2 dehydration: molecular-sieve towers and regeneration heater</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2.5</v>
      </c>
      <c r="R3684" s="12" t="n">
        <v>3.5</v>
      </c>
      <c r="S3684" s="12" t="inlineStr">
        <is>
          <t>Duct bank</t>
        </is>
      </c>
      <c r="T3684" s="16" t="n">
        <v>305</v>
      </c>
      <c r="U3684" s="16" t="n">
        <v>160</v>
      </c>
      <c r="V3684" s="16">
        <f>ROUNDUP((T3684+U3684+2*'Read Me'!$B$13)*(1+'Read Me'!$B$12),-1)</f>
        <v/>
      </c>
      <c r="W3684" s="16">
        <f>V3684*N3684*O3684</f>
        <v/>
      </c>
      <c r="X3684" s="12">
        <f>IF(LEFT(I3684,2)="MV",2*N3684*IF(L3684="1/C",O3684,1),0)</f>
        <v/>
      </c>
      <c r="Y3684" s="12">
        <f>IF(OR(LEFT(K3684,4)="LVAX",LEFT(K3684,6)="MV15AX",LEFT(K3684,4)="CTAX",LEFT(K3684,2)="W|"),2*N3684*O3684,0)</f>
        <v/>
      </c>
      <c r="Z3684" s="12" t="inlineStr">
        <is>
          <t>VD 0.8 %</t>
        </is>
      </c>
      <c r="AA3684" s="12">
        <f>N3684*O3684</f>
        <v/>
      </c>
    </row>
    <row r="3685">
      <c r="A3685" s="12" t="inlineStr">
        <is>
          <t>G-P-0160</t>
        </is>
      </c>
      <c r="B3685" s="12" t="inlineStr">
        <is>
          <t>G</t>
        </is>
      </c>
      <c r="C3685" s="12" t="inlineStr">
        <is>
          <t>Carbon capture</t>
        </is>
      </c>
      <c r="D3685" s="12" t="inlineStr">
        <is>
          <t>MOV 3: power</t>
        </is>
      </c>
      <c r="E3685" s="12" t="inlineStr"/>
      <c r="F3685" s="12" t="inlineStr">
        <is>
          <t>CCS MV switchgear building (VFDs)</t>
        </is>
      </c>
      <c r="G3685" s="12" t="inlineStr"/>
      <c r="H3685" s="12" t="inlineStr">
        <is>
          <t>CO2 dehydration: molecular-sieve towers and regeneration heater</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2.5</v>
      </c>
      <c r="R3685" s="12" t="n">
        <v>3.5</v>
      </c>
      <c r="S3685" s="12" t="inlineStr">
        <is>
          <t>Duct bank</t>
        </is>
      </c>
      <c r="T3685" s="16" t="n">
        <v>305</v>
      </c>
      <c r="U3685" s="16" t="n">
        <v>160</v>
      </c>
      <c r="V3685" s="16">
        <f>ROUNDUP((T3685+U3685+2*'Read Me'!$B$13)*(1+'Read Me'!$B$12),-1)</f>
        <v/>
      </c>
      <c r="W3685" s="16">
        <f>V3685*N3685*O3685</f>
        <v/>
      </c>
      <c r="X3685" s="12">
        <f>IF(LEFT(I3685,2)="MV",2*N3685*IF(L3685="1/C",O3685,1),0)</f>
        <v/>
      </c>
      <c r="Y3685" s="12">
        <f>IF(OR(LEFT(K3685,4)="LVAX",LEFT(K3685,6)="MV15AX",LEFT(K3685,4)="CTAX",LEFT(K3685,2)="W|"),2*N3685*O3685,0)</f>
        <v/>
      </c>
      <c r="Z3685" s="12" t="inlineStr">
        <is>
          <t>VD 0.8 %</t>
        </is>
      </c>
      <c r="AA3685" s="12">
        <f>N3685*O3685</f>
        <v/>
      </c>
    </row>
    <row r="3686">
      <c r="A3686" s="12" t="inlineStr">
        <is>
          <t>G-P-0161</t>
        </is>
      </c>
      <c r="B3686" s="12" t="inlineStr">
        <is>
          <t>G</t>
        </is>
      </c>
      <c r="C3686" s="12" t="inlineStr">
        <is>
          <t>Carbon capture</t>
        </is>
      </c>
      <c r="D3686" s="12" t="inlineStr">
        <is>
          <t>MOV 4: power</t>
        </is>
      </c>
      <c r="E3686" s="12" t="inlineStr"/>
      <c r="F3686" s="12" t="inlineStr">
        <is>
          <t>CCS MV switchgear building (VFDs)</t>
        </is>
      </c>
      <c r="G3686" s="12" t="inlineStr"/>
      <c r="H3686" s="12" t="inlineStr">
        <is>
          <t>CO2 dehydration: molecular-sieve towers and regeneration heater</t>
        </is>
      </c>
      <c r="I3686" s="12" t="inlineStr">
        <is>
          <t>LV 600 V</t>
        </is>
      </c>
      <c r="J3686" s="12" t="inlineStr">
        <is>
          <t>Type TC-ER 600 V 3/C Cu XHHW-2 + ground, PVC jacket</t>
        </is>
      </c>
      <c r="K3686" s="12" t="inlineStr">
        <is>
          <t>LV|3/C+G|10</t>
        </is>
      </c>
      <c r="L3686" s="12" t="inlineStr">
        <is>
          <t>3/C+G</t>
        </is>
      </c>
      <c r="M3686" s="12" t="inlineStr">
        <is>
          <t>10</t>
        </is>
      </c>
      <c r="N3686" s="12" t="n">
        <v>1</v>
      </c>
      <c r="O3686" s="12" t="n">
        <v>1</v>
      </c>
      <c r="P3686" s="12" t="n">
        <v>480</v>
      </c>
      <c r="Q3686" s="12" t="n">
        <v>2.5</v>
      </c>
      <c r="R3686" s="12" t="n">
        <v>3.5</v>
      </c>
      <c r="S3686" s="12" t="inlineStr">
        <is>
          <t>Duct bank</t>
        </is>
      </c>
      <c r="T3686" s="16" t="n">
        <v>305</v>
      </c>
      <c r="U3686" s="16" t="n">
        <v>160</v>
      </c>
      <c r="V3686" s="16">
        <f>ROUNDUP((T3686+U3686+2*'Read Me'!$B$13)*(1+'Read Me'!$B$12),-1)</f>
        <v/>
      </c>
      <c r="W3686" s="16">
        <f>V3686*N3686*O3686</f>
        <v/>
      </c>
      <c r="X3686" s="12">
        <f>IF(LEFT(I3686,2)="MV",2*N3686*IF(L3686="1/C",O3686,1),0)</f>
        <v/>
      </c>
      <c r="Y3686" s="12">
        <f>IF(OR(LEFT(K3686,4)="LVAX",LEFT(K3686,6)="MV15AX",LEFT(K3686,4)="CTAX",LEFT(K3686,2)="W|"),2*N3686*O3686,0)</f>
        <v/>
      </c>
      <c r="Z3686" s="12" t="inlineStr">
        <is>
          <t>VD 0.8 %</t>
        </is>
      </c>
      <c r="AA3686" s="12">
        <f>N3686*O3686</f>
        <v/>
      </c>
    </row>
    <row r="3687">
      <c r="A3687" s="12" t="inlineStr">
        <is>
          <t>G-P-0162</t>
        </is>
      </c>
      <c r="B3687" s="12" t="inlineStr">
        <is>
          <t>G</t>
        </is>
      </c>
      <c r="C3687" s="12" t="inlineStr">
        <is>
          <t>Carbon capture</t>
        </is>
      </c>
      <c r="D3687" s="12" t="inlineStr">
        <is>
          <t>MOV 5: power</t>
        </is>
      </c>
      <c r="E3687" s="12" t="inlineStr"/>
      <c r="F3687" s="12" t="inlineStr">
        <is>
          <t>CCS MV switchgear building (VFDs)</t>
        </is>
      </c>
      <c r="G3687" s="12" t="inlineStr"/>
      <c r="H3687" s="12" t="inlineStr">
        <is>
          <t>CO2 dehydration: molecular-sieve towers and regeneration heater</t>
        </is>
      </c>
      <c r="I3687" s="12" t="inlineStr">
        <is>
          <t>LV 600 V</t>
        </is>
      </c>
      <c r="J3687" s="12" t="inlineStr">
        <is>
          <t>Type TC-ER 600 V 3/C Cu XHHW-2 + ground, PVC jacket</t>
        </is>
      </c>
      <c r="K3687" s="12" t="inlineStr">
        <is>
          <t>LV|3/C+G|10</t>
        </is>
      </c>
      <c r="L3687" s="12" t="inlineStr">
        <is>
          <t>3/C+G</t>
        </is>
      </c>
      <c r="M3687" s="12" t="inlineStr">
        <is>
          <t>10</t>
        </is>
      </c>
      <c r="N3687" s="12" t="n">
        <v>1</v>
      </c>
      <c r="O3687" s="12" t="n">
        <v>1</v>
      </c>
      <c r="P3687" s="12" t="n">
        <v>480</v>
      </c>
      <c r="Q3687" s="12" t="n">
        <v>2.5</v>
      </c>
      <c r="R3687" s="12" t="n">
        <v>3.5</v>
      </c>
      <c r="S3687" s="12" t="inlineStr">
        <is>
          <t>Duct bank</t>
        </is>
      </c>
      <c r="T3687" s="16" t="n">
        <v>305</v>
      </c>
      <c r="U3687" s="16" t="n">
        <v>160</v>
      </c>
      <c r="V3687" s="16">
        <f>ROUNDUP((T3687+U3687+2*'Read Me'!$B$13)*(1+'Read Me'!$B$12),-1)</f>
        <v/>
      </c>
      <c r="W3687" s="16">
        <f>V3687*N3687*O3687</f>
        <v/>
      </c>
      <c r="X3687" s="12">
        <f>IF(LEFT(I3687,2)="MV",2*N3687*IF(L3687="1/C",O3687,1),0)</f>
        <v/>
      </c>
      <c r="Y3687" s="12">
        <f>IF(OR(LEFT(K3687,4)="LVAX",LEFT(K3687,6)="MV15AX",LEFT(K3687,4)="CTAX",LEFT(K3687,2)="W|"),2*N3687*O3687,0)</f>
        <v/>
      </c>
      <c r="Z3687" s="12" t="inlineStr">
        <is>
          <t>VD 0.8 %</t>
        </is>
      </c>
      <c r="AA3687" s="12">
        <f>N3687*O3687</f>
        <v/>
      </c>
    </row>
    <row r="3688">
      <c r="A3688" s="12" t="inlineStr">
        <is>
          <t>G-P-0163</t>
        </is>
      </c>
      <c r="B3688" s="12" t="inlineStr">
        <is>
          <t>G</t>
        </is>
      </c>
      <c r="C3688" s="12" t="inlineStr">
        <is>
          <t>Carbon capture</t>
        </is>
      </c>
      <c r="D3688" s="12" t="inlineStr">
        <is>
          <t>MOV 6: power</t>
        </is>
      </c>
      <c r="E3688" s="12" t="inlineStr"/>
      <c r="F3688" s="12" t="inlineStr">
        <is>
          <t>CCS MV switchgear building (VFDs)</t>
        </is>
      </c>
      <c r="G3688" s="12" t="inlineStr"/>
      <c r="H3688" s="12" t="inlineStr">
        <is>
          <t>CO2 dehydration: molecular-sieve towers and regeneration heater</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2.5</v>
      </c>
      <c r="R3688" s="12" t="n">
        <v>3.5</v>
      </c>
      <c r="S3688" s="12" t="inlineStr">
        <is>
          <t>Duct bank</t>
        </is>
      </c>
      <c r="T3688" s="16" t="n">
        <v>305</v>
      </c>
      <c r="U3688" s="16" t="n">
        <v>160</v>
      </c>
      <c r="V3688" s="16">
        <f>ROUNDUP((T3688+U3688+2*'Read Me'!$B$13)*(1+'Read Me'!$B$12),-1)</f>
        <v/>
      </c>
      <c r="W3688" s="16">
        <f>V3688*N3688*O3688</f>
        <v/>
      </c>
      <c r="X3688" s="12">
        <f>IF(LEFT(I3688,2)="MV",2*N3688*IF(L3688="1/C",O3688,1),0)</f>
        <v/>
      </c>
      <c r="Y3688" s="12">
        <f>IF(OR(LEFT(K3688,4)="LVAX",LEFT(K3688,6)="MV15AX",LEFT(K3688,4)="CTAX",LEFT(K3688,2)="W|"),2*N3688*O3688,0)</f>
        <v/>
      </c>
      <c r="Z3688" s="12" t="inlineStr">
        <is>
          <t>VD 0.8 %</t>
        </is>
      </c>
      <c r="AA3688" s="12">
        <f>N3688*O3688</f>
        <v/>
      </c>
    </row>
    <row r="3689">
      <c r="A3689" s="12" t="inlineStr">
        <is>
          <t>G-P-0164</t>
        </is>
      </c>
      <c r="B3689" s="12" t="inlineStr">
        <is>
          <t>G</t>
        </is>
      </c>
      <c r="C3689" s="12" t="inlineStr">
        <is>
          <t>Carbon capture</t>
        </is>
      </c>
      <c r="D3689" s="12" t="inlineStr">
        <is>
          <t>MOV 7: power</t>
        </is>
      </c>
      <c r="E3689" s="12" t="inlineStr"/>
      <c r="F3689" s="12" t="inlineStr">
        <is>
          <t>CCS MV switchgear building (VFDs)</t>
        </is>
      </c>
      <c r="G3689" s="12" t="inlineStr"/>
      <c r="H3689" s="12" t="inlineStr">
        <is>
          <t>CO2 dehydration: molecular-sieve towers and regeneration heater</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2.5</v>
      </c>
      <c r="R3689" s="12" t="n">
        <v>3.5</v>
      </c>
      <c r="S3689" s="12" t="inlineStr">
        <is>
          <t>Duct bank</t>
        </is>
      </c>
      <c r="T3689" s="16" t="n">
        <v>305</v>
      </c>
      <c r="U3689" s="16" t="n">
        <v>160</v>
      </c>
      <c r="V3689" s="16">
        <f>ROUNDUP((T3689+U3689+2*'Read Me'!$B$13)*(1+'Read Me'!$B$12),-1)</f>
        <v/>
      </c>
      <c r="W3689" s="16">
        <f>V3689*N3689*O3689</f>
        <v/>
      </c>
      <c r="X3689" s="12">
        <f>IF(LEFT(I3689,2)="MV",2*N3689*IF(L3689="1/C",O3689,1),0)</f>
        <v/>
      </c>
      <c r="Y3689" s="12">
        <f>IF(OR(LEFT(K3689,4)="LVAX",LEFT(K3689,6)="MV15AX",LEFT(K3689,4)="CTAX",LEFT(K3689,2)="W|"),2*N3689*O3689,0)</f>
        <v/>
      </c>
      <c r="Z3689" s="12" t="inlineStr">
        <is>
          <t>VD 0.8 %</t>
        </is>
      </c>
      <c r="AA3689" s="12">
        <f>N3689*O3689</f>
        <v/>
      </c>
    </row>
    <row r="3690">
      <c r="A3690" s="12" t="inlineStr">
        <is>
          <t>G-P-0165</t>
        </is>
      </c>
      <c r="B3690" s="12" t="inlineStr">
        <is>
          <t>G</t>
        </is>
      </c>
      <c r="C3690" s="12" t="inlineStr">
        <is>
          <t>Carbon capture</t>
        </is>
      </c>
      <c r="D3690" s="12" t="inlineStr">
        <is>
          <t>MOV 8: power</t>
        </is>
      </c>
      <c r="E3690" s="12" t="inlineStr"/>
      <c r="F3690" s="12" t="inlineStr">
        <is>
          <t>CCS MV switchgear building (VFDs)</t>
        </is>
      </c>
      <c r="G3690" s="12" t="inlineStr"/>
      <c r="H3690" s="12" t="inlineStr">
        <is>
          <t>CO2 dehydration: molecular-sieve towers and regeneration heater</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2.5</v>
      </c>
      <c r="R3690" s="12" t="n">
        <v>3.5</v>
      </c>
      <c r="S3690" s="12" t="inlineStr">
        <is>
          <t>Duct bank</t>
        </is>
      </c>
      <c r="T3690" s="16" t="n">
        <v>305</v>
      </c>
      <c r="U3690" s="16" t="n">
        <v>160</v>
      </c>
      <c r="V3690" s="16">
        <f>ROUNDUP((T3690+U3690+2*'Read Me'!$B$13)*(1+'Read Me'!$B$12),-1)</f>
        <v/>
      </c>
      <c r="W3690" s="16">
        <f>V3690*N3690*O3690</f>
        <v/>
      </c>
      <c r="X3690" s="12">
        <f>IF(LEFT(I3690,2)="MV",2*N3690*IF(L3690="1/C",O3690,1),0)</f>
        <v/>
      </c>
      <c r="Y3690" s="12">
        <f>IF(OR(LEFT(K3690,4)="LVAX",LEFT(K3690,6)="MV15AX",LEFT(K3690,4)="CTAX",LEFT(K3690,2)="W|"),2*N3690*O3690,0)</f>
        <v/>
      </c>
      <c r="Z3690" s="12" t="inlineStr">
        <is>
          <t>VD 0.8 %</t>
        </is>
      </c>
      <c r="AA3690" s="12">
        <f>N3690*O3690</f>
        <v/>
      </c>
    </row>
    <row r="3691">
      <c r="A3691" s="12" t="inlineStr">
        <is>
          <t>G-P-0166</t>
        </is>
      </c>
      <c r="B3691" s="12" t="inlineStr">
        <is>
          <t>G</t>
        </is>
      </c>
      <c r="C3691" s="12" t="inlineStr">
        <is>
          <t>Carbon capture</t>
        </is>
      </c>
      <c r="D3691" s="12" t="inlineStr">
        <is>
          <t>MOV 9: power</t>
        </is>
      </c>
      <c r="E3691" s="12" t="inlineStr"/>
      <c r="F3691" s="12" t="inlineStr">
        <is>
          <t>CCS MV switchgear building (VFDs)</t>
        </is>
      </c>
      <c r="G3691" s="12" t="inlineStr"/>
      <c r="H3691" s="12" t="inlineStr">
        <is>
          <t>CO2 dehydration: molecular-sieve towers and regeneration heater</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2.5</v>
      </c>
      <c r="R3691" s="12" t="n">
        <v>3.5</v>
      </c>
      <c r="S3691" s="12" t="inlineStr">
        <is>
          <t>Duct bank</t>
        </is>
      </c>
      <c r="T3691" s="16" t="n">
        <v>305</v>
      </c>
      <c r="U3691" s="16" t="n">
        <v>160</v>
      </c>
      <c r="V3691" s="16">
        <f>ROUNDUP((T3691+U3691+2*'Read Me'!$B$13)*(1+'Read Me'!$B$12),-1)</f>
        <v/>
      </c>
      <c r="W3691" s="16">
        <f>V3691*N3691*O3691</f>
        <v/>
      </c>
      <c r="X3691" s="12">
        <f>IF(LEFT(I3691,2)="MV",2*N3691*IF(L3691="1/C",O3691,1),0)</f>
        <v/>
      </c>
      <c r="Y3691" s="12">
        <f>IF(OR(LEFT(K3691,4)="LVAX",LEFT(K3691,6)="MV15AX",LEFT(K3691,4)="CTAX",LEFT(K3691,2)="W|"),2*N3691*O3691,0)</f>
        <v/>
      </c>
      <c r="Z3691" s="12" t="inlineStr">
        <is>
          <t>VD 0.8 %</t>
        </is>
      </c>
      <c r="AA3691" s="12">
        <f>N3691*O3691</f>
        <v/>
      </c>
    </row>
    <row r="3692">
      <c r="A3692" s="12" t="inlineStr">
        <is>
          <t>G-P-0167</t>
        </is>
      </c>
      <c r="B3692" s="12" t="inlineStr">
        <is>
          <t>G</t>
        </is>
      </c>
      <c r="C3692" s="12" t="inlineStr">
        <is>
          <t>Carbon capture</t>
        </is>
      </c>
      <c r="D3692" s="12" t="inlineStr">
        <is>
          <t>MOV 10: power</t>
        </is>
      </c>
      <c r="E3692" s="12" t="inlineStr"/>
      <c r="F3692" s="12" t="inlineStr">
        <is>
          <t>CCS MV switchgear building (VFDs)</t>
        </is>
      </c>
      <c r="G3692" s="12" t="inlineStr"/>
      <c r="H3692" s="12" t="inlineStr">
        <is>
          <t>CO2 dehydration: molecular-sieve towers and regeneration heater</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305</v>
      </c>
      <c r="U3692" s="16" t="n">
        <v>160</v>
      </c>
      <c r="V3692" s="16">
        <f>ROUNDUP((T3692+U3692+2*'Read Me'!$B$13)*(1+'Read Me'!$B$12),-1)</f>
        <v/>
      </c>
      <c r="W3692" s="16">
        <f>V3692*N3692*O3692</f>
        <v/>
      </c>
      <c r="X3692" s="12">
        <f>IF(LEFT(I3692,2)="MV",2*N3692*IF(L3692="1/C",O3692,1),0)</f>
        <v/>
      </c>
      <c r="Y3692" s="12">
        <f>IF(OR(LEFT(K3692,4)="LVAX",LEFT(K3692,6)="MV15AX",LEFT(K3692,4)="CTAX",LEFT(K3692,2)="W|"),2*N3692*O3692,0)</f>
        <v/>
      </c>
      <c r="Z3692" s="12" t="inlineStr">
        <is>
          <t>VD 0.8 %</t>
        </is>
      </c>
      <c r="AA3692" s="12">
        <f>N3692*O3692</f>
        <v/>
      </c>
    </row>
    <row r="3693">
      <c r="A3693" s="12" t="inlineStr">
        <is>
          <t>G-P-0168</t>
        </is>
      </c>
      <c r="B3693" s="12" t="inlineStr">
        <is>
          <t>G</t>
        </is>
      </c>
      <c r="C3693" s="12" t="inlineStr">
        <is>
          <t>Carbon capture</t>
        </is>
      </c>
      <c r="D3693" s="12" t="inlineStr">
        <is>
          <t>MOV 11: power</t>
        </is>
      </c>
      <c r="E3693" s="12" t="inlineStr"/>
      <c r="F3693" s="12" t="inlineStr">
        <is>
          <t>CCS MV switchgear building (VFDs)</t>
        </is>
      </c>
      <c r="G3693" s="12" t="inlineStr"/>
      <c r="H3693" s="12" t="inlineStr">
        <is>
          <t>CO2 dehydration: molecular-sieve towers and regeneration heater</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305</v>
      </c>
      <c r="U3693" s="16" t="n">
        <v>160</v>
      </c>
      <c r="V3693" s="16">
        <f>ROUNDUP((T3693+U3693+2*'Read Me'!$B$13)*(1+'Read Me'!$B$12),-1)</f>
        <v/>
      </c>
      <c r="W3693" s="16">
        <f>V3693*N3693*O3693</f>
        <v/>
      </c>
      <c r="X3693" s="12">
        <f>IF(LEFT(I3693,2)="MV",2*N3693*IF(L3693="1/C",O3693,1),0)</f>
        <v/>
      </c>
      <c r="Y3693" s="12">
        <f>IF(OR(LEFT(K3693,4)="LVAX",LEFT(K3693,6)="MV15AX",LEFT(K3693,4)="CTAX",LEFT(K3693,2)="W|"),2*N3693*O3693,0)</f>
        <v/>
      </c>
      <c r="Z3693" s="12" t="inlineStr">
        <is>
          <t>VD 0.8 %</t>
        </is>
      </c>
      <c r="AA3693" s="12">
        <f>N3693*O3693</f>
        <v/>
      </c>
    </row>
    <row r="3694">
      <c r="A3694" s="12" t="inlineStr">
        <is>
          <t>G-P-0169</t>
        </is>
      </c>
      <c r="B3694" s="12" t="inlineStr">
        <is>
          <t>G</t>
        </is>
      </c>
      <c r="C3694" s="12" t="inlineStr">
        <is>
          <t>Carbon capture</t>
        </is>
      </c>
      <c r="D3694" s="12" t="inlineStr">
        <is>
          <t>MOV 12: power</t>
        </is>
      </c>
      <c r="E3694" s="12" t="inlineStr"/>
      <c r="F3694" s="12" t="inlineStr">
        <is>
          <t>CCS MV switchgear building (VFDs)</t>
        </is>
      </c>
      <c r="G3694" s="12" t="inlineStr"/>
      <c r="H3694" s="12" t="inlineStr">
        <is>
          <t>CO2 dehydration: molecular-sieve towers and regeneration heater</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305</v>
      </c>
      <c r="U3694" s="16" t="n">
        <v>160</v>
      </c>
      <c r="V3694" s="16">
        <f>ROUNDUP((T3694+U3694+2*'Read Me'!$B$13)*(1+'Read Me'!$B$12),-1)</f>
        <v/>
      </c>
      <c r="W3694" s="16">
        <f>V3694*N3694*O3694</f>
        <v/>
      </c>
      <c r="X3694" s="12">
        <f>IF(LEFT(I3694,2)="MV",2*N3694*IF(L3694="1/C",O3694,1),0)</f>
        <v/>
      </c>
      <c r="Y3694" s="12">
        <f>IF(OR(LEFT(K3694,4)="LVAX",LEFT(K3694,6)="MV15AX",LEFT(K3694,4)="CTAX",LEFT(K3694,2)="W|"),2*N3694*O3694,0)</f>
        <v/>
      </c>
      <c r="Z3694" s="12" t="inlineStr">
        <is>
          <t>VD 0.8 %</t>
        </is>
      </c>
      <c r="AA3694" s="12">
        <f>N3694*O3694</f>
        <v/>
      </c>
    </row>
    <row r="3695">
      <c r="A3695" s="12" t="inlineStr">
        <is>
          <t>G-P-0170</t>
        </is>
      </c>
      <c r="B3695" s="12" t="inlineStr">
        <is>
          <t>G</t>
        </is>
      </c>
      <c r="C3695" s="12" t="inlineStr">
        <is>
          <t>Carbon capture</t>
        </is>
      </c>
      <c r="D3695" s="12" t="inlineStr">
        <is>
          <t>Motor 1 of 4, 30 kW</t>
        </is>
      </c>
      <c r="E3695" s="12" t="inlineStr"/>
      <c r="F3695" s="12" t="inlineStr">
        <is>
          <t>CCS MV switchgear building (VFDs)</t>
        </is>
      </c>
      <c r="G3695" s="12" t="inlineStr"/>
      <c r="H3695" s="12" t="inlineStr">
        <is>
          <t>CONDITIONAL: HP export compressor + metering</t>
        </is>
      </c>
      <c r="I3695" s="12" t="inlineStr">
        <is>
          <t>LV 600 V</t>
        </is>
      </c>
      <c r="J3695" s="12" t="inlineStr">
        <is>
          <t>ARMOR-X MC-HL 600 V 3/C Cu XHHW-2 + ground, CWA, black PVC (Class I Div 2)</t>
        </is>
      </c>
      <c r="K3695" s="12" t="inlineStr">
        <is>
          <t>LVAX|3/C+G|6</t>
        </is>
      </c>
      <c r="L3695" s="12" t="inlineStr">
        <is>
          <t>3/C+G</t>
        </is>
      </c>
      <c r="M3695" s="12" t="inlineStr">
        <is>
          <t>6</t>
        </is>
      </c>
      <c r="N3695" s="12" t="n">
        <v>1</v>
      </c>
      <c r="O3695" s="12" t="n">
        <v>1</v>
      </c>
      <c r="P3695" s="12" t="n">
        <v>480</v>
      </c>
      <c r="Q3695" s="12" t="n">
        <v>30</v>
      </c>
      <c r="R3695" s="12" t="n">
        <v>42.5</v>
      </c>
      <c r="S3695" s="12" t="inlineStr">
        <is>
          <t>Duct bank</t>
        </is>
      </c>
      <c r="T3695" s="16" t="n">
        <v>303</v>
      </c>
      <c r="U3695" s="16" t="n">
        <v>34</v>
      </c>
      <c r="V3695" s="16">
        <f>ROUNDUP((T3695+U3695+2*'Read Me'!$B$13)*(1+'Read Me'!$B$12),-1)</f>
        <v/>
      </c>
      <c r="W3695" s="16">
        <f>V3695*N3695*O3695</f>
        <v/>
      </c>
      <c r="X3695" s="12">
        <f>IF(LEFT(I3695,2)="MV",2*N3695*IF(L3695="1/C",O3695,1),0)</f>
        <v/>
      </c>
      <c r="Y3695" s="12">
        <f>IF(OR(LEFT(K3695,4)="LVAX",LEFT(K3695,6)="MV15AX",LEFT(K3695,4)="CTAX",LEFT(K3695,2)="W|"),2*N3695*O3695,0)</f>
        <v/>
      </c>
      <c r="Z3695" s="12" t="inlineStr">
        <is>
          <t>VD 2.8 %</t>
        </is>
      </c>
      <c r="AA3695" s="12">
        <f>N3695*O3695</f>
        <v/>
      </c>
    </row>
    <row r="3696">
      <c r="A3696" s="12" t="inlineStr">
        <is>
          <t>G-P-0171</t>
        </is>
      </c>
      <c r="B3696" s="12" t="inlineStr">
        <is>
          <t>G</t>
        </is>
      </c>
      <c r="C3696" s="12" t="inlineStr">
        <is>
          <t>Carbon capture</t>
        </is>
      </c>
      <c r="D3696" s="12" t="inlineStr">
        <is>
          <t>Motor 2 of 4, 30 kW</t>
        </is>
      </c>
      <c r="E3696" s="12" t="inlineStr"/>
      <c r="F3696" s="12" t="inlineStr">
        <is>
          <t>CCS MV switchgear building (VFDs)</t>
        </is>
      </c>
      <c r="G3696" s="12" t="inlineStr"/>
      <c r="H3696" s="12" t="inlineStr">
        <is>
          <t>CONDITIONAL: HP export compressor + metering</t>
        </is>
      </c>
      <c r="I3696" s="12" t="inlineStr">
        <is>
          <t>LV 600 V</t>
        </is>
      </c>
      <c r="J3696" s="12" t="inlineStr">
        <is>
          <t>ARMOR-X MC-HL 600 V 3/C Cu XHHW-2 + ground, CWA, black PVC (Class I Div 2)</t>
        </is>
      </c>
      <c r="K3696" s="12" t="inlineStr">
        <is>
          <t>LVAX|3/C+G|6</t>
        </is>
      </c>
      <c r="L3696" s="12" t="inlineStr">
        <is>
          <t>3/C+G</t>
        </is>
      </c>
      <c r="M3696" s="12" t="inlineStr">
        <is>
          <t>6</t>
        </is>
      </c>
      <c r="N3696" s="12" t="n">
        <v>1</v>
      </c>
      <c r="O3696" s="12" t="n">
        <v>1</v>
      </c>
      <c r="P3696" s="12" t="n">
        <v>480</v>
      </c>
      <c r="Q3696" s="12" t="n">
        <v>30</v>
      </c>
      <c r="R3696" s="12" t="n">
        <v>42.5</v>
      </c>
      <c r="S3696" s="12" t="inlineStr">
        <is>
          <t>Duct bank</t>
        </is>
      </c>
      <c r="T3696" s="16" t="n">
        <v>303</v>
      </c>
      <c r="U3696" s="16" t="n">
        <v>34</v>
      </c>
      <c r="V3696" s="16">
        <f>ROUNDUP((T3696+U3696+2*'Read Me'!$B$13)*(1+'Read Me'!$B$12),-1)</f>
        <v/>
      </c>
      <c r="W3696" s="16">
        <f>V3696*N3696*O3696</f>
        <v/>
      </c>
      <c r="X3696" s="12">
        <f>IF(LEFT(I3696,2)="MV",2*N3696*IF(L3696="1/C",O3696,1),0)</f>
        <v/>
      </c>
      <c r="Y3696" s="12">
        <f>IF(OR(LEFT(K3696,4)="LVAX",LEFT(K3696,6)="MV15AX",LEFT(K3696,4)="CTAX",LEFT(K3696,2)="W|"),2*N3696*O3696,0)</f>
        <v/>
      </c>
      <c r="Z3696" s="12" t="inlineStr">
        <is>
          <t>VD 2.8 %</t>
        </is>
      </c>
      <c r="AA3696" s="12">
        <f>N3696*O3696</f>
        <v/>
      </c>
    </row>
    <row r="3697">
      <c r="A3697" s="12" t="inlineStr">
        <is>
          <t>G-P-0172</t>
        </is>
      </c>
      <c r="B3697" s="12" t="inlineStr">
        <is>
          <t>G</t>
        </is>
      </c>
      <c r="C3697" s="12" t="inlineStr">
        <is>
          <t>Carbon capture</t>
        </is>
      </c>
      <c r="D3697" s="12" t="inlineStr">
        <is>
          <t>Motor 3 of 4, 30 kW</t>
        </is>
      </c>
      <c r="E3697" s="12" t="inlineStr"/>
      <c r="F3697" s="12" t="inlineStr">
        <is>
          <t>CCS MV switchgear building (VFDs)</t>
        </is>
      </c>
      <c r="G3697" s="12" t="inlineStr"/>
      <c r="H3697" s="12" t="inlineStr">
        <is>
          <t>CONDITIONAL: HP export compressor + metering</t>
        </is>
      </c>
      <c r="I3697" s="12" t="inlineStr">
        <is>
          <t>LV 600 V</t>
        </is>
      </c>
      <c r="J3697" s="12" t="inlineStr">
        <is>
          <t>ARMOR-X MC-HL 600 V 3/C Cu XHHW-2 + ground, CWA, black PVC (Class I Div 2)</t>
        </is>
      </c>
      <c r="K3697" s="12" t="inlineStr">
        <is>
          <t>LVAX|3/C+G|6</t>
        </is>
      </c>
      <c r="L3697" s="12" t="inlineStr">
        <is>
          <t>3/C+G</t>
        </is>
      </c>
      <c r="M3697" s="12" t="inlineStr">
        <is>
          <t>6</t>
        </is>
      </c>
      <c r="N3697" s="12" t="n">
        <v>1</v>
      </c>
      <c r="O3697" s="12" t="n">
        <v>1</v>
      </c>
      <c r="P3697" s="12" t="n">
        <v>480</v>
      </c>
      <c r="Q3697" s="12" t="n">
        <v>30</v>
      </c>
      <c r="R3697" s="12" t="n">
        <v>42.5</v>
      </c>
      <c r="S3697" s="12" t="inlineStr">
        <is>
          <t>Duct bank</t>
        </is>
      </c>
      <c r="T3697" s="16" t="n">
        <v>303</v>
      </c>
      <c r="U3697" s="16" t="n">
        <v>34</v>
      </c>
      <c r="V3697" s="16">
        <f>ROUNDUP((T3697+U3697+2*'Read Me'!$B$13)*(1+'Read Me'!$B$12),-1)</f>
        <v/>
      </c>
      <c r="W3697" s="16">
        <f>V3697*N3697*O3697</f>
        <v/>
      </c>
      <c r="X3697" s="12">
        <f>IF(LEFT(I3697,2)="MV",2*N3697*IF(L3697="1/C",O3697,1),0)</f>
        <v/>
      </c>
      <c r="Y3697" s="12">
        <f>IF(OR(LEFT(K3697,4)="LVAX",LEFT(K3697,6)="MV15AX",LEFT(K3697,4)="CTAX",LEFT(K3697,2)="W|"),2*N3697*O3697,0)</f>
        <v/>
      </c>
      <c r="Z3697" s="12" t="inlineStr">
        <is>
          <t>VD 2.8 %</t>
        </is>
      </c>
      <c r="AA3697" s="12">
        <f>N3697*O3697</f>
        <v/>
      </c>
    </row>
    <row r="3698">
      <c r="A3698" s="12" t="inlineStr">
        <is>
          <t>G-P-0173</t>
        </is>
      </c>
      <c r="B3698" s="12" t="inlineStr">
        <is>
          <t>G</t>
        </is>
      </c>
      <c r="C3698" s="12" t="inlineStr">
        <is>
          <t>Carbon capture</t>
        </is>
      </c>
      <c r="D3698" s="12" t="inlineStr">
        <is>
          <t>Motor 4 of 4, 30 kW</t>
        </is>
      </c>
      <c r="E3698" s="12" t="inlineStr"/>
      <c r="F3698" s="12" t="inlineStr">
        <is>
          <t>CCS MV switchgear building (VFDs)</t>
        </is>
      </c>
      <c r="G3698" s="12" t="inlineStr"/>
      <c r="H3698" s="12" t="inlineStr">
        <is>
          <t>CONDITIONAL: HP export compressor + metering</t>
        </is>
      </c>
      <c r="I3698" s="12" t="inlineStr">
        <is>
          <t>LV 600 V</t>
        </is>
      </c>
      <c r="J3698" s="12" t="inlineStr">
        <is>
          <t>ARMOR-X MC-HL 600 V 3/C Cu XHHW-2 + ground, CWA, black PVC (Class I Div 2)</t>
        </is>
      </c>
      <c r="K3698" s="12" t="inlineStr">
        <is>
          <t>LVAX|3/C+G|6</t>
        </is>
      </c>
      <c r="L3698" s="12" t="inlineStr">
        <is>
          <t>3/C+G</t>
        </is>
      </c>
      <c r="M3698" s="12" t="inlineStr">
        <is>
          <t>6</t>
        </is>
      </c>
      <c r="N3698" s="12" t="n">
        <v>1</v>
      </c>
      <c r="O3698" s="12" t="n">
        <v>1</v>
      </c>
      <c r="P3698" s="12" t="n">
        <v>480</v>
      </c>
      <c r="Q3698" s="12" t="n">
        <v>30</v>
      </c>
      <c r="R3698" s="12" t="n">
        <v>42.5</v>
      </c>
      <c r="S3698" s="12" t="inlineStr">
        <is>
          <t>Duct bank</t>
        </is>
      </c>
      <c r="T3698" s="16" t="n">
        <v>303</v>
      </c>
      <c r="U3698" s="16" t="n">
        <v>34</v>
      </c>
      <c r="V3698" s="16">
        <f>ROUNDUP((T3698+U3698+2*'Read Me'!$B$13)*(1+'Read Me'!$B$12),-1)</f>
        <v/>
      </c>
      <c r="W3698" s="16">
        <f>V3698*N3698*O3698</f>
        <v/>
      </c>
      <c r="X3698" s="12">
        <f>IF(LEFT(I3698,2)="MV",2*N3698*IF(L3698="1/C",O3698,1),0)</f>
        <v/>
      </c>
      <c r="Y3698" s="12">
        <f>IF(OR(LEFT(K3698,4)="LVAX",LEFT(K3698,6)="MV15AX",LEFT(K3698,4)="CTAX",LEFT(K3698,2)="W|"),2*N3698*O3698,0)</f>
        <v/>
      </c>
      <c r="Z3698" s="12" t="inlineStr">
        <is>
          <t>VD 2.8 %</t>
        </is>
      </c>
      <c r="AA3698" s="12">
        <f>N3698*O3698</f>
        <v/>
      </c>
    </row>
    <row r="3699">
      <c r="A3699" s="12" t="inlineStr">
        <is>
          <t>G-P-0174</t>
        </is>
      </c>
      <c r="B3699" s="12" t="inlineStr">
        <is>
          <t>G</t>
        </is>
      </c>
      <c r="C3699" s="12" t="inlineStr">
        <is>
          <t>Carbon capture</t>
        </is>
      </c>
      <c r="D3699" s="12" t="inlineStr">
        <is>
          <t>Motor 1 of 2, 200 kW</t>
        </is>
      </c>
      <c r="E3699" s="12" t="inlineStr"/>
      <c r="F3699" s="12" t="inlineStr">
        <is>
          <t>CCS MV switchgear building (VFDs)</t>
        </is>
      </c>
      <c r="G3699" s="12" t="inlineStr"/>
      <c r="H3699" s="12" t="inlineStr">
        <is>
          <t>DCC-A pumps + water filter</t>
        </is>
      </c>
      <c r="I3699" s="12" t="inlineStr">
        <is>
          <t>LV 600 V</t>
        </is>
      </c>
      <c r="J3699" s="12" t="inlineStr">
        <is>
          <t>Type TC-ER 600 V 3/C Cu XHHW-2 + ground, PVC jacket</t>
        </is>
      </c>
      <c r="K3699" s="12" t="inlineStr">
        <is>
          <t>LV|3/C+G|500</t>
        </is>
      </c>
      <c r="L3699" s="12" t="inlineStr">
        <is>
          <t>3/C+G</t>
        </is>
      </c>
      <c r="M3699" s="12" t="inlineStr">
        <is>
          <t>500 kcmil</t>
        </is>
      </c>
      <c r="N3699" s="12" t="n">
        <v>1</v>
      </c>
      <c r="O3699" s="12" t="n">
        <v>1</v>
      </c>
      <c r="P3699" s="12" t="n">
        <v>480</v>
      </c>
      <c r="Q3699" s="12" t="n">
        <v>200</v>
      </c>
      <c r="R3699" s="12" t="n">
        <v>283</v>
      </c>
      <c r="S3699" s="12" t="inlineStr">
        <is>
          <t>Tray</t>
        </is>
      </c>
      <c r="T3699" s="16" t="n">
        <v>515</v>
      </c>
      <c r="U3699" s="16" t="n">
        <v>164</v>
      </c>
      <c r="V3699" s="16">
        <f>ROUNDUP((T3699+U3699+2*'Read Me'!$B$13)*(1+'Read Me'!$B$12),-1)</f>
        <v/>
      </c>
      <c r="W3699" s="16">
        <f>V3699*N3699*O3699</f>
        <v/>
      </c>
      <c r="X3699" s="12">
        <f>IF(LEFT(I3699,2)="MV",2*N3699*IF(L3699="1/C",O3699,1),0)</f>
        <v/>
      </c>
      <c r="Y3699" s="12">
        <f>IF(OR(LEFT(K3699,4)="LVAX",LEFT(K3699,6)="MV15AX",LEFT(K3699,4)="CTAX",LEFT(K3699,2)="W|"),2*N3699*O3699,0)</f>
        <v/>
      </c>
      <c r="Z3699" s="12" t="inlineStr">
        <is>
          <t>VD 2.0 %</t>
        </is>
      </c>
      <c r="AA3699" s="12">
        <f>N3699*O3699</f>
        <v/>
      </c>
    </row>
    <row r="3700">
      <c r="A3700" s="12" t="inlineStr">
        <is>
          <t>G-P-0175</t>
        </is>
      </c>
      <c r="B3700" s="12" t="inlineStr">
        <is>
          <t>G</t>
        </is>
      </c>
      <c r="C3700" s="12" t="inlineStr">
        <is>
          <t>Carbon capture</t>
        </is>
      </c>
      <c r="D3700" s="12" t="inlineStr">
        <is>
          <t>Motor 2 of 2, 200 kW</t>
        </is>
      </c>
      <c r="E3700" s="12" t="inlineStr"/>
      <c r="F3700" s="12" t="inlineStr">
        <is>
          <t>CCS MV switchgear building (VFDs)</t>
        </is>
      </c>
      <c r="G3700" s="12" t="inlineStr"/>
      <c r="H3700" s="12" t="inlineStr">
        <is>
          <t>DCC-A pumps + water filter</t>
        </is>
      </c>
      <c r="I3700" s="12" t="inlineStr">
        <is>
          <t>LV 600 V</t>
        </is>
      </c>
      <c r="J3700" s="12" t="inlineStr">
        <is>
          <t>Type TC-ER 600 V 3/C Cu XHHW-2 + ground, PVC jacket</t>
        </is>
      </c>
      <c r="K3700" s="12" t="inlineStr">
        <is>
          <t>LV|3/C+G|500</t>
        </is>
      </c>
      <c r="L3700" s="12" t="inlineStr">
        <is>
          <t>3/C+G</t>
        </is>
      </c>
      <c r="M3700" s="12" t="inlineStr">
        <is>
          <t>500 kcmil</t>
        </is>
      </c>
      <c r="N3700" s="12" t="n">
        <v>1</v>
      </c>
      <c r="O3700" s="12" t="n">
        <v>1</v>
      </c>
      <c r="P3700" s="12" t="n">
        <v>480</v>
      </c>
      <c r="Q3700" s="12" t="n">
        <v>200</v>
      </c>
      <c r="R3700" s="12" t="n">
        <v>283</v>
      </c>
      <c r="S3700" s="12" t="inlineStr">
        <is>
          <t>Tray</t>
        </is>
      </c>
      <c r="T3700" s="16" t="n">
        <v>515</v>
      </c>
      <c r="U3700" s="16" t="n">
        <v>164</v>
      </c>
      <c r="V3700" s="16">
        <f>ROUNDUP((T3700+U3700+2*'Read Me'!$B$13)*(1+'Read Me'!$B$12),-1)</f>
        <v/>
      </c>
      <c r="W3700" s="16">
        <f>V3700*N3700*O3700</f>
        <v/>
      </c>
      <c r="X3700" s="12">
        <f>IF(LEFT(I3700,2)="MV",2*N3700*IF(L3700="1/C",O3700,1),0)</f>
        <v/>
      </c>
      <c r="Y3700" s="12">
        <f>IF(OR(LEFT(K3700,4)="LVAX",LEFT(K3700,6)="MV15AX",LEFT(K3700,4)="CTAX",LEFT(K3700,2)="W|"),2*N3700*O3700,0)</f>
        <v/>
      </c>
      <c r="Z3700" s="12" t="inlineStr">
        <is>
          <t>VD 2.0 %</t>
        </is>
      </c>
      <c r="AA3700" s="12">
        <f>N3700*O3700</f>
        <v/>
      </c>
    </row>
    <row r="3701">
      <c r="A3701" s="12" t="inlineStr">
        <is>
          <t>G-P-0176</t>
        </is>
      </c>
      <c r="B3701" s="12" t="inlineStr">
        <is>
          <t>G</t>
        </is>
      </c>
      <c r="C3701" s="12" t="inlineStr">
        <is>
          <t>Carbon capture</t>
        </is>
      </c>
      <c r="D3701" s="12" t="inlineStr">
        <is>
          <t>LV power feeder</t>
        </is>
      </c>
      <c r="E3701" s="12" t="inlineStr"/>
      <c r="F3701" s="12" t="inlineStr">
        <is>
          <t>CCS MV switchgear building (VFDs)</t>
        </is>
      </c>
      <c r="G3701" s="12" t="inlineStr">
        <is>
          <t>DCC-A</t>
        </is>
      </c>
      <c r="H3701" s="12" t="inlineStr">
        <is>
          <t>DCC-A: direct-contact cooler (quench)</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15</v>
      </c>
      <c r="R3701" s="12" t="n">
        <v>21.2</v>
      </c>
      <c r="S3701" s="12" t="inlineStr">
        <is>
          <t>Duct bank</t>
        </is>
      </c>
      <c r="T3701" s="16" t="n">
        <v>460</v>
      </c>
      <c r="U3701" s="16" t="n">
        <v>60</v>
      </c>
      <c r="V3701" s="16">
        <f>ROUNDUP((T3701+U3701+2*'Read Me'!$B$13)*(1+'Read Me'!$B$12),-1)</f>
        <v/>
      </c>
      <c r="W3701" s="16">
        <f>V3701*N3701*O3701</f>
        <v/>
      </c>
      <c r="X3701" s="12">
        <f>IF(LEFT(I3701,2)="MV",2*N3701*IF(L3701="1/C",O3701,1),0)</f>
        <v/>
      </c>
      <c r="Y3701" s="12">
        <f>IF(OR(LEFT(K3701,4)="LVAX",LEFT(K3701,6)="MV15AX",LEFT(K3701,4)="CTAX",LEFT(K3701,2)="W|"),2*N3701*O3701,0)</f>
        <v/>
      </c>
      <c r="Z3701" s="12" t="inlineStr">
        <is>
          <t>VD 2.2 %</t>
        </is>
      </c>
      <c r="AA3701" s="12">
        <f>N3701*O3701</f>
        <v/>
      </c>
    </row>
    <row r="3702">
      <c r="A3702" s="12" t="inlineStr">
        <is>
          <t>G-P-0177</t>
        </is>
      </c>
      <c r="B3702" s="12" t="inlineStr">
        <is>
          <t>G</t>
        </is>
      </c>
      <c r="C3702" s="12" t="inlineStr">
        <is>
          <t>Carbon capture</t>
        </is>
      </c>
      <c r="D3702" s="12" t="inlineStr">
        <is>
          <t>Area / platform lighting circuit 1 (8 fixtures)</t>
        </is>
      </c>
      <c r="E3702" s="12" t="inlineStr"/>
      <c r="F3702" s="12" t="inlineStr">
        <is>
          <t>CCS MV switchgear building (VFDs)</t>
        </is>
      </c>
      <c r="G3702" s="12" t="inlineStr">
        <is>
          <t>DCC-A</t>
        </is>
      </c>
      <c r="H3702" s="12" t="inlineStr">
        <is>
          <t>DCC-A: direct-contact cooler (quench)</t>
        </is>
      </c>
      <c r="I3702" s="12" t="inlineStr">
        <is>
          <t>LV 600 V</t>
        </is>
      </c>
      <c r="J3702" s="12" t="inlineStr">
        <is>
          <t>Type TC-ER 600 V 3/C Cu XHHW-2 + ground, PVC jacket</t>
        </is>
      </c>
      <c r="K3702" s="12" t="inlineStr">
        <is>
          <t>LV|3/C+G|10</t>
        </is>
      </c>
      <c r="L3702" s="12" t="inlineStr">
        <is>
          <t>3/C+G</t>
        </is>
      </c>
      <c r="M3702" s="12" t="inlineStr">
        <is>
          <t>10</t>
        </is>
      </c>
      <c r="N3702" s="12" t="n">
        <v>1</v>
      </c>
      <c r="O3702" s="12" t="n">
        <v>1</v>
      </c>
      <c r="P3702" s="12" t="n">
        <v>480</v>
      </c>
      <c r="Q3702" s="12" t="n">
        <v>3</v>
      </c>
      <c r="R3702" s="12" t="n">
        <v>5</v>
      </c>
      <c r="S3702" s="12" t="inlineStr">
        <is>
          <t>Duct bank</t>
        </is>
      </c>
      <c r="T3702" s="16" t="n">
        <v>760</v>
      </c>
      <c r="U3702" s="16" t="n">
        <v>60</v>
      </c>
      <c r="V3702" s="16">
        <f>ROUNDUP((T3702+U3702+2*'Read Me'!$B$13)*(1+'Read Me'!$B$12),-1)</f>
        <v/>
      </c>
      <c r="W3702" s="16">
        <f>V3702*N3702*O3702</f>
        <v/>
      </c>
      <c r="X3702" s="12">
        <f>IF(LEFT(I3702,2)="MV",2*N3702*IF(L3702="1/C",O3702,1),0)</f>
        <v/>
      </c>
      <c r="Y3702" s="12">
        <f>IF(OR(LEFT(K3702,4)="LVAX",LEFT(K3702,6)="MV15AX",LEFT(K3702,4)="CTAX",LEFT(K3702,2)="W|"),2*N3702*O3702,0)</f>
        <v/>
      </c>
      <c r="Z3702" s="12" t="inlineStr">
        <is>
          <t>fixture-to-fixture run included</t>
        </is>
      </c>
      <c r="AA3702" s="12">
        <f>N3702*O3702</f>
        <v/>
      </c>
    </row>
    <row r="3703">
      <c r="A3703" s="12" t="inlineStr">
        <is>
          <t>G-P-0178</t>
        </is>
      </c>
      <c r="B3703" s="12" t="inlineStr">
        <is>
          <t>G</t>
        </is>
      </c>
      <c r="C3703" s="12" t="inlineStr">
        <is>
          <t>Carbon capture</t>
        </is>
      </c>
      <c r="D3703" s="12" t="inlineStr">
        <is>
          <t>Motor 1 of 2, 200 kW</t>
        </is>
      </c>
      <c r="E3703" s="12" t="inlineStr"/>
      <c r="F3703" s="12" t="inlineStr">
        <is>
          <t>CCS MV switchgear building (VFDs)</t>
        </is>
      </c>
      <c r="G3703" s="12" t="inlineStr"/>
      <c r="H3703" s="12" t="inlineStr">
        <is>
          <t>DCC-B pumps + water filter</t>
        </is>
      </c>
      <c r="I3703" s="12" t="inlineStr">
        <is>
          <t>LV 600 V</t>
        </is>
      </c>
      <c r="J3703" s="12" t="inlineStr">
        <is>
          <t>Type TC-ER 600 V 3/C Cu XHHW-2 + ground, PVC jacket</t>
        </is>
      </c>
      <c r="K3703" s="12" t="inlineStr">
        <is>
          <t>LV|3/C+G|500</t>
        </is>
      </c>
      <c r="L3703" s="12" t="inlineStr">
        <is>
          <t>3/C+G</t>
        </is>
      </c>
      <c r="M3703" s="12" t="inlineStr">
        <is>
          <t>500 kcmil</t>
        </is>
      </c>
      <c r="N3703" s="12" t="n">
        <v>1</v>
      </c>
      <c r="O3703" s="12" t="n">
        <v>1</v>
      </c>
      <c r="P3703" s="12" t="n">
        <v>480</v>
      </c>
      <c r="Q3703" s="12" t="n">
        <v>200</v>
      </c>
      <c r="R3703" s="12" t="n">
        <v>283</v>
      </c>
      <c r="S3703" s="12" t="inlineStr">
        <is>
          <t>Tray</t>
        </is>
      </c>
      <c r="T3703" s="16" t="n">
        <v>415</v>
      </c>
      <c r="U3703" s="16" t="n">
        <v>122</v>
      </c>
      <c r="V3703" s="16">
        <f>ROUNDUP((T3703+U3703+2*'Read Me'!$B$13)*(1+'Read Me'!$B$12),-1)</f>
        <v/>
      </c>
      <c r="W3703" s="16">
        <f>V3703*N3703*O3703</f>
        <v/>
      </c>
      <c r="X3703" s="12">
        <f>IF(LEFT(I3703,2)="MV",2*N3703*IF(L3703="1/C",O3703,1),0)</f>
        <v/>
      </c>
      <c r="Y3703" s="12">
        <f>IF(OR(LEFT(K3703,4)="LVAX",LEFT(K3703,6)="MV15AX",LEFT(K3703,4)="CTAX",LEFT(K3703,2)="W|"),2*N3703*O3703,0)</f>
        <v/>
      </c>
      <c r="Z3703" s="12" t="inlineStr">
        <is>
          <t>VD 1.6 %</t>
        </is>
      </c>
      <c r="AA3703" s="12">
        <f>N3703*O3703</f>
        <v/>
      </c>
    </row>
    <row r="3704">
      <c r="A3704" s="12" t="inlineStr">
        <is>
          <t>G-P-0179</t>
        </is>
      </c>
      <c r="B3704" s="12" t="inlineStr">
        <is>
          <t>G</t>
        </is>
      </c>
      <c r="C3704" s="12" t="inlineStr">
        <is>
          <t>Carbon capture</t>
        </is>
      </c>
      <c r="D3704" s="12" t="inlineStr">
        <is>
          <t>Motor 2 of 2, 200 kW</t>
        </is>
      </c>
      <c r="E3704" s="12" t="inlineStr"/>
      <c r="F3704" s="12" t="inlineStr">
        <is>
          <t>CCS MV switchgear building (VFDs)</t>
        </is>
      </c>
      <c r="G3704" s="12" t="inlineStr"/>
      <c r="H3704" s="12" t="inlineStr">
        <is>
          <t>DCC-B pumps + water filter</t>
        </is>
      </c>
      <c r="I3704" s="12" t="inlineStr">
        <is>
          <t>LV 600 V</t>
        </is>
      </c>
      <c r="J3704" s="12" t="inlineStr">
        <is>
          <t>Type TC-ER 600 V 3/C Cu XHHW-2 + ground, PVC jacket</t>
        </is>
      </c>
      <c r="K3704" s="12" t="inlineStr">
        <is>
          <t>LV|3/C+G|500</t>
        </is>
      </c>
      <c r="L3704" s="12" t="inlineStr">
        <is>
          <t>3/C+G</t>
        </is>
      </c>
      <c r="M3704" s="12" t="inlineStr">
        <is>
          <t>500 kcmil</t>
        </is>
      </c>
      <c r="N3704" s="12" t="n">
        <v>1</v>
      </c>
      <c r="O3704" s="12" t="n">
        <v>1</v>
      </c>
      <c r="P3704" s="12" t="n">
        <v>480</v>
      </c>
      <c r="Q3704" s="12" t="n">
        <v>200</v>
      </c>
      <c r="R3704" s="12" t="n">
        <v>283</v>
      </c>
      <c r="S3704" s="12" t="inlineStr">
        <is>
          <t>Tray</t>
        </is>
      </c>
      <c r="T3704" s="16" t="n">
        <v>415</v>
      </c>
      <c r="U3704" s="16" t="n">
        <v>122</v>
      </c>
      <c r="V3704" s="16">
        <f>ROUNDUP((T3704+U3704+2*'Read Me'!$B$13)*(1+'Read Me'!$B$12),-1)</f>
        <v/>
      </c>
      <c r="W3704" s="16">
        <f>V3704*N3704*O3704</f>
        <v/>
      </c>
      <c r="X3704" s="12">
        <f>IF(LEFT(I3704,2)="MV",2*N3704*IF(L3704="1/C",O3704,1),0)</f>
        <v/>
      </c>
      <c r="Y3704" s="12">
        <f>IF(OR(LEFT(K3704,4)="LVAX",LEFT(K3704,6)="MV15AX",LEFT(K3704,4)="CTAX",LEFT(K3704,2)="W|"),2*N3704*O3704,0)</f>
        <v/>
      </c>
      <c r="Z3704" s="12" t="inlineStr">
        <is>
          <t>VD 1.6 %</t>
        </is>
      </c>
      <c r="AA3704" s="12">
        <f>N3704*O3704</f>
        <v/>
      </c>
    </row>
    <row r="3705">
      <c r="A3705" s="12" t="inlineStr">
        <is>
          <t>G-P-0180</t>
        </is>
      </c>
      <c r="B3705" s="12" t="inlineStr">
        <is>
          <t>G</t>
        </is>
      </c>
      <c r="C3705" s="12" t="inlineStr">
        <is>
          <t>Carbon capture</t>
        </is>
      </c>
      <c r="D3705" s="12" t="inlineStr">
        <is>
          <t>LV power feeder</t>
        </is>
      </c>
      <c r="E3705" s="12" t="inlineStr"/>
      <c r="F3705" s="12" t="inlineStr">
        <is>
          <t>CCS MV switchgear building (VFDs)</t>
        </is>
      </c>
      <c r="G3705" s="12" t="inlineStr">
        <is>
          <t>DCC-B</t>
        </is>
      </c>
      <c r="H3705" s="12" t="inlineStr">
        <is>
          <t>DCC-B: direct-contact cooler (quench)</t>
        </is>
      </c>
      <c r="I3705" s="12" t="inlineStr">
        <is>
          <t>LV 600 V</t>
        </is>
      </c>
      <c r="J3705" s="12" t="inlineStr">
        <is>
          <t>Type TC-ER 600 V 3/C Cu XHHW-2 + ground, PVC jacket</t>
        </is>
      </c>
      <c r="K3705" s="12" t="inlineStr">
        <is>
          <t>LV|3/C+G|8</t>
        </is>
      </c>
      <c r="L3705" s="12" t="inlineStr">
        <is>
          <t>3/C+G</t>
        </is>
      </c>
      <c r="M3705" s="12" t="inlineStr">
        <is>
          <t>8</t>
        </is>
      </c>
      <c r="N3705" s="12" t="n">
        <v>1</v>
      </c>
      <c r="O3705" s="12" t="n">
        <v>1</v>
      </c>
      <c r="P3705" s="12" t="n">
        <v>480</v>
      </c>
      <c r="Q3705" s="12" t="n">
        <v>15</v>
      </c>
      <c r="R3705" s="12" t="n">
        <v>21.2</v>
      </c>
      <c r="S3705" s="12" t="inlineStr">
        <is>
          <t>Duct bank</t>
        </is>
      </c>
      <c r="T3705" s="16" t="n">
        <v>300</v>
      </c>
      <c r="U3705" s="16" t="n">
        <v>60</v>
      </c>
      <c r="V3705" s="16">
        <f>ROUNDUP((T3705+U3705+2*'Read Me'!$B$13)*(1+'Read Me'!$B$12),-1)</f>
        <v/>
      </c>
      <c r="W3705" s="16">
        <f>V3705*N3705*O3705</f>
        <v/>
      </c>
      <c r="X3705" s="12">
        <f>IF(LEFT(I3705,2)="MV",2*N3705*IF(L3705="1/C",O3705,1),0)</f>
        <v/>
      </c>
      <c r="Y3705" s="12">
        <f>IF(OR(LEFT(K3705,4)="LVAX",LEFT(K3705,6)="MV15AX",LEFT(K3705,4)="CTAX",LEFT(K3705,2)="W|"),2*N3705*O3705,0)</f>
        <v/>
      </c>
      <c r="Z3705" s="12" t="inlineStr">
        <is>
          <t>VD 2.3 %</t>
        </is>
      </c>
      <c r="AA3705" s="12">
        <f>N3705*O3705</f>
        <v/>
      </c>
    </row>
    <row r="3706">
      <c r="A3706" s="12" t="inlineStr">
        <is>
          <t>G-P-0181</t>
        </is>
      </c>
      <c r="B3706" s="12" t="inlineStr">
        <is>
          <t>G</t>
        </is>
      </c>
      <c r="C3706" s="12" t="inlineStr">
        <is>
          <t>Carbon capture</t>
        </is>
      </c>
      <c r="D3706" s="12" t="inlineStr">
        <is>
          <t>Area / platform lighting circuit 1 (8 fixtures)</t>
        </is>
      </c>
      <c r="E3706" s="12" t="inlineStr"/>
      <c r="F3706" s="12" t="inlineStr">
        <is>
          <t>CCS MV switchgear building (VFDs)</t>
        </is>
      </c>
      <c r="G3706" s="12" t="inlineStr">
        <is>
          <t>DCC-B</t>
        </is>
      </c>
      <c r="H3706" s="12" t="inlineStr">
        <is>
          <t>DCC-B: direct-contact cooler (quench)</t>
        </is>
      </c>
      <c r="I3706" s="12" t="inlineStr">
        <is>
          <t>LV 600 V</t>
        </is>
      </c>
      <c r="J3706" s="12" t="inlineStr">
        <is>
          <t>Type TC-ER 600 V 3/C Cu XHHW-2 + ground, PVC jacket</t>
        </is>
      </c>
      <c r="K3706" s="12" t="inlineStr">
        <is>
          <t>LV|3/C+G|10</t>
        </is>
      </c>
      <c r="L3706" s="12" t="inlineStr">
        <is>
          <t>3/C+G</t>
        </is>
      </c>
      <c r="M3706" s="12" t="inlineStr">
        <is>
          <t>10</t>
        </is>
      </c>
      <c r="N3706" s="12" t="n">
        <v>1</v>
      </c>
      <c r="O3706" s="12" t="n">
        <v>1</v>
      </c>
      <c r="P3706" s="12" t="n">
        <v>480</v>
      </c>
      <c r="Q3706" s="12" t="n">
        <v>3</v>
      </c>
      <c r="R3706" s="12" t="n">
        <v>5</v>
      </c>
      <c r="S3706" s="12" t="inlineStr">
        <is>
          <t>Duct bank</t>
        </is>
      </c>
      <c r="T3706" s="16" t="n">
        <v>600</v>
      </c>
      <c r="U3706" s="16" t="n">
        <v>60</v>
      </c>
      <c r="V3706" s="16">
        <f>ROUNDUP((T3706+U3706+2*'Read Me'!$B$13)*(1+'Read Me'!$B$12),-1)</f>
        <v/>
      </c>
      <c r="W3706" s="16">
        <f>V3706*N3706*O3706</f>
        <v/>
      </c>
      <c r="X3706" s="12">
        <f>IF(LEFT(I3706,2)="MV",2*N3706*IF(L3706="1/C",O3706,1),0)</f>
        <v/>
      </c>
      <c r="Y3706" s="12">
        <f>IF(OR(LEFT(K3706,4)="LVAX",LEFT(K3706,6)="MV15AX",LEFT(K3706,4)="CTAX",LEFT(K3706,2)="W|"),2*N3706*O3706,0)</f>
        <v/>
      </c>
      <c r="Z3706" s="12" t="inlineStr">
        <is>
          <t>fixture-to-fixture run included</t>
        </is>
      </c>
      <c r="AA3706" s="12">
        <f>N3706*O3706</f>
        <v/>
      </c>
    </row>
    <row r="3707">
      <c r="A3707" s="12" t="inlineStr">
        <is>
          <t>G-P-0182</t>
        </is>
      </c>
      <c r="B3707" s="12" t="inlineStr">
        <is>
          <t>G</t>
        </is>
      </c>
      <c r="C3707" s="12" t="inlineStr">
        <is>
          <t>Carbon capture</t>
        </is>
      </c>
      <c r="D3707" s="12" t="inlineStr">
        <is>
          <t>Motor 1 of 2, 200 kW</t>
        </is>
      </c>
      <c r="E3707" s="12" t="inlineStr"/>
      <c r="F3707" s="12" t="inlineStr">
        <is>
          <t>CCS MV switchgear building (VFDs)</t>
        </is>
      </c>
      <c r="G3707" s="12" t="inlineStr"/>
      <c r="H3707" s="12" t="inlineStr">
        <is>
          <t>DCC-C pumps + water filter</t>
        </is>
      </c>
      <c r="I3707" s="12" t="inlineStr">
        <is>
          <t>LV 600 V</t>
        </is>
      </c>
      <c r="J3707" s="12" t="inlineStr">
        <is>
          <t>Type TC-ER 600 V 3/C Cu XHHW-2 + ground, PVC jacket</t>
        </is>
      </c>
      <c r="K3707" s="12" t="inlineStr">
        <is>
          <t>LV|3/C+G|500</t>
        </is>
      </c>
      <c r="L3707" s="12" t="inlineStr">
        <is>
          <t>3/C+G</t>
        </is>
      </c>
      <c r="M3707" s="12" t="inlineStr">
        <is>
          <t>500 kcmil</t>
        </is>
      </c>
      <c r="N3707" s="12" t="n">
        <v>1</v>
      </c>
      <c r="O3707" s="12" t="n">
        <v>1</v>
      </c>
      <c r="P3707" s="12" t="n">
        <v>480</v>
      </c>
      <c r="Q3707" s="12" t="n">
        <v>200</v>
      </c>
      <c r="R3707" s="12" t="n">
        <v>283</v>
      </c>
      <c r="S3707" s="12" t="inlineStr">
        <is>
          <t>Tray</t>
        </is>
      </c>
      <c r="T3707" s="16" t="n">
        <v>195</v>
      </c>
      <c r="U3707" s="16" t="n">
        <v>164</v>
      </c>
      <c r="V3707" s="16">
        <f>ROUNDUP((T3707+U3707+2*'Read Me'!$B$13)*(1+'Read Me'!$B$12),-1)</f>
        <v/>
      </c>
      <c r="W3707" s="16">
        <f>V3707*N3707*O3707</f>
        <v/>
      </c>
      <c r="X3707" s="12">
        <f>IF(LEFT(I3707,2)="MV",2*N3707*IF(L3707="1/C",O3707,1),0)</f>
        <v/>
      </c>
      <c r="Y3707" s="12">
        <f>IF(OR(LEFT(K3707,4)="LVAX",LEFT(K3707,6)="MV15AX",LEFT(K3707,4)="CTAX",LEFT(K3707,2)="W|"),2*N3707*O3707,0)</f>
        <v/>
      </c>
      <c r="Z3707" s="12" t="inlineStr">
        <is>
          <t>VD 1.0 %</t>
        </is>
      </c>
      <c r="AA3707" s="12">
        <f>N3707*O3707</f>
        <v/>
      </c>
    </row>
    <row r="3708">
      <c r="A3708" s="12" t="inlineStr">
        <is>
          <t>G-P-0183</t>
        </is>
      </c>
      <c r="B3708" s="12" t="inlineStr">
        <is>
          <t>G</t>
        </is>
      </c>
      <c r="C3708" s="12" t="inlineStr">
        <is>
          <t>Carbon capture</t>
        </is>
      </c>
      <c r="D3708" s="12" t="inlineStr">
        <is>
          <t>Motor 2 of 2, 200 kW</t>
        </is>
      </c>
      <c r="E3708" s="12" t="inlineStr"/>
      <c r="F3708" s="12" t="inlineStr">
        <is>
          <t>CCS MV switchgear building (VFDs)</t>
        </is>
      </c>
      <c r="G3708" s="12" t="inlineStr"/>
      <c r="H3708" s="12" t="inlineStr">
        <is>
          <t>DCC-C pumps + water filter</t>
        </is>
      </c>
      <c r="I3708" s="12" t="inlineStr">
        <is>
          <t>LV 600 V</t>
        </is>
      </c>
      <c r="J3708" s="12" t="inlineStr">
        <is>
          <t>Type TC-ER 600 V 3/C Cu XHHW-2 + ground, PVC jacket</t>
        </is>
      </c>
      <c r="K3708" s="12" t="inlineStr">
        <is>
          <t>LV|3/C+G|500</t>
        </is>
      </c>
      <c r="L3708" s="12" t="inlineStr">
        <is>
          <t>3/C+G</t>
        </is>
      </c>
      <c r="M3708" s="12" t="inlineStr">
        <is>
          <t>500 kcmil</t>
        </is>
      </c>
      <c r="N3708" s="12" t="n">
        <v>1</v>
      </c>
      <c r="O3708" s="12" t="n">
        <v>1</v>
      </c>
      <c r="P3708" s="12" t="n">
        <v>480</v>
      </c>
      <c r="Q3708" s="12" t="n">
        <v>200</v>
      </c>
      <c r="R3708" s="12" t="n">
        <v>283</v>
      </c>
      <c r="S3708" s="12" t="inlineStr">
        <is>
          <t>Tray</t>
        </is>
      </c>
      <c r="T3708" s="16" t="n">
        <v>195</v>
      </c>
      <c r="U3708" s="16" t="n">
        <v>164</v>
      </c>
      <c r="V3708" s="16">
        <f>ROUNDUP((T3708+U3708+2*'Read Me'!$B$13)*(1+'Read Me'!$B$12),-1)</f>
        <v/>
      </c>
      <c r="W3708" s="16">
        <f>V3708*N3708*O3708</f>
        <v/>
      </c>
      <c r="X3708" s="12">
        <f>IF(LEFT(I3708,2)="MV",2*N3708*IF(L3708="1/C",O3708,1),0)</f>
        <v/>
      </c>
      <c r="Y3708" s="12">
        <f>IF(OR(LEFT(K3708,4)="LVAX",LEFT(K3708,6)="MV15AX",LEFT(K3708,4)="CTAX",LEFT(K3708,2)="W|"),2*N3708*O3708,0)</f>
        <v/>
      </c>
      <c r="Z3708" s="12" t="inlineStr">
        <is>
          <t>VD 1.0 %</t>
        </is>
      </c>
      <c r="AA3708" s="12">
        <f>N3708*O3708</f>
        <v/>
      </c>
    </row>
    <row r="3709">
      <c r="A3709" s="12" t="inlineStr">
        <is>
          <t>G-P-0184</t>
        </is>
      </c>
      <c r="B3709" s="12" t="inlineStr">
        <is>
          <t>G</t>
        </is>
      </c>
      <c r="C3709" s="12" t="inlineStr">
        <is>
          <t>Carbon capture</t>
        </is>
      </c>
      <c r="D3709" s="12" t="inlineStr">
        <is>
          <t>LV power feeder</t>
        </is>
      </c>
      <c r="E3709" s="12" t="inlineStr"/>
      <c r="F3709" s="12" t="inlineStr">
        <is>
          <t>CCS MV switchgear building (VFDs)</t>
        </is>
      </c>
      <c r="G3709" s="12" t="inlineStr">
        <is>
          <t>DCC-C</t>
        </is>
      </c>
      <c r="H3709" s="12" t="inlineStr">
        <is>
          <t>DCC-C: direct-contact cooler (quench)</t>
        </is>
      </c>
      <c r="I3709" s="12" t="inlineStr">
        <is>
          <t>LV 600 V</t>
        </is>
      </c>
      <c r="J3709" s="12" t="inlineStr">
        <is>
          <t>Type TC-ER 600 V 3/C Cu XHHW-2 + ground, PVC jacket</t>
        </is>
      </c>
      <c r="K3709" s="12" t="inlineStr">
        <is>
          <t>LV|3/C+G|10</t>
        </is>
      </c>
      <c r="L3709" s="12" t="inlineStr">
        <is>
          <t>3/C+G</t>
        </is>
      </c>
      <c r="M3709" s="12" t="inlineStr">
        <is>
          <t>10</t>
        </is>
      </c>
      <c r="N3709" s="12" t="n">
        <v>1</v>
      </c>
      <c r="O3709" s="12" t="n">
        <v>1</v>
      </c>
      <c r="P3709" s="12" t="n">
        <v>480</v>
      </c>
      <c r="Q3709" s="12" t="n">
        <v>15</v>
      </c>
      <c r="R3709" s="12" t="n">
        <v>21.2</v>
      </c>
      <c r="S3709" s="12" t="inlineStr">
        <is>
          <t>Duct bank</t>
        </is>
      </c>
      <c r="T3709" s="16" t="n">
        <v>140</v>
      </c>
      <c r="U3709" s="16" t="n">
        <v>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2.0 %</t>
        </is>
      </c>
      <c r="AA3709" s="12">
        <f>N3709*O3709</f>
        <v/>
      </c>
    </row>
    <row r="3710">
      <c r="A3710" s="12" t="inlineStr">
        <is>
          <t>G-P-0185</t>
        </is>
      </c>
      <c r="B3710" s="12" t="inlineStr">
        <is>
          <t>G</t>
        </is>
      </c>
      <c r="C3710" s="12" t="inlineStr">
        <is>
          <t>Carbon capture</t>
        </is>
      </c>
      <c r="D3710" s="12" t="inlineStr">
        <is>
          <t>Area / platform lighting circuit 1 (8 fixtures)</t>
        </is>
      </c>
      <c r="E3710" s="12" t="inlineStr"/>
      <c r="F3710" s="12" t="inlineStr">
        <is>
          <t>CCS MV switchgear building (VFDs)</t>
        </is>
      </c>
      <c r="G3710" s="12" t="inlineStr">
        <is>
          <t>DCC-C</t>
        </is>
      </c>
      <c r="H3710" s="12" t="inlineStr">
        <is>
          <t>DCC-C: direct-contact cooler (quench)</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3</v>
      </c>
      <c r="R3710" s="12" t="n">
        <v>5</v>
      </c>
      <c r="S3710" s="12" t="inlineStr">
        <is>
          <t>Duct bank</t>
        </is>
      </c>
      <c r="T3710" s="16" t="n">
        <v>440</v>
      </c>
      <c r="U3710" s="16" t="n">
        <v>60</v>
      </c>
      <c r="V3710" s="16">
        <f>ROUNDUP((T3710+U3710+2*'Read Me'!$B$13)*(1+'Read Me'!$B$12),-1)</f>
        <v/>
      </c>
      <c r="W3710" s="16">
        <f>V3710*N3710*O3710</f>
        <v/>
      </c>
      <c r="X3710" s="12">
        <f>IF(LEFT(I3710,2)="MV",2*N3710*IF(L3710="1/C",O3710,1),0)</f>
        <v/>
      </c>
      <c r="Y3710" s="12">
        <f>IF(OR(LEFT(K3710,4)="LVAX",LEFT(K3710,6)="MV15AX",LEFT(K3710,4)="CTAX",LEFT(K3710,2)="W|"),2*N3710*O3710,0)</f>
        <v/>
      </c>
      <c r="Z3710" s="12" t="inlineStr">
        <is>
          <t>fixture-to-fixture run included</t>
        </is>
      </c>
      <c r="AA3710" s="12">
        <f>N3710*O3710</f>
        <v/>
      </c>
    </row>
    <row r="3711">
      <c r="A3711" s="12" t="inlineStr">
        <is>
          <t>G-P-0186</t>
        </is>
      </c>
      <c r="B3711" s="12" t="inlineStr">
        <is>
          <t>G</t>
        </is>
      </c>
      <c r="C3711" s="12" t="inlineStr">
        <is>
          <t>Carbon capture</t>
        </is>
      </c>
      <c r="D3711" s="12" t="inlineStr">
        <is>
          <t>Motor 1 of 2, 15 kW</t>
        </is>
      </c>
      <c r="E3711" s="12" t="inlineStr"/>
      <c r="F3711" s="12" t="inlineStr">
        <is>
          <t>CCS MV switchgear building (VFDs)</t>
        </is>
      </c>
      <c r="G3711" s="12" t="inlineStr">
        <is>
          <t>DMP-A</t>
        </is>
      </c>
      <c r="H3711" s="12" t="inlineStr">
        <is>
          <t>DMP-A: diverter / bypass damper</t>
        </is>
      </c>
      <c r="I3711" s="12" t="inlineStr">
        <is>
          <t>LV 600 V</t>
        </is>
      </c>
      <c r="J3711" s="12" t="inlineStr">
        <is>
          <t>Type TC-ER 600 V 3/C Cu XHHW-2 + ground, PVC jacket</t>
        </is>
      </c>
      <c r="K3711" s="12" t="inlineStr">
        <is>
          <t>LV|3/C+G|2</t>
        </is>
      </c>
      <c r="L3711" s="12" t="inlineStr">
        <is>
          <t>3/C+G</t>
        </is>
      </c>
      <c r="M3711" s="12" t="inlineStr">
        <is>
          <t>2</t>
        </is>
      </c>
      <c r="N3711" s="12" t="n">
        <v>1</v>
      </c>
      <c r="O3711" s="12" t="n">
        <v>1</v>
      </c>
      <c r="P3711" s="12" t="n">
        <v>480</v>
      </c>
      <c r="Q3711" s="12" t="n">
        <v>15</v>
      </c>
      <c r="R3711" s="12" t="n">
        <v>21.2</v>
      </c>
      <c r="S3711" s="12" t="inlineStr">
        <is>
          <t>Duct bank</t>
        </is>
      </c>
      <c r="T3711" s="16" t="n">
        <v>1436</v>
      </c>
      <c r="U3711" s="16" t="n">
        <v>124</v>
      </c>
      <c r="V3711" s="16">
        <f>ROUNDUP((T3711+U3711+2*'Read Me'!$B$13)*(1+'Read Me'!$B$12),-1)</f>
        <v/>
      </c>
      <c r="W3711" s="16">
        <f>V3711*N3711*O3711</f>
        <v/>
      </c>
      <c r="X3711" s="12">
        <f>IF(LEFT(I3711,2)="MV",2*N3711*IF(L3711="1/C",O3711,1),0)</f>
        <v/>
      </c>
      <c r="Y3711" s="12">
        <f>IF(OR(LEFT(K3711,4)="LVAX",LEFT(K3711,6)="MV15AX",LEFT(K3711,4)="CTAX",LEFT(K3711,2)="W|"),2*N3711*O3711,0)</f>
        <v/>
      </c>
      <c r="Z3711" s="12" t="inlineStr">
        <is>
          <t>VD 2.5 %</t>
        </is>
      </c>
      <c r="AA3711" s="12">
        <f>N3711*O3711</f>
        <v/>
      </c>
    </row>
    <row r="3712">
      <c r="A3712" s="12" t="inlineStr">
        <is>
          <t>G-P-0187</t>
        </is>
      </c>
      <c r="B3712" s="12" t="inlineStr">
        <is>
          <t>G</t>
        </is>
      </c>
      <c r="C3712" s="12" t="inlineStr">
        <is>
          <t>Carbon capture</t>
        </is>
      </c>
      <c r="D3712" s="12" t="inlineStr">
        <is>
          <t>Motor 2 of 2, 15 kW</t>
        </is>
      </c>
      <c r="E3712" s="12" t="inlineStr"/>
      <c r="F3712" s="12" t="inlineStr">
        <is>
          <t>CCS MV switchgear building (VFDs)</t>
        </is>
      </c>
      <c r="G3712" s="12" t="inlineStr">
        <is>
          <t>DMP-A</t>
        </is>
      </c>
      <c r="H3712" s="12" t="inlineStr">
        <is>
          <t>DMP-A: diverter / bypass damper</t>
        </is>
      </c>
      <c r="I3712" s="12" t="inlineStr">
        <is>
          <t>LV 600 V</t>
        </is>
      </c>
      <c r="J3712" s="12" t="inlineStr">
        <is>
          <t>Type TC-ER 600 V 3/C Cu XHHW-2 + ground, PVC jacket</t>
        </is>
      </c>
      <c r="K3712" s="12" t="inlineStr">
        <is>
          <t>LV|3/C+G|2</t>
        </is>
      </c>
      <c r="L3712" s="12" t="inlineStr">
        <is>
          <t>3/C+G</t>
        </is>
      </c>
      <c r="M3712" s="12" t="inlineStr">
        <is>
          <t>2</t>
        </is>
      </c>
      <c r="N3712" s="12" t="n">
        <v>1</v>
      </c>
      <c r="O3712" s="12" t="n">
        <v>1</v>
      </c>
      <c r="P3712" s="12" t="n">
        <v>480</v>
      </c>
      <c r="Q3712" s="12" t="n">
        <v>15</v>
      </c>
      <c r="R3712" s="12" t="n">
        <v>21.2</v>
      </c>
      <c r="S3712" s="12" t="inlineStr">
        <is>
          <t>Duct bank</t>
        </is>
      </c>
      <c r="T3712" s="16" t="n">
        <v>1436</v>
      </c>
      <c r="U3712" s="16" t="n">
        <v>124</v>
      </c>
      <c r="V3712" s="16">
        <f>ROUNDUP((T3712+U3712+2*'Read Me'!$B$13)*(1+'Read Me'!$B$12),-1)</f>
        <v/>
      </c>
      <c r="W3712" s="16">
        <f>V3712*N3712*O3712</f>
        <v/>
      </c>
      <c r="X3712" s="12">
        <f>IF(LEFT(I3712,2)="MV",2*N3712*IF(L3712="1/C",O3712,1),0)</f>
        <v/>
      </c>
      <c r="Y3712" s="12">
        <f>IF(OR(LEFT(K3712,4)="LVAX",LEFT(K3712,6)="MV15AX",LEFT(K3712,4)="CTAX",LEFT(K3712,2)="W|"),2*N3712*O3712,0)</f>
        <v/>
      </c>
      <c r="Z3712" s="12" t="inlineStr">
        <is>
          <t>VD 2.5 %</t>
        </is>
      </c>
      <c r="AA3712" s="12">
        <f>N3712*O3712</f>
        <v/>
      </c>
    </row>
    <row r="3713">
      <c r="A3713" s="12" t="inlineStr">
        <is>
          <t>G-P-0188</t>
        </is>
      </c>
      <c r="B3713" s="12" t="inlineStr">
        <is>
          <t>G</t>
        </is>
      </c>
      <c r="C3713" s="12" t="inlineStr">
        <is>
          <t>Carbon capture</t>
        </is>
      </c>
      <c r="D3713" s="12" t="inlineStr">
        <is>
          <t>Motor 1 of 2, 15 kW</t>
        </is>
      </c>
      <c r="E3713" s="12" t="inlineStr"/>
      <c r="F3713" s="12" t="inlineStr">
        <is>
          <t>CCS MV switchgear building (VFDs)</t>
        </is>
      </c>
      <c r="G3713" s="12" t="inlineStr">
        <is>
          <t>DMP-B</t>
        </is>
      </c>
      <c r="H3713" s="12" t="inlineStr">
        <is>
          <t>DMP-B: diverter / bypass damper</t>
        </is>
      </c>
      <c r="I3713" s="12" t="inlineStr">
        <is>
          <t>LV 600 V</t>
        </is>
      </c>
      <c r="J3713" s="12" t="inlineStr">
        <is>
          <t>Type TC-ER 600 V 3/C Cu XHHW-2 + ground, PVC jacket</t>
        </is>
      </c>
      <c r="K3713" s="12" t="inlineStr">
        <is>
          <t>LV|3/C+G|2</t>
        </is>
      </c>
      <c r="L3713" s="12" t="inlineStr">
        <is>
          <t>3/C+G</t>
        </is>
      </c>
      <c r="M3713" s="12" t="inlineStr">
        <is>
          <t>2</t>
        </is>
      </c>
      <c r="N3713" s="12" t="n">
        <v>1</v>
      </c>
      <c r="O3713" s="12" t="n">
        <v>1</v>
      </c>
      <c r="P3713" s="12" t="n">
        <v>480</v>
      </c>
      <c r="Q3713" s="12" t="n">
        <v>15</v>
      </c>
      <c r="R3713" s="12" t="n">
        <v>21.2</v>
      </c>
      <c r="S3713" s="12" t="inlineStr">
        <is>
          <t>Duct bank</t>
        </is>
      </c>
      <c r="T3713" s="16" t="n">
        <v>1280</v>
      </c>
      <c r="U3713" s="16" t="n">
        <v>120</v>
      </c>
      <c r="V3713" s="16">
        <f>ROUNDUP((T3713+U3713+2*'Read Me'!$B$13)*(1+'Read Me'!$B$12),-1)</f>
        <v/>
      </c>
      <c r="W3713" s="16">
        <f>V3713*N3713*O3713</f>
        <v/>
      </c>
      <c r="X3713" s="12">
        <f>IF(LEFT(I3713,2)="MV",2*N3713*IF(L3713="1/C",O3713,1),0)</f>
        <v/>
      </c>
      <c r="Y3713" s="12">
        <f>IF(OR(LEFT(K3713,4)="LVAX",LEFT(K3713,6)="MV15AX",LEFT(K3713,4)="CTAX",LEFT(K3713,2)="W|"),2*N3713*O3713,0)</f>
        <v/>
      </c>
      <c r="Z3713" s="12" t="inlineStr">
        <is>
          <t>VD 2.3 %</t>
        </is>
      </c>
      <c r="AA3713" s="12">
        <f>N3713*O3713</f>
        <v/>
      </c>
    </row>
    <row r="3714">
      <c r="A3714" s="12" t="inlineStr">
        <is>
          <t>G-P-0189</t>
        </is>
      </c>
      <c r="B3714" s="12" t="inlineStr">
        <is>
          <t>G</t>
        </is>
      </c>
      <c r="C3714" s="12" t="inlineStr">
        <is>
          <t>Carbon capture</t>
        </is>
      </c>
      <c r="D3714" s="12" t="inlineStr">
        <is>
          <t>Motor 2 of 2, 15 kW</t>
        </is>
      </c>
      <c r="E3714" s="12" t="inlineStr"/>
      <c r="F3714" s="12" t="inlineStr">
        <is>
          <t>CCS MV switchgear building (VFDs)</t>
        </is>
      </c>
      <c r="G3714" s="12" t="inlineStr">
        <is>
          <t>DMP-B</t>
        </is>
      </c>
      <c r="H3714" s="12" t="inlineStr">
        <is>
          <t>DMP-B: diverter / bypass damper</t>
        </is>
      </c>
      <c r="I3714" s="12" t="inlineStr">
        <is>
          <t>LV 600 V</t>
        </is>
      </c>
      <c r="J3714" s="12" t="inlineStr">
        <is>
          <t>Type TC-ER 600 V 3/C Cu XHHW-2 + ground, PVC jacket</t>
        </is>
      </c>
      <c r="K3714" s="12" t="inlineStr">
        <is>
          <t>LV|3/C+G|2</t>
        </is>
      </c>
      <c r="L3714" s="12" t="inlineStr">
        <is>
          <t>3/C+G</t>
        </is>
      </c>
      <c r="M3714" s="12" t="inlineStr">
        <is>
          <t>2</t>
        </is>
      </c>
      <c r="N3714" s="12" t="n">
        <v>1</v>
      </c>
      <c r="O3714" s="12" t="n">
        <v>1</v>
      </c>
      <c r="P3714" s="12" t="n">
        <v>480</v>
      </c>
      <c r="Q3714" s="12" t="n">
        <v>15</v>
      </c>
      <c r="R3714" s="12" t="n">
        <v>21.2</v>
      </c>
      <c r="S3714" s="12" t="inlineStr">
        <is>
          <t>Duct bank</t>
        </is>
      </c>
      <c r="T3714" s="16" t="n">
        <v>1280</v>
      </c>
      <c r="U3714" s="16" t="n">
        <v>120</v>
      </c>
      <c r="V3714" s="16">
        <f>ROUNDUP((T3714+U3714+2*'Read Me'!$B$13)*(1+'Read Me'!$B$12),-1)</f>
        <v/>
      </c>
      <c r="W3714" s="16">
        <f>V3714*N3714*O3714</f>
        <v/>
      </c>
      <c r="X3714" s="12">
        <f>IF(LEFT(I3714,2)="MV",2*N3714*IF(L3714="1/C",O3714,1),0)</f>
        <v/>
      </c>
      <c r="Y3714" s="12">
        <f>IF(OR(LEFT(K3714,4)="LVAX",LEFT(K3714,6)="MV15AX",LEFT(K3714,4)="CTAX",LEFT(K3714,2)="W|"),2*N3714*O3714,0)</f>
        <v/>
      </c>
      <c r="Z3714" s="12" t="inlineStr">
        <is>
          <t>VD 2.3 %</t>
        </is>
      </c>
      <c r="AA3714" s="12">
        <f>N3714*O3714</f>
        <v/>
      </c>
    </row>
    <row r="3715">
      <c r="A3715" s="12" t="inlineStr">
        <is>
          <t>G-P-0190</t>
        </is>
      </c>
      <c r="B3715" s="12" t="inlineStr">
        <is>
          <t>G</t>
        </is>
      </c>
      <c r="C3715" s="12" t="inlineStr">
        <is>
          <t>Carbon capture</t>
        </is>
      </c>
      <c r="D3715" s="12" t="inlineStr">
        <is>
          <t>Motor 1 of 2, 15 kW</t>
        </is>
      </c>
      <c r="E3715" s="12" t="inlineStr"/>
      <c r="F3715" s="12" t="inlineStr">
        <is>
          <t>CCS MV switchgear building (VFDs)</t>
        </is>
      </c>
      <c r="G3715" s="12" t="inlineStr">
        <is>
          <t>DMP-C</t>
        </is>
      </c>
      <c r="H3715" s="12" t="inlineStr">
        <is>
          <t>DMP-C: diverter / bypass damper</t>
        </is>
      </c>
      <c r="I3715" s="12" t="inlineStr">
        <is>
          <t>LV 600 V</t>
        </is>
      </c>
      <c r="J3715" s="12" t="inlineStr">
        <is>
          <t>Type TC-ER 600 V 3/C Cu XHHW-2 + ground, PVC jacket</t>
        </is>
      </c>
      <c r="K3715" s="12" t="inlineStr">
        <is>
          <t>LV|3/C+G|2</t>
        </is>
      </c>
      <c r="L3715" s="12" t="inlineStr">
        <is>
          <t>3/C+G</t>
        </is>
      </c>
      <c r="M3715" s="12" t="inlineStr">
        <is>
          <t>2</t>
        </is>
      </c>
      <c r="N3715" s="12" t="n">
        <v>1</v>
      </c>
      <c r="O3715" s="12" t="n">
        <v>1</v>
      </c>
      <c r="P3715" s="12" t="n">
        <v>480</v>
      </c>
      <c r="Q3715" s="12" t="n">
        <v>15</v>
      </c>
      <c r="R3715" s="12" t="n">
        <v>21.2</v>
      </c>
      <c r="S3715" s="12" t="inlineStr">
        <is>
          <t>Duct bank</t>
        </is>
      </c>
      <c r="T3715" s="16" t="n">
        <v>1116</v>
      </c>
      <c r="U3715" s="16" t="n">
        <v>124</v>
      </c>
      <c r="V3715" s="16">
        <f>ROUNDUP((T3715+U3715+2*'Read Me'!$B$13)*(1+'Read Me'!$B$12),-1)</f>
        <v/>
      </c>
      <c r="W3715" s="16">
        <f>V3715*N3715*O3715</f>
        <v/>
      </c>
      <c r="X3715" s="12">
        <f>IF(LEFT(I3715,2)="MV",2*N3715*IF(L3715="1/C",O3715,1),0)</f>
        <v/>
      </c>
      <c r="Y3715" s="12">
        <f>IF(OR(LEFT(K3715,4)="LVAX",LEFT(K3715,6)="MV15AX",LEFT(K3715,4)="CTAX",LEFT(K3715,2)="W|"),2*N3715*O3715,0)</f>
        <v/>
      </c>
      <c r="Z3715" s="12" t="inlineStr">
        <is>
          <t>VD 2.0 %</t>
        </is>
      </c>
      <c r="AA3715" s="12">
        <f>N3715*O3715</f>
        <v/>
      </c>
    </row>
    <row r="3716">
      <c r="A3716" s="12" t="inlineStr">
        <is>
          <t>G-P-0191</t>
        </is>
      </c>
      <c r="B3716" s="12" t="inlineStr">
        <is>
          <t>G</t>
        </is>
      </c>
      <c r="C3716" s="12" t="inlineStr">
        <is>
          <t>Carbon capture</t>
        </is>
      </c>
      <c r="D3716" s="12" t="inlineStr">
        <is>
          <t>Motor 2 of 2, 15 kW</t>
        </is>
      </c>
      <c r="E3716" s="12" t="inlineStr"/>
      <c r="F3716" s="12" t="inlineStr">
        <is>
          <t>CCS MV switchgear building (VFDs)</t>
        </is>
      </c>
      <c r="G3716" s="12" t="inlineStr">
        <is>
          <t>DMP-C</t>
        </is>
      </c>
      <c r="H3716" s="12" t="inlineStr">
        <is>
          <t>DMP-C: diverter / bypass damper</t>
        </is>
      </c>
      <c r="I3716" s="12" t="inlineStr">
        <is>
          <t>LV 600 V</t>
        </is>
      </c>
      <c r="J3716" s="12" t="inlineStr">
        <is>
          <t>Type TC-ER 600 V 3/C Cu XHHW-2 + ground, PVC jacket</t>
        </is>
      </c>
      <c r="K3716" s="12" t="inlineStr">
        <is>
          <t>LV|3/C+G|2</t>
        </is>
      </c>
      <c r="L3716" s="12" t="inlineStr">
        <is>
          <t>3/C+G</t>
        </is>
      </c>
      <c r="M3716" s="12" t="inlineStr">
        <is>
          <t>2</t>
        </is>
      </c>
      <c r="N3716" s="12" t="n">
        <v>1</v>
      </c>
      <c r="O3716" s="12" t="n">
        <v>1</v>
      </c>
      <c r="P3716" s="12" t="n">
        <v>480</v>
      </c>
      <c r="Q3716" s="12" t="n">
        <v>15</v>
      </c>
      <c r="R3716" s="12" t="n">
        <v>21.2</v>
      </c>
      <c r="S3716" s="12" t="inlineStr">
        <is>
          <t>Duct bank</t>
        </is>
      </c>
      <c r="T3716" s="16" t="n">
        <v>1116</v>
      </c>
      <c r="U3716" s="16" t="n">
        <v>124</v>
      </c>
      <c r="V3716" s="16">
        <f>ROUNDUP((T3716+U3716+2*'Read Me'!$B$13)*(1+'Read Me'!$B$12),-1)</f>
        <v/>
      </c>
      <c r="W3716" s="16">
        <f>V3716*N3716*O3716</f>
        <v/>
      </c>
      <c r="X3716" s="12">
        <f>IF(LEFT(I3716,2)="MV",2*N3716*IF(L3716="1/C",O3716,1),0)</f>
        <v/>
      </c>
      <c r="Y3716" s="12">
        <f>IF(OR(LEFT(K3716,4)="LVAX",LEFT(K3716,6)="MV15AX",LEFT(K3716,4)="CTAX",LEFT(K3716,2)="W|"),2*N3716*O3716,0)</f>
        <v/>
      </c>
      <c r="Z3716" s="12" t="inlineStr">
        <is>
          <t>VD 2.0 %</t>
        </is>
      </c>
      <c r="AA3716" s="12">
        <f>N3716*O3716</f>
        <v/>
      </c>
    </row>
    <row r="3717">
      <c r="A3717" s="12" t="inlineStr">
        <is>
          <t>G-P-0192</t>
        </is>
      </c>
      <c r="B3717" s="12" t="inlineStr">
        <is>
          <t>G</t>
        </is>
      </c>
      <c r="C3717" s="12" t="inlineStr">
        <is>
          <t>Carbon capture</t>
        </is>
      </c>
      <c r="D3717" s="12" t="inlineStr">
        <is>
          <t>MOV 1: power</t>
        </is>
      </c>
      <c r="E3717" s="12" t="inlineStr"/>
      <c r="F3717" s="12" t="inlineStr">
        <is>
          <t>CCS MV switchgear building (VFDs)</t>
        </is>
      </c>
      <c r="G3717" s="12" t="inlineStr"/>
      <c r="H3717" s="12" t="inlineStr">
        <is>
          <t>RB-A: reboiler (LP steam from ST extraction)</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6" t="n">
        <v>50</v>
      </c>
      <c r="U3717" s="16" t="n">
        <v>37</v>
      </c>
      <c r="V3717" s="16">
        <f>ROUNDUP((T3717+U3717+2*'Read Me'!$B$13)*(1+'Read Me'!$B$12),-1)</f>
        <v/>
      </c>
      <c r="W3717" s="16">
        <f>V3717*N3717*O3717</f>
        <v/>
      </c>
      <c r="X3717" s="12">
        <f>IF(LEFT(I3717,2)="MV",2*N3717*IF(L3717="1/C",O3717,1),0)</f>
        <v/>
      </c>
      <c r="Y3717" s="12">
        <f>IF(OR(LEFT(K3717,4)="LVAX",LEFT(K3717,6)="MV15AX",LEFT(K3717,4)="CTAX",LEFT(K3717,2)="W|"),2*N3717*O3717,0)</f>
        <v/>
      </c>
      <c r="Z3717" s="12" t="inlineStr">
        <is>
          <t>VD 0.1 %</t>
        </is>
      </c>
      <c r="AA3717" s="12">
        <f>N3717*O3717</f>
        <v/>
      </c>
    </row>
    <row r="3718">
      <c r="A3718" s="12" t="inlineStr">
        <is>
          <t>G-P-0193</t>
        </is>
      </c>
      <c r="B3718" s="12" t="inlineStr">
        <is>
          <t>G</t>
        </is>
      </c>
      <c r="C3718" s="12" t="inlineStr">
        <is>
          <t>Carbon capture</t>
        </is>
      </c>
      <c r="D3718" s="12" t="inlineStr">
        <is>
          <t>MOV 2: power</t>
        </is>
      </c>
      <c r="E3718" s="12" t="inlineStr"/>
      <c r="F3718" s="12" t="inlineStr">
        <is>
          <t>CCS MV switchgear building (VFDs)</t>
        </is>
      </c>
      <c r="G3718" s="12" t="inlineStr"/>
      <c r="H3718" s="12" t="inlineStr">
        <is>
          <t>RB-A: reboiler (LP steam from ST extraction)</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50</v>
      </c>
      <c r="U3718" s="16" t="n">
        <v>37</v>
      </c>
      <c r="V3718" s="16">
        <f>ROUNDUP((T3718+U3718+2*'Read Me'!$B$13)*(1+'Read Me'!$B$12),-1)</f>
        <v/>
      </c>
      <c r="W3718" s="16">
        <f>V3718*N3718*O3718</f>
        <v/>
      </c>
      <c r="X3718" s="12">
        <f>IF(LEFT(I3718,2)="MV",2*N3718*IF(L3718="1/C",O3718,1),0)</f>
        <v/>
      </c>
      <c r="Y3718" s="12">
        <f>IF(OR(LEFT(K3718,4)="LVAX",LEFT(K3718,6)="MV15AX",LEFT(K3718,4)="CTAX",LEFT(K3718,2)="W|"),2*N3718*O3718,0)</f>
        <v/>
      </c>
      <c r="Z3718" s="12" t="inlineStr">
        <is>
          <t>VD 0.1 %</t>
        </is>
      </c>
      <c r="AA3718" s="12">
        <f>N3718*O3718</f>
        <v/>
      </c>
    </row>
    <row r="3719">
      <c r="A3719" s="12" t="inlineStr">
        <is>
          <t>G-P-0194</t>
        </is>
      </c>
      <c r="B3719" s="12" t="inlineStr">
        <is>
          <t>G</t>
        </is>
      </c>
      <c r="C3719" s="12" t="inlineStr">
        <is>
          <t>Carbon capture</t>
        </is>
      </c>
      <c r="D3719" s="12" t="inlineStr">
        <is>
          <t>MOV 3: power</t>
        </is>
      </c>
      <c r="E3719" s="12" t="inlineStr"/>
      <c r="F3719" s="12" t="inlineStr">
        <is>
          <t>CCS MV switchgear building (VFDs)</t>
        </is>
      </c>
      <c r="G3719" s="12" t="inlineStr"/>
      <c r="H3719" s="12" t="inlineStr">
        <is>
          <t>RB-A: reboiler (LP steam from ST extraction)</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6" t="n">
        <v>50</v>
      </c>
      <c r="U3719" s="16" t="n">
        <v>37</v>
      </c>
      <c r="V3719" s="16">
        <f>ROUNDUP((T3719+U3719+2*'Read Me'!$B$13)*(1+'Read Me'!$B$12),-1)</f>
        <v/>
      </c>
      <c r="W3719" s="16">
        <f>V3719*N3719*O3719</f>
        <v/>
      </c>
      <c r="X3719" s="12">
        <f>IF(LEFT(I3719,2)="MV",2*N3719*IF(L3719="1/C",O3719,1),0)</f>
        <v/>
      </c>
      <c r="Y3719" s="12">
        <f>IF(OR(LEFT(K3719,4)="LVAX",LEFT(K3719,6)="MV15AX",LEFT(K3719,4)="CTAX",LEFT(K3719,2)="W|"),2*N3719*O3719,0)</f>
        <v/>
      </c>
      <c r="Z3719" s="12" t="inlineStr">
        <is>
          <t>VD 0.1 %</t>
        </is>
      </c>
      <c r="AA3719" s="12">
        <f>N3719*O3719</f>
        <v/>
      </c>
    </row>
    <row r="3720">
      <c r="A3720" s="12" t="inlineStr">
        <is>
          <t>G-P-0195</t>
        </is>
      </c>
      <c r="B3720" s="12" t="inlineStr">
        <is>
          <t>G</t>
        </is>
      </c>
      <c r="C3720" s="12" t="inlineStr">
        <is>
          <t>Carbon capture</t>
        </is>
      </c>
      <c r="D3720" s="12" t="inlineStr">
        <is>
          <t>MOV 4: power</t>
        </is>
      </c>
      <c r="E3720" s="12" t="inlineStr"/>
      <c r="F3720" s="12" t="inlineStr">
        <is>
          <t>CCS MV switchgear building (VFDs)</t>
        </is>
      </c>
      <c r="G3720" s="12" t="inlineStr"/>
      <c r="H3720" s="12" t="inlineStr">
        <is>
          <t>RB-A: reboiler (LP steam from ST extraction)</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6" t="n">
        <v>50</v>
      </c>
      <c r="U3720" s="16" t="n">
        <v>37</v>
      </c>
      <c r="V3720" s="16">
        <f>ROUNDUP((T3720+U3720+2*'Read Me'!$B$13)*(1+'Read Me'!$B$12),-1)</f>
        <v/>
      </c>
      <c r="W3720" s="16">
        <f>V3720*N3720*O3720</f>
        <v/>
      </c>
      <c r="X3720" s="12">
        <f>IF(LEFT(I3720,2)="MV",2*N3720*IF(L3720="1/C",O3720,1),0)</f>
        <v/>
      </c>
      <c r="Y3720" s="12">
        <f>IF(OR(LEFT(K3720,4)="LVAX",LEFT(K3720,6)="MV15AX",LEFT(K3720,4)="CTAX",LEFT(K3720,2)="W|"),2*N3720*O3720,0)</f>
        <v/>
      </c>
      <c r="Z3720" s="12" t="inlineStr">
        <is>
          <t>VD 0.1 %</t>
        </is>
      </c>
      <c r="AA3720" s="12">
        <f>N3720*O3720</f>
        <v/>
      </c>
    </row>
    <row r="3721">
      <c r="A3721" s="12" t="inlineStr">
        <is>
          <t>G-P-0196</t>
        </is>
      </c>
      <c r="B3721" s="12" t="inlineStr">
        <is>
          <t>G</t>
        </is>
      </c>
      <c r="C3721" s="12" t="inlineStr">
        <is>
          <t>Carbon capture</t>
        </is>
      </c>
      <c r="D3721" s="12" t="inlineStr">
        <is>
          <t>LV power feeder</t>
        </is>
      </c>
      <c r="E3721" s="12" t="inlineStr"/>
      <c r="F3721" s="12" t="inlineStr">
        <is>
          <t>CCS MV switchgear building (VFDs)</t>
        </is>
      </c>
      <c r="G3721" s="12" t="inlineStr"/>
      <c r="H3721" s="12" t="inlineStr">
        <is>
          <t>RB-A: reboiler (LP steam from ST extraction)</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10</v>
      </c>
      <c r="R3721" s="12" t="n">
        <v>14.2</v>
      </c>
      <c r="S3721" s="12" t="inlineStr">
        <is>
          <t>Duct bank</t>
        </is>
      </c>
      <c r="T3721" s="16" t="n">
        <v>50</v>
      </c>
      <c r="U3721" s="16" t="n">
        <v>37</v>
      </c>
      <c r="V3721" s="16">
        <f>ROUNDUP((T3721+U3721+2*'Read Me'!$B$13)*(1+'Read Me'!$B$12),-1)</f>
        <v/>
      </c>
      <c r="W3721" s="16">
        <f>V3721*N3721*O3721</f>
        <v/>
      </c>
      <c r="X3721" s="12">
        <f>IF(LEFT(I3721,2)="MV",2*N3721*IF(L3721="1/C",O3721,1),0)</f>
        <v/>
      </c>
      <c r="Y3721" s="12">
        <f>IF(OR(LEFT(K3721,4)="LVAX",LEFT(K3721,6)="MV15AX",LEFT(K3721,4)="CTAX",LEFT(K3721,2)="W|"),2*N3721*O3721,0)</f>
        <v/>
      </c>
      <c r="Z3721" s="12" t="inlineStr">
        <is>
          <t>VD 0.6 %</t>
        </is>
      </c>
      <c r="AA3721" s="12">
        <f>N3721*O3721</f>
        <v/>
      </c>
    </row>
    <row r="3722">
      <c r="A3722" s="12" t="inlineStr">
        <is>
          <t>G-P-0197</t>
        </is>
      </c>
      <c r="B3722" s="12" t="inlineStr">
        <is>
          <t>G</t>
        </is>
      </c>
      <c r="C3722" s="12" t="inlineStr">
        <is>
          <t>Carbon capture</t>
        </is>
      </c>
      <c r="D3722" s="12" t="inlineStr">
        <is>
          <t>MOV 1: power</t>
        </is>
      </c>
      <c r="E3722" s="12" t="inlineStr"/>
      <c r="F3722" s="12" t="inlineStr">
        <is>
          <t>CCS MV switchgear building (VFDs)</t>
        </is>
      </c>
      <c r="G3722" s="12" t="inlineStr"/>
      <c r="H3722" s="12" t="inlineStr">
        <is>
          <t>RB-B: reboiler (LP steam from ST extraction)</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83</v>
      </c>
      <c r="U3722" s="16" t="n">
        <v>42</v>
      </c>
      <c r="V3722" s="16">
        <f>ROUNDUP((T3722+U3722+2*'Read Me'!$B$13)*(1+'Read Me'!$B$12),-1)</f>
        <v/>
      </c>
      <c r="W3722" s="16">
        <f>V3722*N3722*O3722</f>
        <v/>
      </c>
      <c r="X3722" s="12">
        <f>IF(LEFT(I3722,2)="MV",2*N3722*IF(L3722="1/C",O3722,1),0)</f>
        <v/>
      </c>
      <c r="Y3722" s="12">
        <f>IF(OR(LEFT(K3722,4)="LVAX",LEFT(K3722,6)="MV15AX",LEFT(K3722,4)="CTAX",LEFT(K3722,2)="W|"),2*N3722*O3722,0)</f>
        <v/>
      </c>
      <c r="Z3722" s="12" t="inlineStr">
        <is>
          <t>VD 0.2 %</t>
        </is>
      </c>
      <c r="AA3722" s="12">
        <f>N3722*O3722</f>
        <v/>
      </c>
    </row>
    <row r="3723">
      <c r="A3723" s="12" t="inlineStr">
        <is>
          <t>G-P-0198</t>
        </is>
      </c>
      <c r="B3723" s="12" t="inlineStr">
        <is>
          <t>G</t>
        </is>
      </c>
      <c r="C3723" s="12" t="inlineStr">
        <is>
          <t>Carbon capture</t>
        </is>
      </c>
      <c r="D3723" s="12" t="inlineStr">
        <is>
          <t>MOV 2: power</t>
        </is>
      </c>
      <c r="E3723" s="12" t="inlineStr"/>
      <c r="F3723" s="12" t="inlineStr">
        <is>
          <t>CCS MV switchgear building (VFDs)</t>
        </is>
      </c>
      <c r="G3723" s="12" t="inlineStr"/>
      <c r="H3723" s="12" t="inlineStr">
        <is>
          <t>RB-B: reboiler (LP steam from ST extraction)</t>
        </is>
      </c>
      <c r="I3723" s="12" t="inlineStr">
        <is>
          <t>LV 600 V</t>
        </is>
      </c>
      <c r="J3723" s="12" t="inlineStr">
        <is>
          <t>Type TC-ER 600 V 3/C Cu XHHW-2 + ground, PVC jacket</t>
        </is>
      </c>
      <c r="K3723" s="12" t="inlineStr">
        <is>
          <t>LV|3/C+G|10</t>
        </is>
      </c>
      <c r="L3723" s="12" t="inlineStr">
        <is>
          <t>3/C+G</t>
        </is>
      </c>
      <c r="M3723" s="12" t="inlineStr">
        <is>
          <t>10</t>
        </is>
      </c>
      <c r="N3723" s="12" t="n">
        <v>1</v>
      </c>
      <c r="O3723" s="12" t="n">
        <v>1</v>
      </c>
      <c r="P3723" s="12" t="n">
        <v>480</v>
      </c>
      <c r="Q3723" s="12" t="n">
        <v>2.5</v>
      </c>
      <c r="R3723" s="12" t="n">
        <v>3.5</v>
      </c>
      <c r="S3723" s="12" t="inlineStr">
        <is>
          <t>Duct bank</t>
        </is>
      </c>
      <c r="T3723" s="16" t="n">
        <v>83</v>
      </c>
      <c r="U3723" s="16" t="n">
        <v>42</v>
      </c>
      <c r="V3723" s="16">
        <f>ROUNDUP((T3723+U3723+2*'Read Me'!$B$13)*(1+'Read Me'!$B$12),-1)</f>
        <v/>
      </c>
      <c r="W3723" s="16">
        <f>V3723*N3723*O3723</f>
        <v/>
      </c>
      <c r="X3723" s="12">
        <f>IF(LEFT(I3723,2)="MV",2*N3723*IF(L3723="1/C",O3723,1),0)</f>
        <v/>
      </c>
      <c r="Y3723" s="12">
        <f>IF(OR(LEFT(K3723,4)="LVAX",LEFT(K3723,6)="MV15AX",LEFT(K3723,4)="CTAX",LEFT(K3723,2)="W|"),2*N3723*O3723,0)</f>
        <v/>
      </c>
      <c r="Z3723" s="12" t="inlineStr">
        <is>
          <t>VD 0.2 %</t>
        </is>
      </c>
      <c r="AA3723" s="12">
        <f>N3723*O3723</f>
        <v/>
      </c>
    </row>
    <row r="3724">
      <c r="A3724" s="12" t="inlineStr">
        <is>
          <t>G-P-0199</t>
        </is>
      </c>
      <c r="B3724" s="12" t="inlineStr">
        <is>
          <t>G</t>
        </is>
      </c>
      <c r="C3724" s="12" t="inlineStr">
        <is>
          <t>Carbon capture</t>
        </is>
      </c>
      <c r="D3724" s="12" t="inlineStr">
        <is>
          <t>MOV 3: power</t>
        </is>
      </c>
      <c r="E3724" s="12" t="inlineStr"/>
      <c r="F3724" s="12" t="inlineStr">
        <is>
          <t>CCS MV switchgear building (VFDs)</t>
        </is>
      </c>
      <c r="G3724" s="12" t="inlineStr"/>
      <c r="H3724" s="12" t="inlineStr">
        <is>
          <t>RB-B: reboiler (LP steam from ST extraction)</t>
        </is>
      </c>
      <c r="I3724" s="12" t="inlineStr">
        <is>
          <t>LV 600 V</t>
        </is>
      </c>
      <c r="J3724" s="12" t="inlineStr">
        <is>
          <t>Type TC-ER 600 V 3/C Cu XHHW-2 + ground, PVC jacket</t>
        </is>
      </c>
      <c r="K3724" s="12" t="inlineStr">
        <is>
          <t>LV|3/C+G|10</t>
        </is>
      </c>
      <c r="L3724" s="12" t="inlineStr">
        <is>
          <t>3/C+G</t>
        </is>
      </c>
      <c r="M3724" s="12" t="inlineStr">
        <is>
          <t>10</t>
        </is>
      </c>
      <c r="N3724" s="12" t="n">
        <v>1</v>
      </c>
      <c r="O3724" s="12" t="n">
        <v>1</v>
      </c>
      <c r="P3724" s="12" t="n">
        <v>480</v>
      </c>
      <c r="Q3724" s="12" t="n">
        <v>2.5</v>
      </c>
      <c r="R3724" s="12" t="n">
        <v>3.5</v>
      </c>
      <c r="S3724" s="12" t="inlineStr">
        <is>
          <t>Duct bank</t>
        </is>
      </c>
      <c r="T3724" s="16" t="n">
        <v>83</v>
      </c>
      <c r="U3724" s="16" t="n">
        <v>42</v>
      </c>
      <c r="V3724" s="16">
        <f>ROUNDUP((T3724+U3724+2*'Read Me'!$B$13)*(1+'Read Me'!$B$12),-1)</f>
        <v/>
      </c>
      <c r="W3724" s="16">
        <f>V3724*N3724*O3724</f>
        <v/>
      </c>
      <c r="X3724" s="12">
        <f>IF(LEFT(I3724,2)="MV",2*N3724*IF(L3724="1/C",O3724,1),0)</f>
        <v/>
      </c>
      <c r="Y3724" s="12">
        <f>IF(OR(LEFT(K3724,4)="LVAX",LEFT(K3724,6)="MV15AX",LEFT(K3724,4)="CTAX",LEFT(K3724,2)="W|"),2*N3724*O3724,0)</f>
        <v/>
      </c>
      <c r="Z3724" s="12" t="inlineStr">
        <is>
          <t>VD 0.2 %</t>
        </is>
      </c>
      <c r="AA3724" s="12">
        <f>N3724*O3724</f>
        <v/>
      </c>
    </row>
    <row r="3725">
      <c r="A3725" s="12" t="inlineStr">
        <is>
          <t>G-P-0200</t>
        </is>
      </c>
      <c r="B3725" s="12" t="inlineStr">
        <is>
          <t>G</t>
        </is>
      </c>
      <c r="C3725" s="12" t="inlineStr">
        <is>
          <t>Carbon capture</t>
        </is>
      </c>
      <c r="D3725" s="12" t="inlineStr">
        <is>
          <t>MOV 4: power</t>
        </is>
      </c>
      <c r="E3725" s="12" t="inlineStr"/>
      <c r="F3725" s="12" t="inlineStr">
        <is>
          <t>CCS MV switchgear building (VFDs)</t>
        </is>
      </c>
      <c r="G3725" s="12" t="inlineStr"/>
      <c r="H3725" s="12" t="inlineStr">
        <is>
          <t>RB-B: reboiler (LP steam from ST extraction)</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6" t="n">
        <v>83</v>
      </c>
      <c r="U3725" s="16" t="n">
        <v>42</v>
      </c>
      <c r="V3725" s="16">
        <f>ROUNDUP((T3725+U3725+2*'Read Me'!$B$13)*(1+'Read Me'!$B$12),-1)</f>
        <v/>
      </c>
      <c r="W3725" s="16">
        <f>V3725*N3725*O3725</f>
        <v/>
      </c>
      <c r="X3725" s="12">
        <f>IF(LEFT(I3725,2)="MV",2*N3725*IF(L3725="1/C",O3725,1),0)</f>
        <v/>
      </c>
      <c r="Y3725" s="12">
        <f>IF(OR(LEFT(K3725,4)="LVAX",LEFT(K3725,6)="MV15AX",LEFT(K3725,4)="CTAX",LEFT(K3725,2)="W|"),2*N3725*O3725,0)</f>
        <v/>
      </c>
      <c r="Z3725" s="12" t="inlineStr">
        <is>
          <t>VD 0.2 %</t>
        </is>
      </c>
      <c r="AA3725" s="12">
        <f>N3725*O3725</f>
        <v/>
      </c>
    </row>
    <row r="3726">
      <c r="A3726" s="12" t="inlineStr">
        <is>
          <t>G-P-0201</t>
        </is>
      </c>
      <c r="B3726" s="12" t="inlineStr">
        <is>
          <t>G</t>
        </is>
      </c>
      <c r="C3726" s="12" t="inlineStr">
        <is>
          <t>Carbon capture</t>
        </is>
      </c>
      <c r="D3726" s="12" t="inlineStr">
        <is>
          <t>LV power feeder</t>
        </is>
      </c>
      <c r="E3726" s="12" t="inlineStr"/>
      <c r="F3726" s="12" t="inlineStr">
        <is>
          <t>CCS MV switchgear building (VFDs)</t>
        </is>
      </c>
      <c r="G3726" s="12" t="inlineStr"/>
      <c r="H3726" s="12" t="inlineStr">
        <is>
          <t>RB-B: reboiler (LP steam from ST extraction)</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10</v>
      </c>
      <c r="R3726" s="12" t="n">
        <v>14.2</v>
      </c>
      <c r="S3726" s="12" t="inlineStr">
        <is>
          <t>Duct bank</t>
        </is>
      </c>
      <c r="T3726" s="16" t="n">
        <v>83</v>
      </c>
      <c r="U3726" s="16" t="n">
        <v>42</v>
      </c>
      <c r="V3726" s="16">
        <f>ROUNDUP((T3726+U3726+2*'Read Me'!$B$13)*(1+'Read Me'!$B$12),-1)</f>
        <v/>
      </c>
      <c r="W3726" s="16">
        <f>V3726*N3726*O3726</f>
        <v/>
      </c>
      <c r="X3726" s="12">
        <f>IF(LEFT(I3726,2)="MV",2*N3726*IF(L3726="1/C",O3726,1),0)</f>
        <v/>
      </c>
      <c r="Y3726" s="12">
        <f>IF(OR(LEFT(K3726,4)="LVAX",LEFT(K3726,6)="MV15AX",LEFT(K3726,4)="CTAX",LEFT(K3726,2)="W|"),2*N3726*O3726,0)</f>
        <v/>
      </c>
      <c r="Z3726" s="12" t="inlineStr">
        <is>
          <t>VD 0.8 %</t>
        </is>
      </c>
      <c r="AA3726" s="12">
        <f>N3726*O3726</f>
        <v/>
      </c>
    </row>
    <row r="3727">
      <c r="A3727" s="12" t="inlineStr">
        <is>
          <t>G-P-0202</t>
        </is>
      </c>
      <c r="B3727" s="12" t="inlineStr">
        <is>
          <t>G</t>
        </is>
      </c>
      <c r="C3727" s="12" t="inlineStr">
        <is>
          <t>Carbon capture</t>
        </is>
      </c>
      <c r="D3727" s="12" t="inlineStr">
        <is>
          <t>MOV 1: power</t>
        </is>
      </c>
      <c r="E3727" s="12" t="inlineStr"/>
      <c r="F3727" s="12" t="inlineStr">
        <is>
          <t>CCS MV switchgear building (VFDs)</t>
        </is>
      </c>
      <c r="G3727" s="12" t="inlineStr"/>
      <c r="H3727" s="12" t="inlineStr">
        <is>
          <t>RB-C: reboiler (LP steam from ST extraction)</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6" t="n">
        <v>45</v>
      </c>
      <c r="U3727" s="16" t="n">
        <v>47</v>
      </c>
      <c r="V3727" s="16">
        <f>ROUNDUP((T3727+U3727+2*'Read Me'!$B$13)*(1+'Read Me'!$B$12),-1)</f>
        <v/>
      </c>
      <c r="W3727" s="16">
        <f>V3727*N3727*O3727</f>
        <v/>
      </c>
      <c r="X3727" s="12">
        <f>IF(LEFT(I3727,2)="MV",2*N3727*IF(L3727="1/C",O3727,1),0)</f>
        <v/>
      </c>
      <c r="Y3727" s="12">
        <f>IF(OR(LEFT(K3727,4)="LVAX",LEFT(K3727,6)="MV15AX",LEFT(K3727,4)="CTAX",LEFT(K3727,2)="W|"),2*N3727*O3727,0)</f>
        <v/>
      </c>
      <c r="Z3727" s="12" t="inlineStr">
        <is>
          <t>VD 0.2 %</t>
        </is>
      </c>
      <c r="AA3727" s="12">
        <f>N3727*O3727</f>
        <v/>
      </c>
    </row>
    <row r="3728">
      <c r="A3728" s="12" t="inlineStr">
        <is>
          <t>G-P-0203</t>
        </is>
      </c>
      <c r="B3728" s="12" t="inlineStr">
        <is>
          <t>G</t>
        </is>
      </c>
      <c r="C3728" s="12" t="inlineStr">
        <is>
          <t>Carbon capture</t>
        </is>
      </c>
      <c r="D3728" s="12" t="inlineStr">
        <is>
          <t>MOV 2: power</t>
        </is>
      </c>
      <c r="E3728" s="12" t="inlineStr"/>
      <c r="F3728" s="12" t="inlineStr">
        <is>
          <t>CCS MV switchgear building (VFDs)</t>
        </is>
      </c>
      <c r="G3728" s="12" t="inlineStr"/>
      <c r="H3728" s="12" t="inlineStr">
        <is>
          <t>RB-C: reboiler (LP steam from ST extraction)</t>
        </is>
      </c>
      <c r="I3728" s="12" t="inlineStr">
        <is>
          <t>LV 600 V</t>
        </is>
      </c>
      <c r="J3728" s="12" t="inlineStr">
        <is>
          <t>Type TC-ER 600 V 3/C Cu XHHW-2 + ground, PVC jacket</t>
        </is>
      </c>
      <c r="K3728" s="12" t="inlineStr">
        <is>
          <t>LV|3/C+G|10</t>
        </is>
      </c>
      <c r="L3728" s="12" t="inlineStr">
        <is>
          <t>3/C+G</t>
        </is>
      </c>
      <c r="M3728" s="12" t="inlineStr">
        <is>
          <t>10</t>
        </is>
      </c>
      <c r="N3728" s="12" t="n">
        <v>1</v>
      </c>
      <c r="O3728" s="12" t="n">
        <v>1</v>
      </c>
      <c r="P3728" s="12" t="n">
        <v>480</v>
      </c>
      <c r="Q3728" s="12" t="n">
        <v>2.5</v>
      </c>
      <c r="R3728" s="12" t="n">
        <v>3.5</v>
      </c>
      <c r="S3728" s="12" t="inlineStr">
        <is>
          <t>Duct bank</t>
        </is>
      </c>
      <c r="T3728" s="16" t="n">
        <v>45</v>
      </c>
      <c r="U3728" s="16" t="n">
        <v>47</v>
      </c>
      <c r="V3728" s="16">
        <f>ROUNDUP((T3728+U3728+2*'Read Me'!$B$13)*(1+'Read Me'!$B$12),-1)</f>
        <v/>
      </c>
      <c r="W3728" s="16">
        <f>V3728*N3728*O3728</f>
        <v/>
      </c>
      <c r="X3728" s="12">
        <f>IF(LEFT(I3728,2)="MV",2*N3728*IF(L3728="1/C",O3728,1),0)</f>
        <v/>
      </c>
      <c r="Y3728" s="12">
        <f>IF(OR(LEFT(K3728,4)="LVAX",LEFT(K3728,6)="MV15AX",LEFT(K3728,4)="CTAX",LEFT(K3728,2)="W|"),2*N3728*O3728,0)</f>
        <v/>
      </c>
      <c r="Z3728" s="12" t="inlineStr">
        <is>
          <t>VD 0.2 %</t>
        </is>
      </c>
      <c r="AA3728" s="12">
        <f>N3728*O3728</f>
        <v/>
      </c>
    </row>
    <row r="3729">
      <c r="A3729" s="12" t="inlineStr">
        <is>
          <t>G-P-0204</t>
        </is>
      </c>
      <c r="B3729" s="12" t="inlineStr">
        <is>
          <t>G</t>
        </is>
      </c>
      <c r="C3729" s="12" t="inlineStr">
        <is>
          <t>Carbon capture</t>
        </is>
      </c>
      <c r="D3729" s="12" t="inlineStr">
        <is>
          <t>MOV 3: power</t>
        </is>
      </c>
      <c r="E3729" s="12" t="inlineStr"/>
      <c r="F3729" s="12" t="inlineStr">
        <is>
          <t>CCS MV switchgear building (VFDs)</t>
        </is>
      </c>
      <c r="G3729" s="12" t="inlineStr"/>
      <c r="H3729" s="12" t="inlineStr">
        <is>
          <t>RB-C: reboiler (LP steam from ST extraction)</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2.5</v>
      </c>
      <c r="R3729" s="12" t="n">
        <v>3.5</v>
      </c>
      <c r="S3729" s="12" t="inlineStr">
        <is>
          <t>Duct bank</t>
        </is>
      </c>
      <c r="T3729" s="16" t="n">
        <v>45</v>
      </c>
      <c r="U3729" s="16" t="n">
        <v>47</v>
      </c>
      <c r="V3729" s="16">
        <f>ROUNDUP((T3729+U3729+2*'Read Me'!$B$13)*(1+'Read Me'!$B$12),-1)</f>
        <v/>
      </c>
      <c r="W3729" s="16">
        <f>V3729*N3729*O3729</f>
        <v/>
      </c>
      <c r="X3729" s="12">
        <f>IF(LEFT(I3729,2)="MV",2*N3729*IF(L3729="1/C",O3729,1),0)</f>
        <v/>
      </c>
      <c r="Y3729" s="12">
        <f>IF(OR(LEFT(K3729,4)="LVAX",LEFT(K3729,6)="MV15AX",LEFT(K3729,4)="CTAX",LEFT(K3729,2)="W|"),2*N3729*O3729,0)</f>
        <v/>
      </c>
      <c r="Z3729" s="12" t="inlineStr">
        <is>
          <t>VD 0.2 %</t>
        </is>
      </c>
      <c r="AA3729" s="12">
        <f>N3729*O3729</f>
        <v/>
      </c>
    </row>
    <row r="3730">
      <c r="A3730" s="12" t="inlineStr">
        <is>
          <t>G-P-0205</t>
        </is>
      </c>
      <c r="B3730" s="12" t="inlineStr">
        <is>
          <t>G</t>
        </is>
      </c>
      <c r="C3730" s="12" t="inlineStr">
        <is>
          <t>Carbon capture</t>
        </is>
      </c>
      <c r="D3730" s="12" t="inlineStr">
        <is>
          <t>MOV 4: power</t>
        </is>
      </c>
      <c r="E3730" s="12" t="inlineStr"/>
      <c r="F3730" s="12" t="inlineStr">
        <is>
          <t>CCS MV switchgear building (VFDs)</t>
        </is>
      </c>
      <c r="G3730" s="12" t="inlineStr"/>
      <c r="H3730" s="12" t="inlineStr">
        <is>
          <t>RB-C: reboiler (LP steam from ST extraction)</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2.5</v>
      </c>
      <c r="R3730" s="12" t="n">
        <v>3.5</v>
      </c>
      <c r="S3730" s="12" t="inlineStr">
        <is>
          <t>Duct bank</t>
        </is>
      </c>
      <c r="T3730" s="16" t="n">
        <v>45</v>
      </c>
      <c r="U3730" s="16" t="n">
        <v>47</v>
      </c>
      <c r="V3730" s="16">
        <f>ROUNDUP((T3730+U3730+2*'Read Me'!$B$13)*(1+'Read Me'!$B$12),-1)</f>
        <v/>
      </c>
      <c r="W3730" s="16">
        <f>V3730*N3730*O3730</f>
        <v/>
      </c>
      <c r="X3730" s="12">
        <f>IF(LEFT(I3730,2)="MV",2*N3730*IF(L3730="1/C",O3730,1),0)</f>
        <v/>
      </c>
      <c r="Y3730" s="12">
        <f>IF(OR(LEFT(K3730,4)="LVAX",LEFT(K3730,6)="MV15AX",LEFT(K3730,4)="CTAX",LEFT(K3730,2)="W|"),2*N3730*O3730,0)</f>
        <v/>
      </c>
      <c r="Z3730" s="12" t="inlineStr">
        <is>
          <t>VD 0.2 %</t>
        </is>
      </c>
      <c r="AA3730" s="12">
        <f>N3730*O3730</f>
        <v/>
      </c>
    </row>
    <row r="3731">
      <c r="A3731" s="12" t="inlineStr">
        <is>
          <t>G-P-0206</t>
        </is>
      </c>
      <c r="B3731" s="12" t="inlineStr">
        <is>
          <t>G</t>
        </is>
      </c>
      <c r="C3731" s="12" t="inlineStr">
        <is>
          <t>Carbon capture</t>
        </is>
      </c>
      <c r="D3731" s="12" t="inlineStr">
        <is>
          <t>LV power feeder</t>
        </is>
      </c>
      <c r="E3731" s="12" t="inlineStr"/>
      <c r="F3731" s="12" t="inlineStr">
        <is>
          <t>CCS MV switchgear building (VFDs)</t>
        </is>
      </c>
      <c r="G3731" s="12" t="inlineStr"/>
      <c r="H3731" s="12" t="inlineStr">
        <is>
          <t>RB-C: reboiler (LP steam from ST extraction)</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10</v>
      </c>
      <c r="R3731" s="12" t="n">
        <v>14.2</v>
      </c>
      <c r="S3731" s="12" t="inlineStr">
        <is>
          <t>Duct bank</t>
        </is>
      </c>
      <c r="T3731" s="16" t="n">
        <v>45</v>
      </c>
      <c r="U3731" s="16" t="n">
        <v>47</v>
      </c>
      <c r="V3731" s="16">
        <f>ROUNDUP((T3731+U3731+2*'Read Me'!$B$13)*(1+'Read Me'!$B$12),-1)</f>
        <v/>
      </c>
      <c r="W3731" s="16">
        <f>V3731*N3731*O3731</f>
        <v/>
      </c>
      <c r="X3731" s="12">
        <f>IF(LEFT(I3731,2)="MV",2*N3731*IF(L3731="1/C",O3731,1),0)</f>
        <v/>
      </c>
      <c r="Y3731" s="12">
        <f>IF(OR(LEFT(K3731,4)="LVAX",LEFT(K3731,6)="MV15AX",LEFT(K3731,4)="CTAX",LEFT(K3731,2)="W|"),2*N3731*O3731,0)</f>
        <v/>
      </c>
      <c r="Z3731" s="12" t="inlineStr">
        <is>
          <t>VD 0.6 %</t>
        </is>
      </c>
      <c r="AA3731" s="12">
        <f>N3731*O3731</f>
        <v/>
      </c>
    </row>
    <row r="3732">
      <c r="A3732" s="12" t="inlineStr">
        <is>
          <t>G-P-0207</t>
        </is>
      </c>
      <c r="B3732" s="12" t="inlineStr">
        <is>
          <t>G</t>
        </is>
      </c>
      <c r="C3732" s="12" t="inlineStr">
        <is>
          <t>Carbon capture</t>
        </is>
      </c>
      <c r="D3732" s="12" t="inlineStr">
        <is>
          <t>Motor 1 of 2, 15 kW</t>
        </is>
      </c>
      <c r="E3732" s="12" t="inlineStr"/>
      <c r="F3732" s="12" t="inlineStr">
        <is>
          <t>CCS MV switchgear building (VFDs)</t>
        </is>
      </c>
      <c r="G3732" s="12" t="inlineStr"/>
      <c r="H3732" s="12" t="inlineStr">
        <is>
          <t>Reclaimer (thermal, intermittent)</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15</v>
      </c>
      <c r="R3732" s="12" t="n">
        <v>21.2</v>
      </c>
      <c r="S3732" s="12" t="inlineStr">
        <is>
          <t>Duct bank</t>
        </is>
      </c>
      <c r="T3732" s="16" t="n">
        <v>45</v>
      </c>
      <c r="U3732" s="16" t="n">
        <v>57</v>
      </c>
      <c r="V3732" s="16">
        <f>ROUNDUP((T3732+U3732+2*'Read Me'!$B$13)*(1+'Read Me'!$B$12),-1)</f>
        <v/>
      </c>
      <c r="W3732" s="16">
        <f>V3732*N3732*O3732</f>
        <v/>
      </c>
      <c r="X3732" s="12">
        <f>IF(LEFT(I3732,2)="MV",2*N3732*IF(L3732="1/C",O3732,1),0)</f>
        <v/>
      </c>
      <c r="Y3732" s="12">
        <f>IF(OR(LEFT(K3732,4)="LVAX",LEFT(K3732,6)="MV15AX",LEFT(K3732,4)="CTAX",LEFT(K3732,2)="W|"),2*N3732*O3732,0)</f>
        <v/>
      </c>
      <c r="Z3732" s="12" t="inlineStr">
        <is>
          <t>VD 1.0 %</t>
        </is>
      </c>
      <c r="AA3732" s="12">
        <f>N3732*O3732</f>
        <v/>
      </c>
    </row>
    <row r="3733">
      <c r="A3733" s="12" t="inlineStr">
        <is>
          <t>G-P-0208</t>
        </is>
      </c>
      <c r="B3733" s="12" t="inlineStr">
        <is>
          <t>G</t>
        </is>
      </c>
      <c r="C3733" s="12" t="inlineStr">
        <is>
          <t>Carbon capture</t>
        </is>
      </c>
      <c r="D3733" s="12" t="inlineStr">
        <is>
          <t>Motor 2 of 2, 15 kW</t>
        </is>
      </c>
      <c r="E3733" s="12" t="inlineStr"/>
      <c r="F3733" s="12" t="inlineStr">
        <is>
          <t>CCS MV switchgear building (VFDs)</t>
        </is>
      </c>
      <c r="G3733" s="12" t="inlineStr"/>
      <c r="H3733" s="12" t="inlineStr">
        <is>
          <t>Reclaimer (thermal, intermittent)</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15</v>
      </c>
      <c r="R3733" s="12" t="n">
        <v>21.2</v>
      </c>
      <c r="S3733" s="12" t="inlineStr">
        <is>
          <t>Duct bank</t>
        </is>
      </c>
      <c r="T3733" s="16" t="n">
        <v>45</v>
      </c>
      <c r="U3733" s="16" t="n">
        <v>57</v>
      </c>
      <c r="V3733" s="16">
        <f>ROUNDUP((T3733+U3733+2*'Read Me'!$B$13)*(1+'Read Me'!$B$12),-1)</f>
        <v/>
      </c>
      <c r="W3733" s="16">
        <f>V3733*N3733*O3733</f>
        <v/>
      </c>
      <c r="X3733" s="12">
        <f>IF(LEFT(I3733,2)="MV",2*N3733*IF(L3733="1/C",O3733,1),0)</f>
        <v/>
      </c>
      <c r="Y3733" s="12">
        <f>IF(OR(LEFT(K3733,4)="LVAX",LEFT(K3733,6)="MV15AX",LEFT(K3733,4)="CTAX",LEFT(K3733,2)="W|"),2*N3733*O3733,0)</f>
        <v/>
      </c>
      <c r="Z3733" s="12" t="inlineStr">
        <is>
          <t>VD 1.0 %</t>
        </is>
      </c>
      <c r="AA3733" s="12">
        <f>N3733*O3733</f>
        <v/>
      </c>
    </row>
    <row r="3734">
      <c r="A3734" s="12" t="inlineStr">
        <is>
          <t>G-P-0209</t>
        </is>
      </c>
      <c r="B3734" s="12" t="inlineStr">
        <is>
          <t>G</t>
        </is>
      </c>
      <c r="C3734" s="12" t="inlineStr">
        <is>
          <t>Carbon capture</t>
        </is>
      </c>
      <c r="D3734" s="12" t="inlineStr">
        <is>
          <t>MOV 1: power</t>
        </is>
      </c>
      <c r="E3734" s="12" t="inlineStr"/>
      <c r="F3734" s="12" t="inlineStr">
        <is>
          <t>CCS MV switchgear building (VFDs)</t>
        </is>
      </c>
      <c r="G3734" s="12" t="inlineStr">
        <is>
          <t>STR-A</t>
        </is>
      </c>
      <c r="H3734" s="12" t="inlineStr">
        <is>
          <t>STR-A: stripper / regenerator (45 ft dia x 207 ft)</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2.5</v>
      </c>
      <c r="R3734" s="12" t="n">
        <v>3.5</v>
      </c>
      <c r="S3734" s="12" t="inlineStr">
        <is>
          <t>Duct bank</t>
        </is>
      </c>
      <c r="T3734" s="16" t="n">
        <v>146</v>
      </c>
      <c r="U3734" s="16" t="n">
        <v>36</v>
      </c>
      <c r="V3734" s="16">
        <f>ROUNDUP((T3734+U3734+2*'Read Me'!$B$13)*(1+'Read Me'!$B$12),-1)</f>
        <v/>
      </c>
      <c r="W3734" s="16">
        <f>V3734*N3734*O3734</f>
        <v/>
      </c>
      <c r="X3734" s="12">
        <f>IF(LEFT(I3734,2)="MV",2*N3734*IF(L3734="1/C",O3734,1),0)</f>
        <v/>
      </c>
      <c r="Y3734" s="12">
        <f>IF(OR(LEFT(K3734,4)="LVAX",LEFT(K3734,6)="MV15AX",LEFT(K3734,4)="CTAX",LEFT(K3734,2)="W|"),2*N3734*O3734,0)</f>
        <v/>
      </c>
      <c r="Z3734" s="12" t="inlineStr">
        <is>
          <t>VD 0.3 %</t>
        </is>
      </c>
      <c r="AA3734" s="12">
        <f>N3734*O3734</f>
        <v/>
      </c>
    </row>
    <row r="3735">
      <c r="A3735" s="12" t="inlineStr">
        <is>
          <t>G-P-0210</t>
        </is>
      </c>
      <c r="B3735" s="12" t="inlineStr">
        <is>
          <t>G</t>
        </is>
      </c>
      <c r="C3735" s="12" t="inlineStr">
        <is>
          <t>Carbon capture</t>
        </is>
      </c>
      <c r="D3735" s="12" t="inlineStr">
        <is>
          <t>MOV 2: power</t>
        </is>
      </c>
      <c r="E3735" s="12" t="inlineStr"/>
      <c r="F3735" s="12" t="inlineStr">
        <is>
          <t>CCS MV switchgear building (VFDs)</t>
        </is>
      </c>
      <c r="G3735" s="12" t="inlineStr">
        <is>
          <t>STR-A</t>
        </is>
      </c>
      <c r="H3735" s="12" t="inlineStr">
        <is>
          <t>STR-A: stripper / regenerator (45 ft dia x 207 ft)</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2.5</v>
      </c>
      <c r="R3735" s="12" t="n">
        <v>3.5</v>
      </c>
      <c r="S3735" s="12" t="inlineStr">
        <is>
          <t>Duct bank</t>
        </is>
      </c>
      <c r="T3735" s="16" t="n">
        <v>146</v>
      </c>
      <c r="U3735" s="16" t="n">
        <v>36</v>
      </c>
      <c r="V3735" s="16">
        <f>ROUNDUP((T3735+U3735+2*'Read Me'!$B$13)*(1+'Read Me'!$B$12),-1)</f>
        <v/>
      </c>
      <c r="W3735" s="16">
        <f>V3735*N3735*O3735</f>
        <v/>
      </c>
      <c r="X3735" s="12">
        <f>IF(LEFT(I3735,2)="MV",2*N3735*IF(L3735="1/C",O3735,1),0)</f>
        <v/>
      </c>
      <c r="Y3735" s="12">
        <f>IF(OR(LEFT(K3735,4)="LVAX",LEFT(K3735,6)="MV15AX",LEFT(K3735,4)="CTAX",LEFT(K3735,2)="W|"),2*N3735*O3735,0)</f>
        <v/>
      </c>
      <c r="Z3735" s="12" t="inlineStr">
        <is>
          <t>VD 0.3 %</t>
        </is>
      </c>
      <c r="AA3735" s="12">
        <f>N3735*O3735</f>
        <v/>
      </c>
    </row>
    <row r="3736">
      <c r="A3736" s="12" t="inlineStr">
        <is>
          <t>G-P-0211</t>
        </is>
      </c>
      <c r="B3736" s="12" t="inlineStr">
        <is>
          <t>G</t>
        </is>
      </c>
      <c r="C3736" s="12" t="inlineStr">
        <is>
          <t>Carbon capture</t>
        </is>
      </c>
      <c r="D3736" s="12" t="inlineStr">
        <is>
          <t>MOV 3: power</t>
        </is>
      </c>
      <c r="E3736" s="12" t="inlineStr"/>
      <c r="F3736" s="12" t="inlineStr">
        <is>
          <t>CCS MV switchgear building (VFDs)</t>
        </is>
      </c>
      <c r="G3736" s="12" t="inlineStr">
        <is>
          <t>STR-A</t>
        </is>
      </c>
      <c r="H3736" s="12" t="inlineStr">
        <is>
          <t>STR-A: stripper / regenerator (45 ft dia x 207 ft)</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2.5</v>
      </c>
      <c r="R3736" s="12" t="n">
        <v>3.5</v>
      </c>
      <c r="S3736" s="12" t="inlineStr">
        <is>
          <t>Duct bank</t>
        </is>
      </c>
      <c r="T3736" s="16" t="n">
        <v>146</v>
      </c>
      <c r="U3736" s="16" t="n">
        <v>36</v>
      </c>
      <c r="V3736" s="16">
        <f>ROUNDUP((T3736+U3736+2*'Read Me'!$B$13)*(1+'Read Me'!$B$12),-1)</f>
        <v/>
      </c>
      <c r="W3736" s="16">
        <f>V3736*N3736*O3736</f>
        <v/>
      </c>
      <c r="X3736" s="12">
        <f>IF(LEFT(I3736,2)="MV",2*N3736*IF(L3736="1/C",O3736,1),0)</f>
        <v/>
      </c>
      <c r="Y3736" s="12">
        <f>IF(OR(LEFT(K3736,4)="LVAX",LEFT(K3736,6)="MV15AX",LEFT(K3736,4)="CTAX",LEFT(K3736,2)="W|"),2*N3736*O3736,0)</f>
        <v/>
      </c>
      <c r="Z3736" s="12" t="inlineStr">
        <is>
          <t>VD 0.3 %</t>
        </is>
      </c>
      <c r="AA3736" s="12">
        <f>N3736*O3736</f>
        <v/>
      </c>
    </row>
    <row r="3737">
      <c r="A3737" s="12" t="inlineStr">
        <is>
          <t>G-P-0212</t>
        </is>
      </c>
      <c r="B3737" s="12" t="inlineStr">
        <is>
          <t>G</t>
        </is>
      </c>
      <c r="C3737" s="12" t="inlineStr">
        <is>
          <t>Carbon capture</t>
        </is>
      </c>
      <c r="D3737" s="12" t="inlineStr">
        <is>
          <t>MOV 4: power</t>
        </is>
      </c>
      <c r="E3737" s="12" t="inlineStr"/>
      <c r="F3737" s="12" t="inlineStr">
        <is>
          <t>CCS MV switchgear building (VFDs)</t>
        </is>
      </c>
      <c r="G3737" s="12" t="inlineStr">
        <is>
          <t>STR-A</t>
        </is>
      </c>
      <c r="H3737" s="12" t="inlineStr">
        <is>
          <t>STR-A: stripper / regenerator (45 ft dia x 207 ft)</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2.5</v>
      </c>
      <c r="R3737" s="12" t="n">
        <v>3.5</v>
      </c>
      <c r="S3737" s="12" t="inlineStr">
        <is>
          <t>Duct bank</t>
        </is>
      </c>
      <c r="T3737" s="16" t="n">
        <v>146</v>
      </c>
      <c r="U3737" s="16" t="n">
        <v>36</v>
      </c>
      <c r="V3737" s="16">
        <f>ROUNDUP((T3737+U3737+2*'Read Me'!$B$13)*(1+'Read Me'!$B$12),-1)</f>
        <v/>
      </c>
      <c r="W3737" s="16">
        <f>V3737*N3737*O3737</f>
        <v/>
      </c>
      <c r="X3737" s="12">
        <f>IF(LEFT(I3737,2)="MV",2*N3737*IF(L3737="1/C",O3737,1),0)</f>
        <v/>
      </c>
      <c r="Y3737" s="12">
        <f>IF(OR(LEFT(K3737,4)="LVAX",LEFT(K3737,6)="MV15AX",LEFT(K3737,4)="CTAX",LEFT(K3737,2)="W|"),2*N3737*O3737,0)</f>
        <v/>
      </c>
      <c r="Z3737" s="12" t="inlineStr">
        <is>
          <t>VD 0.3 %</t>
        </is>
      </c>
      <c r="AA3737" s="12">
        <f>N3737*O3737</f>
        <v/>
      </c>
    </row>
    <row r="3738">
      <c r="A3738" s="12" t="inlineStr">
        <is>
          <t>G-P-0213</t>
        </is>
      </c>
      <c r="B3738" s="12" t="inlineStr">
        <is>
          <t>G</t>
        </is>
      </c>
      <c r="C3738" s="12" t="inlineStr">
        <is>
          <t>Carbon capture</t>
        </is>
      </c>
      <c r="D3738" s="12" t="inlineStr">
        <is>
          <t>MOV 5: power</t>
        </is>
      </c>
      <c r="E3738" s="12" t="inlineStr"/>
      <c r="F3738" s="12" t="inlineStr">
        <is>
          <t>CCS MV switchgear building (VFDs)</t>
        </is>
      </c>
      <c r="G3738" s="12" t="inlineStr">
        <is>
          <t>STR-A</t>
        </is>
      </c>
      <c r="H3738" s="12" t="inlineStr">
        <is>
          <t>STR-A: stripper / regenerator (45 ft dia x 207 ft)</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2.5</v>
      </c>
      <c r="R3738" s="12" t="n">
        <v>3.5</v>
      </c>
      <c r="S3738" s="12" t="inlineStr">
        <is>
          <t>Duct bank</t>
        </is>
      </c>
      <c r="T3738" s="16" t="n">
        <v>146</v>
      </c>
      <c r="U3738" s="16" t="n">
        <v>36</v>
      </c>
      <c r="V3738" s="16">
        <f>ROUNDUP((T3738+U3738+2*'Read Me'!$B$13)*(1+'Read Me'!$B$12),-1)</f>
        <v/>
      </c>
      <c r="W3738" s="16">
        <f>V3738*N3738*O3738</f>
        <v/>
      </c>
      <c r="X3738" s="12">
        <f>IF(LEFT(I3738,2)="MV",2*N3738*IF(L3738="1/C",O3738,1),0)</f>
        <v/>
      </c>
      <c r="Y3738" s="12">
        <f>IF(OR(LEFT(K3738,4)="LVAX",LEFT(K3738,6)="MV15AX",LEFT(K3738,4)="CTAX",LEFT(K3738,2)="W|"),2*N3738*O3738,0)</f>
        <v/>
      </c>
      <c r="Z3738" s="12" t="inlineStr">
        <is>
          <t>VD 0.3 %</t>
        </is>
      </c>
      <c r="AA3738" s="12">
        <f>N3738*O3738</f>
        <v/>
      </c>
    </row>
    <row r="3739">
      <c r="A3739" s="12" t="inlineStr">
        <is>
          <t>G-P-0214</t>
        </is>
      </c>
      <c r="B3739" s="12" t="inlineStr">
        <is>
          <t>G</t>
        </is>
      </c>
      <c r="C3739" s="12" t="inlineStr">
        <is>
          <t>Carbon capture</t>
        </is>
      </c>
      <c r="D3739" s="12" t="inlineStr">
        <is>
          <t>MOV 6: power</t>
        </is>
      </c>
      <c r="E3739" s="12" t="inlineStr"/>
      <c r="F3739" s="12" t="inlineStr">
        <is>
          <t>CCS MV switchgear building (VFDs)</t>
        </is>
      </c>
      <c r="G3739" s="12" t="inlineStr">
        <is>
          <t>STR-A</t>
        </is>
      </c>
      <c r="H3739" s="12" t="inlineStr">
        <is>
          <t>STR-A: stripper / regenerator (45 ft dia x 207 ft)</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2.5</v>
      </c>
      <c r="R3739" s="12" t="n">
        <v>3.5</v>
      </c>
      <c r="S3739" s="12" t="inlineStr">
        <is>
          <t>Duct bank</t>
        </is>
      </c>
      <c r="T3739" s="16" t="n">
        <v>146</v>
      </c>
      <c r="U3739" s="16" t="n">
        <v>36</v>
      </c>
      <c r="V3739" s="16">
        <f>ROUNDUP((T3739+U3739+2*'Read Me'!$B$13)*(1+'Read Me'!$B$12),-1)</f>
        <v/>
      </c>
      <c r="W3739" s="16">
        <f>V3739*N3739*O3739</f>
        <v/>
      </c>
      <c r="X3739" s="12">
        <f>IF(LEFT(I3739,2)="MV",2*N3739*IF(L3739="1/C",O3739,1),0)</f>
        <v/>
      </c>
      <c r="Y3739" s="12">
        <f>IF(OR(LEFT(K3739,4)="LVAX",LEFT(K3739,6)="MV15AX",LEFT(K3739,4)="CTAX",LEFT(K3739,2)="W|"),2*N3739*O3739,0)</f>
        <v/>
      </c>
      <c r="Z3739" s="12" t="inlineStr">
        <is>
          <t>VD 0.3 %</t>
        </is>
      </c>
      <c r="AA3739" s="12">
        <f>N3739*O3739</f>
        <v/>
      </c>
    </row>
    <row r="3740">
      <c r="A3740" s="12" t="inlineStr">
        <is>
          <t>G-P-0215</t>
        </is>
      </c>
      <c r="B3740" s="12" t="inlineStr">
        <is>
          <t>G</t>
        </is>
      </c>
      <c r="C3740" s="12" t="inlineStr">
        <is>
          <t>Carbon capture</t>
        </is>
      </c>
      <c r="D3740" s="12" t="inlineStr">
        <is>
          <t>LV power feeder</t>
        </is>
      </c>
      <c r="E3740" s="12" t="inlineStr"/>
      <c r="F3740" s="12" t="inlineStr">
        <is>
          <t>CCS MV switchgear building (VFDs)</t>
        </is>
      </c>
      <c r="G3740" s="12" t="inlineStr">
        <is>
          <t>STR-A</t>
        </is>
      </c>
      <c r="H3740" s="12" t="inlineStr">
        <is>
          <t>STR-A: stripper / regenerator (45 ft dia x 207 ft)</t>
        </is>
      </c>
      <c r="I3740" s="12" t="inlineStr">
        <is>
          <t>LV 600 V</t>
        </is>
      </c>
      <c r="J3740" s="12" t="inlineStr">
        <is>
          <t>Type TC-ER 600 V 3/C Cu XHHW-2 + ground, PVC jacket</t>
        </is>
      </c>
      <c r="K3740" s="12" t="inlineStr">
        <is>
          <t>LV|3/C+G|6</t>
        </is>
      </c>
      <c r="L3740" s="12" t="inlineStr">
        <is>
          <t>3/C+G</t>
        </is>
      </c>
      <c r="M3740" s="12" t="inlineStr">
        <is>
          <t>6</t>
        </is>
      </c>
      <c r="N3740" s="12" t="n">
        <v>1</v>
      </c>
      <c r="O3740" s="12" t="n">
        <v>1</v>
      </c>
      <c r="P3740" s="12" t="n">
        <v>480</v>
      </c>
      <c r="Q3740" s="12" t="n">
        <v>30</v>
      </c>
      <c r="R3740" s="12" t="n">
        <v>42.5</v>
      </c>
      <c r="S3740" s="12" t="inlineStr">
        <is>
          <t>Duct bank</t>
        </is>
      </c>
      <c r="T3740" s="16" t="n">
        <v>146</v>
      </c>
      <c r="U3740" s="16" t="n">
        <v>36</v>
      </c>
      <c r="V3740" s="16">
        <f>ROUNDUP((T3740+U3740+2*'Read Me'!$B$13)*(1+'Read Me'!$B$12),-1)</f>
        <v/>
      </c>
      <c r="W3740" s="16">
        <f>V3740*N3740*O3740</f>
        <v/>
      </c>
      <c r="X3740" s="12">
        <f>IF(LEFT(I3740,2)="MV",2*N3740*IF(L3740="1/C",O3740,1),0)</f>
        <v/>
      </c>
      <c r="Y3740" s="12">
        <f>IF(OR(LEFT(K3740,4)="LVAX",LEFT(K3740,6)="MV15AX",LEFT(K3740,4)="CTAX",LEFT(K3740,2)="W|"),2*N3740*O3740,0)</f>
        <v/>
      </c>
      <c r="Z3740" s="12" t="inlineStr">
        <is>
          <t>VD 1.5 %</t>
        </is>
      </c>
      <c r="AA3740" s="12">
        <f>N3740*O3740</f>
        <v/>
      </c>
    </row>
    <row r="3741">
      <c r="A3741" s="12" t="inlineStr">
        <is>
          <t>G-P-0216</t>
        </is>
      </c>
      <c r="B3741" s="12" t="inlineStr">
        <is>
          <t>G</t>
        </is>
      </c>
      <c r="C3741" s="12" t="inlineStr">
        <is>
          <t>Carbon capture</t>
        </is>
      </c>
      <c r="D3741" s="12" t="inlineStr">
        <is>
          <t>Area / platform lighting circuit 1 (12 fixtures)</t>
        </is>
      </c>
      <c r="E3741" s="12" t="inlineStr"/>
      <c r="F3741" s="12" t="inlineStr">
        <is>
          <t>CCS MV switchgear building (VFDs)</t>
        </is>
      </c>
      <c r="G3741" s="12" t="inlineStr">
        <is>
          <t>STR-A</t>
        </is>
      </c>
      <c r="H3741" s="12" t="inlineStr">
        <is>
          <t>STR-A: stripper / regenerator (45 ft dia x 207 ft)</t>
        </is>
      </c>
      <c r="I3741" s="12" t="inlineStr">
        <is>
          <t>LV 600 V</t>
        </is>
      </c>
      <c r="J3741" s="12" t="inlineStr">
        <is>
          <t>Type TC-ER 600 V 3/C Cu XHHW-2 + ground, PVC jacket</t>
        </is>
      </c>
      <c r="K3741" s="12" t="inlineStr">
        <is>
          <t>LV|3/C+G|10</t>
        </is>
      </c>
      <c r="L3741" s="12" t="inlineStr">
        <is>
          <t>3/C+G</t>
        </is>
      </c>
      <c r="M3741" s="12" t="inlineStr">
        <is>
          <t>10</t>
        </is>
      </c>
      <c r="N3741" s="12" t="n">
        <v>1</v>
      </c>
      <c r="O3741" s="12" t="n">
        <v>1</v>
      </c>
      <c r="P3741" s="12" t="n">
        <v>480</v>
      </c>
      <c r="Q3741" s="12" t="n">
        <v>3</v>
      </c>
      <c r="R3741" s="12" t="n">
        <v>5</v>
      </c>
      <c r="S3741" s="12" t="inlineStr">
        <is>
          <t>Duct bank</t>
        </is>
      </c>
      <c r="T3741" s="16" t="n">
        <v>446</v>
      </c>
      <c r="U3741" s="16" t="n">
        <v>36</v>
      </c>
      <c r="V3741" s="16">
        <f>ROUNDUP((T3741+U3741+2*'Read Me'!$B$13)*(1+'Read Me'!$B$12),-1)</f>
        <v/>
      </c>
      <c r="W3741" s="16">
        <f>V3741*N3741*O3741</f>
        <v/>
      </c>
      <c r="X3741" s="12">
        <f>IF(LEFT(I3741,2)="MV",2*N3741*IF(L3741="1/C",O3741,1),0)</f>
        <v/>
      </c>
      <c r="Y3741" s="12">
        <f>IF(OR(LEFT(K3741,4)="LVAX",LEFT(K3741,6)="MV15AX",LEFT(K3741,4)="CTAX",LEFT(K3741,2)="W|"),2*N3741*O3741,0)</f>
        <v/>
      </c>
      <c r="Z3741" s="12" t="inlineStr">
        <is>
          <t>fixture-to-fixture run included</t>
        </is>
      </c>
      <c r="AA3741" s="12">
        <f>N3741*O3741</f>
        <v/>
      </c>
    </row>
    <row r="3742">
      <c r="A3742" s="12" t="inlineStr">
        <is>
          <t>G-P-0217</t>
        </is>
      </c>
      <c r="B3742" s="12" t="inlineStr">
        <is>
          <t>G</t>
        </is>
      </c>
      <c r="C3742" s="12" t="inlineStr">
        <is>
          <t>Carbon capture</t>
        </is>
      </c>
      <c r="D3742" s="12" t="inlineStr">
        <is>
          <t>Area / platform lighting circuit 2 (8 fixtures)</t>
        </is>
      </c>
      <c r="E3742" s="12" t="inlineStr"/>
      <c r="F3742" s="12" t="inlineStr">
        <is>
          <t>CCS MV switchgear building (VFDs)</t>
        </is>
      </c>
      <c r="G3742" s="12" t="inlineStr">
        <is>
          <t>STR-A</t>
        </is>
      </c>
      <c r="H3742" s="12" t="inlineStr">
        <is>
          <t>STR-A: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3</v>
      </c>
      <c r="R3742" s="12" t="n">
        <v>5</v>
      </c>
      <c r="S3742" s="12" t="inlineStr">
        <is>
          <t>Duct bank</t>
        </is>
      </c>
      <c r="T3742" s="16" t="n">
        <v>446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fixture-to-fixture run included</t>
        </is>
      </c>
      <c r="AA3742" s="12">
        <f>N3742*O3742</f>
        <v/>
      </c>
    </row>
    <row r="3743">
      <c r="A3743" s="12" t="inlineStr">
        <is>
          <t>G-P-0218</t>
        </is>
      </c>
      <c r="B3743" s="12" t="inlineStr">
        <is>
          <t>G</t>
        </is>
      </c>
      <c r="C3743" s="12" t="inlineStr">
        <is>
          <t>Carbon capture</t>
        </is>
      </c>
      <c r="D3743" s="12" t="inlineStr">
        <is>
          <t>480 V welding receptacle 1</t>
        </is>
      </c>
      <c r="E3743" s="12" t="inlineStr"/>
      <c r="F3743" s="12" t="inlineStr">
        <is>
          <t>CCS MV switchgear building (VFDs)</t>
        </is>
      </c>
      <c r="G3743" s="12" t="inlineStr">
        <is>
          <t>STR-A</t>
        </is>
      </c>
      <c r="H3743" s="12" t="inlineStr">
        <is>
          <t>STR-A: stripper / regenerator (45 ft dia x 207 ft)</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60</v>
      </c>
      <c r="R3743" s="12" t="n">
        <v>76</v>
      </c>
      <c r="S3743" s="12" t="inlineStr">
        <is>
          <t>Duct bank</t>
        </is>
      </c>
      <c r="T3743" s="16" t="n">
        <v>146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VD 1.1 %</t>
        </is>
      </c>
      <c r="AA3743" s="12">
        <f>N3743*O3743</f>
        <v/>
      </c>
    </row>
    <row r="3744">
      <c r="A3744" s="12" t="inlineStr">
        <is>
          <t>G-P-0219</t>
        </is>
      </c>
      <c r="B3744" s="12" t="inlineStr">
        <is>
          <t>G</t>
        </is>
      </c>
      <c r="C3744" s="12" t="inlineStr">
        <is>
          <t>Carbon capture</t>
        </is>
      </c>
      <c r="D3744" s="12" t="inlineStr">
        <is>
          <t>480 V welding receptacle 2</t>
        </is>
      </c>
      <c r="E3744" s="12" t="inlineStr"/>
      <c r="F3744" s="12" t="inlineStr">
        <is>
          <t>CCS MV switchgear building (VFDs)</t>
        </is>
      </c>
      <c r="G3744" s="12" t="inlineStr">
        <is>
          <t>STR-A</t>
        </is>
      </c>
      <c r="H3744" s="12" t="inlineStr">
        <is>
          <t>STR-A: stripper / regenerator (45 ft dia x 207 ft)</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60</v>
      </c>
      <c r="R3744" s="12" t="n">
        <v>76</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1.1 %</t>
        </is>
      </c>
      <c r="AA3744" s="12">
        <f>N3744*O3744</f>
        <v/>
      </c>
    </row>
    <row r="3745">
      <c r="A3745" s="12" t="inlineStr">
        <is>
          <t>G-P-0220</t>
        </is>
      </c>
      <c r="B3745" s="12" t="inlineStr">
        <is>
          <t>G</t>
        </is>
      </c>
      <c r="C3745" s="12" t="inlineStr">
        <is>
          <t>Carbon capture</t>
        </is>
      </c>
      <c r="D3745" s="12" t="inlineStr">
        <is>
          <t>480 V welding receptacle 3</t>
        </is>
      </c>
      <c r="E3745" s="12" t="inlineStr"/>
      <c r="F3745" s="12" t="inlineStr">
        <is>
          <t>CCS MV switchgear building (VFDs)</t>
        </is>
      </c>
      <c r="G3745" s="12" t="inlineStr">
        <is>
          <t>STR-A</t>
        </is>
      </c>
      <c r="H3745" s="12" t="inlineStr">
        <is>
          <t>STR-A: stripper / regenerator (45 ft dia x 207 ft)</t>
        </is>
      </c>
      <c r="I3745" s="12" t="inlineStr">
        <is>
          <t>LV 600 V</t>
        </is>
      </c>
      <c r="J3745" s="12" t="inlineStr">
        <is>
          <t>Type TC-ER 600 V 3/C Cu XHHW-2 + ground, PVC jacket</t>
        </is>
      </c>
      <c r="K3745" s="12" t="inlineStr">
        <is>
          <t>LV|3/C+G|2</t>
        </is>
      </c>
      <c r="L3745" s="12" t="inlineStr">
        <is>
          <t>3/C+G</t>
        </is>
      </c>
      <c r="M3745" s="12" t="inlineStr">
        <is>
          <t>2</t>
        </is>
      </c>
      <c r="N3745" s="12" t="n">
        <v>1</v>
      </c>
      <c r="O3745" s="12" t="n">
        <v>1</v>
      </c>
      <c r="P3745" s="12" t="n">
        <v>480</v>
      </c>
      <c r="Q3745" s="12" t="n">
        <v>60</v>
      </c>
      <c r="R3745" s="12" t="n">
        <v>76</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1.1 %</t>
        </is>
      </c>
      <c r="AA3745" s="12">
        <f>N3745*O3745</f>
        <v/>
      </c>
    </row>
    <row r="3746">
      <c r="A3746" s="12" t="inlineStr">
        <is>
          <t>G-P-0221</t>
        </is>
      </c>
      <c r="B3746" s="12" t="inlineStr">
        <is>
          <t>G</t>
        </is>
      </c>
      <c r="C3746" s="12" t="inlineStr">
        <is>
          <t>Carbon capture</t>
        </is>
      </c>
      <c r="D3746" s="12" t="inlineStr">
        <is>
          <t>480 V welding receptacle 4</t>
        </is>
      </c>
      <c r="E3746" s="12" t="inlineStr"/>
      <c r="F3746" s="12" t="inlineStr">
        <is>
          <t>CCS MV switchgear building (VFDs)</t>
        </is>
      </c>
      <c r="G3746" s="12" t="inlineStr">
        <is>
          <t>STR-A</t>
        </is>
      </c>
      <c r="H3746" s="12" t="inlineStr">
        <is>
          <t>STR-A: stripper / regenerator (45 ft dia x 207 ft)</t>
        </is>
      </c>
      <c r="I3746" s="12" t="inlineStr">
        <is>
          <t>LV 600 V</t>
        </is>
      </c>
      <c r="J3746" s="12" t="inlineStr">
        <is>
          <t>Type TC-ER 600 V 3/C Cu XHHW-2 + ground, PVC jacket</t>
        </is>
      </c>
      <c r="K3746" s="12" t="inlineStr">
        <is>
          <t>LV|3/C+G|2</t>
        </is>
      </c>
      <c r="L3746" s="12" t="inlineStr">
        <is>
          <t>3/C+G</t>
        </is>
      </c>
      <c r="M3746" s="12" t="inlineStr">
        <is>
          <t>2</t>
        </is>
      </c>
      <c r="N3746" s="12" t="n">
        <v>1</v>
      </c>
      <c r="O3746" s="12" t="n">
        <v>1</v>
      </c>
      <c r="P3746" s="12" t="n">
        <v>480</v>
      </c>
      <c r="Q3746" s="12" t="n">
        <v>60</v>
      </c>
      <c r="R3746" s="12" t="n">
        <v>76</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1.1 %</t>
        </is>
      </c>
      <c r="AA3746" s="12">
        <f>N3746*O3746</f>
        <v/>
      </c>
    </row>
    <row r="3747">
      <c r="A3747" s="12" t="inlineStr">
        <is>
          <t>G-P-0222</t>
        </is>
      </c>
      <c r="B3747" s="12" t="inlineStr">
        <is>
          <t>G</t>
        </is>
      </c>
      <c r="C3747" s="12" t="inlineStr">
        <is>
          <t>Carbon capture</t>
        </is>
      </c>
      <c r="D3747" s="12" t="inlineStr">
        <is>
          <t>MOV 1: power</t>
        </is>
      </c>
      <c r="E3747" s="12" t="inlineStr"/>
      <c r="F3747" s="12" t="inlineStr">
        <is>
          <t>CCS MV switchgear building (VFDs)</t>
        </is>
      </c>
      <c r="G3747" s="12" t="inlineStr">
        <is>
          <t>STR-B</t>
        </is>
      </c>
      <c r="H3747" s="12" t="inlineStr">
        <is>
          <t>STR-B: stripper / regenerator (45 ft dia x 207 ft)</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0.3 %</t>
        </is>
      </c>
      <c r="AA3747" s="12">
        <f>N3747*O3747</f>
        <v/>
      </c>
    </row>
    <row r="3748">
      <c r="A3748" s="12" t="inlineStr">
        <is>
          <t>G-P-0223</t>
        </is>
      </c>
      <c r="B3748" s="12" t="inlineStr">
        <is>
          <t>G</t>
        </is>
      </c>
      <c r="C3748" s="12" t="inlineStr">
        <is>
          <t>Carbon capture</t>
        </is>
      </c>
      <c r="D3748" s="12" t="inlineStr">
        <is>
          <t>MOV 2: power</t>
        </is>
      </c>
      <c r="E3748" s="12" t="inlineStr"/>
      <c r="F3748" s="12" t="inlineStr">
        <is>
          <t>CCS MV switchgear building (VFDs)</t>
        </is>
      </c>
      <c r="G3748" s="12" t="inlineStr">
        <is>
          <t>STR-B</t>
        </is>
      </c>
      <c r="H3748" s="12" t="inlineStr">
        <is>
          <t>STR-B: stripper / regenerator (45 ft dia x 207 ft)</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6" t="n">
        <v>146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VD 0.3 %</t>
        </is>
      </c>
      <c r="AA3748" s="12">
        <f>N3748*O3748</f>
        <v/>
      </c>
    </row>
    <row r="3749">
      <c r="A3749" s="12" t="inlineStr">
        <is>
          <t>G-P-0224</t>
        </is>
      </c>
      <c r="B3749" s="12" t="inlineStr">
        <is>
          <t>G</t>
        </is>
      </c>
      <c r="C3749" s="12" t="inlineStr">
        <is>
          <t>Carbon capture</t>
        </is>
      </c>
      <c r="D3749" s="12" t="inlineStr">
        <is>
          <t>MOV 3: power</t>
        </is>
      </c>
      <c r="E3749" s="12" t="inlineStr"/>
      <c r="F3749" s="12" t="inlineStr">
        <is>
          <t>CCS MV switchgear building (VFDs)</t>
        </is>
      </c>
      <c r="G3749" s="12" t="inlineStr">
        <is>
          <t>STR-B</t>
        </is>
      </c>
      <c r="H3749" s="12" t="inlineStr">
        <is>
          <t>STR-B: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2.5</v>
      </c>
      <c r="R3749" s="12" t="n">
        <v>3.5</v>
      </c>
      <c r="S3749" s="12" t="inlineStr">
        <is>
          <t>Duct bank</t>
        </is>
      </c>
      <c r="T3749" s="16" t="n">
        <v>146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VD 0.3 %</t>
        </is>
      </c>
      <c r="AA3749" s="12">
        <f>N3749*O3749</f>
        <v/>
      </c>
    </row>
    <row r="3750">
      <c r="A3750" s="12" t="inlineStr">
        <is>
          <t>G-P-0225</t>
        </is>
      </c>
      <c r="B3750" s="12" t="inlineStr">
        <is>
          <t>G</t>
        </is>
      </c>
      <c r="C3750" s="12" t="inlineStr">
        <is>
          <t>Carbon capture</t>
        </is>
      </c>
      <c r="D3750" s="12" t="inlineStr">
        <is>
          <t>MOV 4: power</t>
        </is>
      </c>
      <c r="E3750" s="12" t="inlineStr"/>
      <c r="F3750" s="12" t="inlineStr">
        <is>
          <t>CCS MV switchgear building (VFDs)</t>
        </is>
      </c>
      <c r="G3750" s="12" t="inlineStr">
        <is>
          <t>STR-B</t>
        </is>
      </c>
      <c r="H3750" s="12" t="inlineStr">
        <is>
          <t>STR-B: stripper / regenerator (45 ft dia x 207 ft)</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6" t="n">
        <v>146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VD 0.3 %</t>
        </is>
      </c>
      <c r="AA3750" s="12">
        <f>N3750*O3750</f>
        <v/>
      </c>
    </row>
    <row r="3751">
      <c r="A3751" s="12" t="inlineStr">
        <is>
          <t>G-P-0226</t>
        </is>
      </c>
      <c r="B3751" s="12" t="inlineStr">
        <is>
          <t>G</t>
        </is>
      </c>
      <c r="C3751" s="12" t="inlineStr">
        <is>
          <t>Carbon capture</t>
        </is>
      </c>
      <c r="D3751" s="12" t="inlineStr">
        <is>
          <t>MOV 5: power</t>
        </is>
      </c>
      <c r="E3751" s="12" t="inlineStr"/>
      <c r="F3751" s="12" t="inlineStr">
        <is>
          <t>CCS MV switchgear building (VFDs)</t>
        </is>
      </c>
      <c r="G3751" s="12" t="inlineStr">
        <is>
          <t>STR-B</t>
        </is>
      </c>
      <c r="H3751" s="12" t="inlineStr">
        <is>
          <t>STR-B: stripper / regenerator (45 ft dia x 207 ft)</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6" t="n">
        <v>146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0.3 %</t>
        </is>
      </c>
      <c r="AA3751" s="12">
        <f>N3751*O3751</f>
        <v/>
      </c>
    </row>
    <row r="3752">
      <c r="A3752" s="12" t="inlineStr">
        <is>
          <t>G-P-0227</t>
        </is>
      </c>
      <c r="B3752" s="12" t="inlineStr">
        <is>
          <t>G</t>
        </is>
      </c>
      <c r="C3752" s="12" t="inlineStr">
        <is>
          <t>Carbon capture</t>
        </is>
      </c>
      <c r="D3752" s="12" t="inlineStr">
        <is>
          <t>MOV 6: power</t>
        </is>
      </c>
      <c r="E3752" s="12" t="inlineStr"/>
      <c r="F3752" s="12" t="inlineStr">
        <is>
          <t>CCS MV switchgear building (VFDs)</t>
        </is>
      </c>
      <c r="G3752" s="12" t="inlineStr">
        <is>
          <t>STR-B</t>
        </is>
      </c>
      <c r="H3752" s="12" t="inlineStr">
        <is>
          <t>STR-B: stripper / regenerator (45 ft dia x 207 ft)</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6" t="n">
        <v>146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0.3 %</t>
        </is>
      </c>
      <c r="AA3752" s="12">
        <f>N3752*O3752</f>
        <v/>
      </c>
    </row>
    <row r="3753">
      <c r="A3753" s="12" t="inlineStr">
        <is>
          <t>G-P-0228</t>
        </is>
      </c>
      <c r="B3753" s="12" t="inlineStr">
        <is>
          <t>G</t>
        </is>
      </c>
      <c r="C3753" s="12" t="inlineStr">
        <is>
          <t>Carbon capture</t>
        </is>
      </c>
      <c r="D3753" s="12" t="inlineStr">
        <is>
          <t>LV power feeder</t>
        </is>
      </c>
      <c r="E3753" s="12" t="inlineStr"/>
      <c r="F3753" s="12" t="inlineStr">
        <is>
          <t>CCS MV switchgear building (VFDs)</t>
        </is>
      </c>
      <c r="G3753" s="12" t="inlineStr">
        <is>
          <t>STR-B</t>
        </is>
      </c>
      <c r="H3753" s="12" t="inlineStr">
        <is>
          <t>STR-B: stripper / regenerator (45 ft dia x 207 ft)</t>
        </is>
      </c>
      <c r="I3753" s="12" t="inlineStr">
        <is>
          <t>LV 600 V</t>
        </is>
      </c>
      <c r="J3753" s="12" t="inlineStr">
        <is>
          <t>Type TC-ER 600 V 3/C Cu XHHW-2 + ground, PVC jacket</t>
        </is>
      </c>
      <c r="K3753" s="12" t="inlineStr">
        <is>
          <t>LV|3/C+G|6</t>
        </is>
      </c>
      <c r="L3753" s="12" t="inlineStr">
        <is>
          <t>3/C+G</t>
        </is>
      </c>
      <c r="M3753" s="12" t="inlineStr">
        <is>
          <t>6</t>
        </is>
      </c>
      <c r="N3753" s="12" t="n">
        <v>1</v>
      </c>
      <c r="O3753" s="12" t="n">
        <v>1</v>
      </c>
      <c r="P3753" s="12" t="n">
        <v>480</v>
      </c>
      <c r="Q3753" s="12" t="n">
        <v>30</v>
      </c>
      <c r="R3753" s="12" t="n">
        <v>42.5</v>
      </c>
      <c r="S3753" s="12" t="inlineStr">
        <is>
          <t>Duct bank</t>
        </is>
      </c>
      <c r="T3753" s="16" t="n">
        <v>146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1.5 %</t>
        </is>
      </c>
      <c r="AA3753" s="12">
        <f>N3753*O3753</f>
        <v/>
      </c>
    </row>
    <row r="3754">
      <c r="A3754" s="12" t="inlineStr">
        <is>
          <t>G-P-0229</t>
        </is>
      </c>
      <c r="B3754" s="12" t="inlineStr">
        <is>
          <t>G</t>
        </is>
      </c>
      <c r="C3754" s="12" t="inlineStr">
        <is>
          <t>Carbon capture</t>
        </is>
      </c>
      <c r="D3754" s="12" t="inlineStr">
        <is>
          <t>Area / platform lighting circuit 1 (12 fixtures)</t>
        </is>
      </c>
      <c r="E3754" s="12" t="inlineStr"/>
      <c r="F3754" s="12" t="inlineStr">
        <is>
          <t>CCS MV switchgear building (VFDs)</t>
        </is>
      </c>
      <c r="G3754" s="12" t="inlineStr">
        <is>
          <t>STR-B</t>
        </is>
      </c>
      <c r="H3754" s="12" t="inlineStr">
        <is>
          <t>STR-B: stripper / regenerator (45 ft dia x 207 ft)</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3</v>
      </c>
      <c r="R3754" s="12" t="n">
        <v>5</v>
      </c>
      <c r="S3754" s="12" t="inlineStr">
        <is>
          <t>Duct bank</t>
        </is>
      </c>
      <c r="T3754" s="16" t="n">
        <v>446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fixture-to-fixture run included</t>
        </is>
      </c>
      <c r="AA3754" s="12">
        <f>N3754*O3754</f>
        <v/>
      </c>
    </row>
    <row r="3755">
      <c r="A3755" s="12" t="inlineStr">
        <is>
          <t>G-P-0230</t>
        </is>
      </c>
      <c r="B3755" s="12" t="inlineStr">
        <is>
          <t>G</t>
        </is>
      </c>
      <c r="C3755" s="12" t="inlineStr">
        <is>
          <t>Carbon capture</t>
        </is>
      </c>
      <c r="D3755" s="12" t="inlineStr">
        <is>
          <t>Area / platform lighting circuit 2 (8 fixtures)</t>
        </is>
      </c>
      <c r="E3755" s="12" t="inlineStr"/>
      <c r="F3755" s="12" t="inlineStr">
        <is>
          <t>CCS MV switchgear building (VFDs)</t>
        </is>
      </c>
      <c r="G3755" s="12" t="inlineStr">
        <is>
          <t>STR-B</t>
        </is>
      </c>
      <c r="H3755" s="12" t="inlineStr">
        <is>
          <t>STR-B: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3</v>
      </c>
      <c r="R3755" s="12" t="n">
        <v>5</v>
      </c>
      <c r="S3755" s="12" t="inlineStr">
        <is>
          <t>Duct bank</t>
        </is>
      </c>
      <c r="T3755" s="16" t="n">
        <v>446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fixture-to-fixture run included</t>
        </is>
      </c>
      <c r="AA3755" s="12">
        <f>N3755*O3755</f>
        <v/>
      </c>
    </row>
    <row r="3756">
      <c r="A3756" s="12" t="inlineStr">
        <is>
          <t>G-P-0231</t>
        </is>
      </c>
      <c r="B3756" s="12" t="inlineStr">
        <is>
          <t>G</t>
        </is>
      </c>
      <c r="C3756" s="12" t="inlineStr">
        <is>
          <t>Carbon capture</t>
        </is>
      </c>
      <c r="D3756" s="12" t="inlineStr">
        <is>
          <t>480 V welding receptacle 1</t>
        </is>
      </c>
      <c r="E3756" s="12" t="inlineStr"/>
      <c r="F3756" s="12" t="inlineStr">
        <is>
          <t>CCS MV switchgear building (VFDs)</t>
        </is>
      </c>
      <c r="G3756" s="12" t="inlineStr">
        <is>
          <t>STR-B</t>
        </is>
      </c>
      <c r="H3756" s="12" t="inlineStr">
        <is>
          <t>STR-B: stripper / regenerator (45 ft dia x 207 ft)</t>
        </is>
      </c>
      <c r="I3756" s="12" t="inlineStr">
        <is>
          <t>LV 600 V</t>
        </is>
      </c>
      <c r="J3756" s="12" t="inlineStr">
        <is>
          <t>Type TC-ER 600 V 3/C Cu XHHW-2 + ground, PVC jacket</t>
        </is>
      </c>
      <c r="K3756" s="12" t="inlineStr">
        <is>
          <t>LV|3/C+G|2</t>
        </is>
      </c>
      <c r="L3756" s="12" t="inlineStr">
        <is>
          <t>3/C+G</t>
        </is>
      </c>
      <c r="M3756" s="12" t="inlineStr">
        <is>
          <t>2</t>
        </is>
      </c>
      <c r="N3756" s="12" t="n">
        <v>1</v>
      </c>
      <c r="O3756" s="12" t="n">
        <v>1</v>
      </c>
      <c r="P3756" s="12" t="n">
        <v>480</v>
      </c>
      <c r="Q3756" s="12" t="n">
        <v>60</v>
      </c>
      <c r="R3756" s="12" t="n">
        <v>76</v>
      </c>
      <c r="S3756" s="12" t="inlineStr">
        <is>
          <t>Duct bank</t>
        </is>
      </c>
      <c r="T3756" s="16" t="n">
        <v>146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VD 1.1 %</t>
        </is>
      </c>
      <c r="AA3756" s="12">
        <f>N3756*O3756</f>
        <v/>
      </c>
    </row>
    <row r="3757">
      <c r="A3757" s="12" t="inlineStr">
        <is>
          <t>G-P-0232</t>
        </is>
      </c>
      <c r="B3757" s="12" t="inlineStr">
        <is>
          <t>G</t>
        </is>
      </c>
      <c r="C3757" s="12" t="inlineStr">
        <is>
          <t>Carbon capture</t>
        </is>
      </c>
      <c r="D3757" s="12" t="inlineStr">
        <is>
          <t>480 V welding receptacle 2</t>
        </is>
      </c>
      <c r="E3757" s="12" t="inlineStr"/>
      <c r="F3757" s="12" t="inlineStr">
        <is>
          <t>CCS MV switchgear building (VFDs)</t>
        </is>
      </c>
      <c r="G3757" s="12" t="inlineStr">
        <is>
          <t>STR-B</t>
        </is>
      </c>
      <c r="H3757" s="12" t="inlineStr">
        <is>
          <t>STR-B: stripper / regenerator (45 ft dia x 207 ft)</t>
        </is>
      </c>
      <c r="I3757" s="12" t="inlineStr">
        <is>
          <t>LV 600 V</t>
        </is>
      </c>
      <c r="J3757" s="12" t="inlineStr">
        <is>
          <t>Type TC-ER 600 V 3/C Cu XHHW-2 + ground, PVC jacket</t>
        </is>
      </c>
      <c r="K3757" s="12" t="inlineStr">
        <is>
          <t>LV|3/C+G|2</t>
        </is>
      </c>
      <c r="L3757" s="12" t="inlineStr">
        <is>
          <t>3/C+G</t>
        </is>
      </c>
      <c r="M3757" s="12" t="inlineStr">
        <is>
          <t>2</t>
        </is>
      </c>
      <c r="N3757" s="12" t="n">
        <v>1</v>
      </c>
      <c r="O3757" s="12" t="n">
        <v>1</v>
      </c>
      <c r="P3757" s="12" t="n">
        <v>480</v>
      </c>
      <c r="Q3757" s="12" t="n">
        <v>60</v>
      </c>
      <c r="R3757" s="12" t="n">
        <v>76</v>
      </c>
      <c r="S3757" s="12" t="inlineStr">
        <is>
          <t>Duct bank</t>
        </is>
      </c>
      <c r="T3757" s="16" t="n">
        <v>146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1.1 %</t>
        </is>
      </c>
      <c r="AA3757" s="12">
        <f>N3757*O3757</f>
        <v/>
      </c>
    </row>
    <row r="3758">
      <c r="A3758" s="12" t="inlineStr">
        <is>
          <t>G-P-0233</t>
        </is>
      </c>
      <c r="B3758" s="12" t="inlineStr">
        <is>
          <t>G</t>
        </is>
      </c>
      <c r="C3758" s="12" t="inlineStr">
        <is>
          <t>Carbon capture</t>
        </is>
      </c>
      <c r="D3758" s="12" t="inlineStr">
        <is>
          <t>480 V welding receptacle 3</t>
        </is>
      </c>
      <c r="E3758" s="12" t="inlineStr"/>
      <c r="F3758" s="12" t="inlineStr">
        <is>
          <t>CCS MV switchgear building (VFDs)</t>
        </is>
      </c>
      <c r="G3758" s="12" t="inlineStr">
        <is>
          <t>STR-B</t>
        </is>
      </c>
      <c r="H3758" s="12" t="inlineStr">
        <is>
          <t>STR-B: stripper / regenerator (45 ft dia x 207 ft)</t>
        </is>
      </c>
      <c r="I3758" s="12" t="inlineStr">
        <is>
          <t>LV 600 V</t>
        </is>
      </c>
      <c r="J3758" s="12" t="inlineStr">
        <is>
          <t>Type TC-ER 600 V 3/C Cu XHHW-2 + ground, PVC jacket</t>
        </is>
      </c>
      <c r="K3758" s="12" t="inlineStr">
        <is>
          <t>LV|3/C+G|2</t>
        </is>
      </c>
      <c r="L3758" s="12" t="inlineStr">
        <is>
          <t>3/C+G</t>
        </is>
      </c>
      <c r="M3758" s="12" t="inlineStr">
        <is>
          <t>2</t>
        </is>
      </c>
      <c r="N3758" s="12" t="n">
        <v>1</v>
      </c>
      <c r="O3758" s="12" t="n">
        <v>1</v>
      </c>
      <c r="P3758" s="12" t="n">
        <v>480</v>
      </c>
      <c r="Q3758" s="12" t="n">
        <v>60</v>
      </c>
      <c r="R3758" s="12" t="n">
        <v>76</v>
      </c>
      <c r="S3758" s="12" t="inlineStr">
        <is>
          <t>Duct bank</t>
        </is>
      </c>
      <c r="T3758" s="16" t="n">
        <v>146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1.1 %</t>
        </is>
      </c>
      <c r="AA3758" s="12">
        <f>N3758*O3758</f>
        <v/>
      </c>
    </row>
    <row r="3759">
      <c r="A3759" s="12" t="inlineStr">
        <is>
          <t>G-P-0234</t>
        </is>
      </c>
      <c r="B3759" s="12" t="inlineStr">
        <is>
          <t>G</t>
        </is>
      </c>
      <c r="C3759" s="12" t="inlineStr">
        <is>
          <t>Carbon capture</t>
        </is>
      </c>
      <c r="D3759" s="12" t="inlineStr">
        <is>
          <t>480 V welding receptacle 4</t>
        </is>
      </c>
      <c r="E3759" s="12" t="inlineStr"/>
      <c r="F3759" s="12" t="inlineStr">
        <is>
          <t>CCS MV switchgear building (VFDs)</t>
        </is>
      </c>
      <c r="G3759" s="12" t="inlineStr">
        <is>
          <t>STR-B</t>
        </is>
      </c>
      <c r="H3759" s="12" t="inlineStr">
        <is>
          <t>STR-B: stripper / regenerator (45 ft dia x 207 ft)</t>
        </is>
      </c>
      <c r="I3759" s="12" t="inlineStr">
        <is>
          <t>LV 600 V</t>
        </is>
      </c>
      <c r="J3759" s="12" t="inlineStr">
        <is>
          <t>Type TC-ER 600 V 3/C Cu XHHW-2 + ground, PVC jacket</t>
        </is>
      </c>
      <c r="K3759" s="12" t="inlineStr">
        <is>
          <t>LV|3/C+G|2</t>
        </is>
      </c>
      <c r="L3759" s="12" t="inlineStr">
        <is>
          <t>3/C+G</t>
        </is>
      </c>
      <c r="M3759" s="12" t="inlineStr">
        <is>
          <t>2</t>
        </is>
      </c>
      <c r="N3759" s="12" t="n">
        <v>1</v>
      </c>
      <c r="O3759" s="12" t="n">
        <v>1</v>
      </c>
      <c r="P3759" s="12" t="n">
        <v>480</v>
      </c>
      <c r="Q3759" s="12" t="n">
        <v>60</v>
      </c>
      <c r="R3759" s="12" t="n">
        <v>76</v>
      </c>
      <c r="S3759" s="12" t="inlineStr">
        <is>
          <t>Duct bank</t>
        </is>
      </c>
      <c r="T3759" s="16" t="n">
        <v>146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1.1 %</t>
        </is>
      </c>
      <c r="AA3759" s="12">
        <f>N3759*O3759</f>
        <v/>
      </c>
    </row>
    <row r="3760">
      <c r="A3760" s="12" t="inlineStr">
        <is>
          <t>G-P-0235</t>
        </is>
      </c>
      <c r="B3760" s="12" t="inlineStr">
        <is>
          <t>G</t>
        </is>
      </c>
      <c r="C3760" s="12" t="inlineStr">
        <is>
          <t>Carbon capture</t>
        </is>
      </c>
      <c r="D3760" s="12" t="inlineStr">
        <is>
          <t>MOV 1: power</t>
        </is>
      </c>
      <c r="E3760" s="12" t="inlineStr"/>
      <c r="F3760" s="12" t="inlineStr">
        <is>
          <t>CCS MV switchgear building (VFDs)</t>
        </is>
      </c>
      <c r="G3760" s="12" t="inlineStr">
        <is>
          <t>STR-C</t>
        </is>
      </c>
      <c r="H3760" s="12" t="inlineStr">
        <is>
          <t>STR-C: stripper / regenerator (45 ft dia x 207 ft)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6" t="n">
        <v>196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0.4 %</t>
        </is>
      </c>
      <c r="AA3760" s="12">
        <f>N3760*O3760</f>
        <v/>
      </c>
    </row>
    <row r="3761">
      <c r="A3761" s="12" t="inlineStr">
        <is>
          <t>G-P-0236</t>
        </is>
      </c>
      <c r="B3761" s="12" t="inlineStr">
        <is>
          <t>G</t>
        </is>
      </c>
      <c r="C3761" s="12" t="inlineStr">
        <is>
          <t>Carbon capture</t>
        </is>
      </c>
      <c r="D3761" s="12" t="inlineStr">
        <is>
          <t>MOV 2: power</t>
        </is>
      </c>
      <c r="E3761" s="12" t="inlineStr"/>
      <c r="F3761" s="12" t="inlineStr">
        <is>
          <t>CCS MV switchgear building (VFDs)</t>
        </is>
      </c>
      <c r="G3761" s="12" t="inlineStr">
        <is>
          <t>STR-C</t>
        </is>
      </c>
      <c r="H3761" s="12" t="inlineStr">
        <is>
          <t>STR-C: stripper / regenerator (45 ft dia x 207 ft)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2.5</v>
      </c>
      <c r="R3761" s="12" t="n">
        <v>3.5</v>
      </c>
      <c r="S3761" s="12" t="inlineStr">
        <is>
          <t>Duct bank</t>
        </is>
      </c>
      <c r="T3761" s="16" t="n">
        <v>196</v>
      </c>
      <c r="U3761" s="16" t="n">
        <v>36</v>
      </c>
      <c r="V3761" s="16">
        <f>ROUNDUP((T3761+U3761+2*'Read Me'!$B$13)*(1+'Read Me'!$B$12),-1)</f>
        <v/>
      </c>
      <c r="W3761" s="16">
        <f>V3761*N3761*O3761</f>
        <v/>
      </c>
      <c r="X3761" s="12">
        <f>IF(LEFT(I3761,2)="MV",2*N3761*IF(L3761="1/C",O3761,1),0)</f>
        <v/>
      </c>
      <c r="Y3761" s="12">
        <f>IF(OR(LEFT(K3761,4)="LVAX",LEFT(K3761,6)="MV15AX",LEFT(K3761,4)="CTAX",LEFT(K3761,2)="W|"),2*N3761*O3761,0)</f>
        <v/>
      </c>
      <c r="Z3761" s="12" t="inlineStr">
        <is>
          <t>VD 0.4 %</t>
        </is>
      </c>
      <c r="AA3761" s="12">
        <f>N3761*O3761</f>
        <v/>
      </c>
    </row>
    <row r="3762">
      <c r="A3762" s="12" t="inlineStr">
        <is>
          <t>G-P-0237</t>
        </is>
      </c>
      <c r="B3762" s="12" t="inlineStr">
        <is>
          <t>G</t>
        </is>
      </c>
      <c r="C3762" s="12" t="inlineStr">
        <is>
          <t>Carbon capture</t>
        </is>
      </c>
      <c r="D3762" s="12" t="inlineStr">
        <is>
          <t>MOV 3: power</t>
        </is>
      </c>
      <c r="E3762" s="12" t="inlineStr"/>
      <c r="F3762" s="12" t="inlineStr">
        <is>
          <t>CCS MV switchgear building (VFDs)</t>
        </is>
      </c>
      <c r="G3762" s="12" t="inlineStr">
        <is>
          <t>STR-C</t>
        </is>
      </c>
      <c r="H3762" s="12" t="inlineStr">
        <is>
          <t>STR-C: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6" t="n">
        <v>196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VD 0.4 %</t>
        </is>
      </c>
      <c r="AA3762" s="12">
        <f>N3762*O3762</f>
        <v/>
      </c>
    </row>
    <row r="3763">
      <c r="A3763" s="12" t="inlineStr">
        <is>
          <t>G-P-0238</t>
        </is>
      </c>
      <c r="B3763" s="12" t="inlineStr">
        <is>
          <t>G</t>
        </is>
      </c>
      <c r="C3763" s="12" t="inlineStr">
        <is>
          <t>Carbon capture</t>
        </is>
      </c>
      <c r="D3763" s="12" t="inlineStr">
        <is>
          <t>MOV 4: power</t>
        </is>
      </c>
      <c r="E3763" s="12" t="inlineStr"/>
      <c r="F3763" s="12" t="inlineStr">
        <is>
          <t>CCS MV switchgear building (VFDs)</t>
        </is>
      </c>
      <c r="G3763" s="12" t="inlineStr">
        <is>
          <t>STR-C</t>
        </is>
      </c>
      <c r="H3763" s="12" t="inlineStr">
        <is>
          <t>STR-C: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6" t="n">
        <v>196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VD 0.4 %</t>
        </is>
      </c>
      <c r="AA3763" s="12">
        <f>N3763*O3763</f>
        <v/>
      </c>
    </row>
    <row r="3764">
      <c r="A3764" s="12" t="inlineStr">
        <is>
          <t>G-P-0239</t>
        </is>
      </c>
      <c r="B3764" s="12" t="inlineStr">
        <is>
          <t>G</t>
        </is>
      </c>
      <c r="C3764" s="12" t="inlineStr">
        <is>
          <t>Carbon capture</t>
        </is>
      </c>
      <c r="D3764" s="12" t="inlineStr">
        <is>
          <t>MOV 5: power</t>
        </is>
      </c>
      <c r="E3764" s="12" t="inlineStr"/>
      <c r="F3764" s="12" t="inlineStr">
        <is>
          <t>CCS MV switchgear building (VFDs)</t>
        </is>
      </c>
      <c r="G3764" s="12" t="inlineStr">
        <is>
          <t>STR-C</t>
        </is>
      </c>
      <c r="H3764" s="12" t="inlineStr">
        <is>
          <t>STR-C: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6" t="n">
        <v>196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0.4 %</t>
        </is>
      </c>
      <c r="AA3764" s="12">
        <f>N3764*O3764</f>
        <v/>
      </c>
    </row>
    <row r="3765">
      <c r="A3765" s="12" t="inlineStr">
        <is>
          <t>G-P-0240</t>
        </is>
      </c>
      <c r="B3765" s="12" t="inlineStr">
        <is>
          <t>G</t>
        </is>
      </c>
      <c r="C3765" s="12" t="inlineStr">
        <is>
          <t>Carbon capture</t>
        </is>
      </c>
      <c r="D3765" s="12" t="inlineStr">
        <is>
          <t>MOV 6: power</t>
        </is>
      </c>
      <c r="E3765" s="12" t="inlineStr"/>
      <c r="F3765" s="12" t="inlineStr">
        <is>
          <t>CCS MV switchgear building (VFDs)</t>
        </is>
      </c>
      <c r="G3765" s="12" t="inlineStr">
        <is>
          <t>STR-C</t>
        </is>
      </c>
      <c r="H3765" s="12" t="inlineStr">
        <is>
          <t>STR-C: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6" t="n">
        <v>196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0.4 %</t>
        </is>
      </c>
      <c r="AA3765" s="12">
        <f>N3765*O3765</f>
        <v/>
      </c>
    </row>
    <row r="3766">
      <c r="A3766" s="12" t="inlineStr">
        <is>
          <t>G-P-0241</t>
        </is>
      </c>
      <c r="B3766" s="12" t="inlineStr">
        <is>
          <t>G</t>
        </is>
      </c>
      <c r="C3766" s="12" t="inlineStr">
        <is>
          <t>Carbon capture</t>
        </is>
      </c>
      <c r="D3766" s="12" t="inlineStr">
        <is>
          <t>LV power feeder</t>
        </is>
      </c>
      <c r="E3766" s="12" t="inlineStr"/>
      <c r="F3766" s="12" t="inlineStr">
        <is>
          <t>CCS MV switchgear building (VFDs)</t>
        </is>
      </c>
      <c r="G3766" s="12" t="inlineStr">
        <is>
          <t>STR-C</t>
        </is>
      </c>
      <c r="H3766" s="12" t="inlineStr">
        <is>
          <t>STR-C: stripper / regenerator (45 ft dia x 207 ft)</t>
        </is>
      </c>
      <c r="I3766" s="12" t="inlineStr">
        <is>
          <t>LV 600 V</t>
        </is>
      </c>
      <c r="J3766" s="12" t="inlineStr">
        <is>
          <t>Type TC-ER 600 V 3/C Cu XHHW-2 + ground, PVC jacket</t>
        </is>
      </c>
      <c r="K3766" s="12" t="inlineStr">
        <is>
          <t>LV|3/C+G|6</t>
        </is>
      </c>
      <c r="L3766" s="12" t="inlineStr">
        <is>
          <t>3/C+G</t>
        </is>
      </c>
      <c r="M3766" s="12" t="inlineStr">
        <is>
          <t>6</t>
        </is>
      </c>
      <c r="N3766" s="12" t="n">
        <v>1</v>
      </c>
      <c r="O3766" s="12" t="n">
        <v>1</v>
      </c>
      <c r="P3766" s="12" t="n">
        <v>480</v>
      </c>
      <c r="Q3766" s="12" t="n">
        <v>30</v>
      </c>
      <c r="R3766" s="12" t="n">
        <v>42.5</v>
      </c>
      <c r="S3766" s="12" t="inlineStr">
        <is>
          <t>Duct bank</t>
        </is>
      </c>
      <c r="T3766" s="16" t="n">
        <v>196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1.9 %</t>
        </is>
      </c>
      <c r="AA3766" s="12">
        <f>N3766*O3766</f>
        <v/>
      </c>
    </row>
    <row r="3767">
      <c r="A3767" s="12" t="inlineStr">
        <is>
          <t>G-P-0242</t>
        </is>
      </c>
      <c r="B3767" s="12" t="inlineStr">
        <is>
          <t>G</t>
        </is>
      </c>
      <c r="C3767" s="12" t="inlineStr">
        <is>
          <t>Carbon capture</t>
        </is>
      </c>
      <c r="D3767" s="12" t="inlineStr">
        <is>
          <t>Area / platform lighting circuit 1 (12 fixtures)</t>
        </is>
      </c>
      <c r="E3767" s="12" t="inlineStr"/>
      <c r="F3767" s="12" t="inlineStr">
        <is>
          <t>CCS MV switchgear building (VFDs)</t>
        </is>
      </c>
      <c r="G3767" s="12" t="inlineStr">
        <is>
          <t>STR-C</t>
        </is>
      </c>
      <c r="H3767" s="12" t="inlineStr">
        <is>
          <t>STR-C: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3</v>
      </c>
      <c r="R3767" s="12" t="n">
        <v>5</v>
      </c>
      <c r="S3767" s="12" t="inlineStr">
        <is>
          <t>Duct bank</t>
        </is>
      </c>
      <c r="T3767" s="16" t="n">
        <v>496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fixture-to-fixture run included</t>
        </is>
      </c>
      <c r="AA3767" s="12">
        <f>N3767*O3767</f>
        <v/>
      </c>
    </row>
    <row r="3768">
      <c r="A3768" s="12" t="inlineStr">
        <is>
          <t>G-P-0243</t>
        </is>
      </c>
      <c r="B3768" s="12" t="inlineStr">
        <is>
          <t>G</t>
        </is>
      </c>
      <c r="C3768" s="12" t="inlineStr">
        <is>
          <t>Carbon capture</t>
        </is>
      </c>
      <c r="D3768" s="12" t="inlineStr">
        <is>
          <t>Area / platform lighting circuit 2 (8 fixtures)</t>
        </is>
      </c>
      <c r="E3768" s="12" t="inlineStr"/>
      <c r="F3768" s="12" t="inlineStr">
        <is>
          <t>CCS MV switchgear building (VFDs)</t>
        </is>
      </c>
      <c r="G3768" s="12" t="inlineStr">
        <is>
          <t>STR-C</t>
        </is>
      </c>
      <c r="H3768" s="12" t="inlineStr">
        <is>
          <t>STR-C: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3</v>
      </c>
      <c r="R3768" s="12" t="n">
        <v>5</v>
      </c>
      <c r="S3768" s="12" t="inlineStr">
        <is>
          <t>Duct bank</t>
        </is>
      </c>
      <c r="T3768" s="16" t="n">
        <v>496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fixture-to-fixture run included</t>
        </is>
      </c>
      <c r="AA3768" s="12">
        <f>N3768*O3768</f>
        <v/>
      </c>
    </row>
    <row r="3769">
      <c r="A3769" s="12" t="inlineStr">
        <is>
          <t>G-P-0244</t>
        </is>
      </c>
      <c r="B3769" s="12" t="inlineStr">
        <is>
          <t>G</t>
        </is>
      </c>
      <c r="C3769" s="12" t="inlineStr">
        <is>
          <t>Carbon capture</t>
        </is>
      </c>
      <c r="D3769" s="12" t="inlineStr">
        <is>
          <t>480 V welding receptacle 1</t>
        </is>
      </c>
      <c r="E3769" s="12" t="inlineStr"/>
      <c r="F3769" s="12" t="inlineStr">
        <is>
          <t>CCS MV switchgear building (VFDs)</t>
        </is>
      </c>
      <c r="G3769" s="12" t="inlineStr">
        <is>
          <t>STR-C</t>
        </is>
      </c>
      <c r="H3769" s="12" t="inlineStr">
        <is>
          <t>STR-C: stripper / regenerator (45 ft dia x 207 ft)</t>
        </is>
      </c>
      <c r="I3769" s="12" t="inlineStr">
        <is>
          <t>LV 600 V</t>
        </is>
      </c>
      <c r="J3769" s="12" t="inlineStr">
        <is>
          <t>Type TC-ER 600 V 3/C Cu XHHW-2 + ground, PVC jacket</t>
        </is>
      </c>
      <c r="K3769" s="12" t="inlineStr">
        <is>
          <t>LV|3/C+G|2</t>
        </is>
      </c>
      <c r="L3769" s="12" t="inlineStr">
        <is>
          <t>3/C+G</t>
        </is>
      </c>
      <c r="M3769" s="12" t="inlineStr">
        <is>
          <t>2</t>
        </is>
      </c>
      <c r="N3769" s="12" t="n">
        <v>1</v>
      </c>
      <c r="O3769" s="12" t="n">
        <v>1</v>
      </c>
      <c r="P3769" s="12" t="n">
        <v>480</v>
      </c>
      <c r="Q3769" s="12" t="n">
        <v>60</v>
      </c>
      <c r="R3769" s="12" t="n">
        <v>76</v>
      </c>
      <c r="S3769" s="12" t="inlineStr">
        <is>
          <t>Duct bank</t>
        </is>
      </c>
      <c r="T3769" s="16" t="n">
        <v>196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VD 1.4 %</t>
        </is>
      </c>
      <c r="AA3769" s="12">
        <f>N3769*O3769</f>
        <v/>
      </c>
    </row>
    <row r="3770">
      <c r="A3770" s="12" t="inlineStr">
        <is>
          <t>G-P-0245</t>
        </is>
      </c>
      <c r="B3770" s="12" t="inlineStr">
        <is>
          <t>G</t>
        </is>
      </c>
      <c r="C3770" s="12" t="inlineStr">
        <is>
          <t>Carbon capture</t>
        </is>
      </c>
      <c r="D3770" s="12" t="inlineStr">
        <is>
          <t>480 V welding receptacle 2</t>
        </is>
      </c>
      <c r="E3770" s="12" t="inlineStr"/>
      <c r="F3770" s="12" t="inlineStr">
        <is>
          <t>CCS MV switchgear building (VFDs)</t>
        </is>
      </c>
      <c r="G3770" s="12" t="inlineStr">
        <is>
          <t>STR-C</t>
        </is>
      </c>
      <c r="H3770" s="12" t="inlineStr">
        <is>
          <t>STR-C: stripper / regenerator (45 ft dia x 207 ft)</t>
        </is>
      </c>
      <c r="I3770" s="12" t="inlineStr">
        <is>
          <t>LV 600 V</t>
        </is>
      </c>
      <c r="J3770" s="12" t="inlineStr">
        <is>
          <t>Type TC-ER 600 V 3/C Cu XHHW-2 + ground, PVC jacket</t>
        </is>
      </c>
      <c r="K3770" s="12" t="inlineStr">
        <is>
          <t>LV|3/C+G|2</t>
        </is>
      </c>
      <c r="L3770" s="12" t="inlineStr">
        <is>
          <t>3/C+G</t>
        </is>
      </c>
      <c r="M3770" s="12" t="inlineStr">
        <is>
          <t>2</t>
        </is>
      </c>
      <c r="N3770" s="12" t="n">
        <v>1</v>
      </c>
      <c r="O3770" s="12" t="n">
        <v>1</v>
      </c>
      <c r="P3770" s="12" t="n">
        <v>480</v>
      </c>
      <c r="Q3770" s="12" t="n">
        <v>60</v>
      </c>
      <c r="R3770" s="12" t="n">
        <v>76</v>
      </c>
      <c r="S3770" s="12" t="inlineStr">
        <is>
          <t>Duct bank</t>
        </is>
      </c>
      <c r="T3770" s="16" t="n">
        <v>196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VD 1.4 %</t>
        </is>
      </c>
      <c r="AA3770" s="12">
        <f>N3770*O3770</f>
        <v/>
      </c>
    </row>
    <row r="3771">
      <c r="A3771" s="12" t="inlineStr">
        <is>
          <t>G-P-0246</t>
        </is>
      </c>
      <c r="B3771" s="12" t="inlineStr">
        <is>
          <t>G</t>
        </is>
      </c>
      <c r="C3771" s="12" t="inlineStr">
        <is>
          <t>Carbon capture</t>
        </is>
      </c>
      <c r="D3771" s="12" t="inlineStr">
        <is>
          <t>480 V welding receptacle 3</t>
        </is>
      </c>
      <c r="E3771" s="12" t="inlineStr"/>
      <c r="F3771" s="12" t="inlineStr">
        <is>
          <t>CCS MV switchgear building (VFDs)</t>
        </is>
      </c>
      <c r="G3771" s="12" t="inlineStr">
        <is>
          <t>STR-C</t>
        </is>
      </c>
      <c r="H3771" s="12" t="inlineStr">
        <is>
          <t>STR-C: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6" t="n">
        <v>196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1.4 %</t>
        </is>
      </c>
      <c r="AA3771" s="12">
        <f>N3771*O3771</f>
        <v/>
      </c>
    </row>
    <row r="3772">
      <c r="A3772" s="12" t="inlineStr">
        <is>
          <t>G-P-0247</t>
        </is>
      </c>
      <c r="B3772" s="12" t="inlineStr">
        <is>
          <t>G</t>
        </is>
      </c>
      <c r="C3772" s="12" t="inlineStr">
        <is>
          <t>Carbon capture</t>
        </is>
      </c>
      <c r="D3772" s="12" t="inlineStr">
        <is>
          <t>480 V welding receptacle 4</t>
        </is>
      </c>
      <c r="E3772" s="12" t="inlineStr"/>
      <c r="F3772" s="12" t="inlineStr">
        <is>
          <t>CCS MV switchgear building (VFDs)</t>
        </is>
      </c>
      <c r="G3772" s="12" t="inlineStr">
        <is>
          <t>STR-C</t>
        </is>
      </c>
      <c r="H3772" s="12" t="inlineStr">
        <is>
          <t>STR-C: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6" t="n">
        <v>196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1.4 %</t>
        </is>
      </c>
      <c r="AA3772" s="12">
        <f>N3772*O3772</f>
        <v/>
      </c>
    </row>
    <row r="3773">
      <c r="A3773" s="12" t="inlineStr">
        <is>
          <t>G-P-0248</t>
        </is>
      </c>
      <c r="B3773" s="12" t="inlineStr">
        <is>
          <t>G</t>
        </is>
      </c>
      <c r="C3773" s="12" t="inlineStr">
        <is>
          <t>Carbon capture</t>
        </is>
      </c>
      <c r="D3773" s="12" t="inlineStr">
        <is>
          <t>Motor 1 of 4, 15 kW</t>
        </is>
      </c>
      <c r="E3773" s="12" t="inlineStr"/>
      <c r="F3773" s="12" t="inlineStr">
        <is>
          <t>CCS MV switchgear building (VFDs)</t>
        </is>
      </c>
      <c r="G3773" s="12" t="inlineStr"/>
      <c r="H3773" s="12" t="inlineStr">
        <is>
          <t>Solvent + NaOH storage</t>
        </is>
      </c>
      <c r="I3773" s="12" t="inlineStr">
        <is>
          <t>LV 600 V</t>
        </is>
      </c>
      <c r="J3773" s="12" t="inlineStr">
        <is>
          <t>Type TC-ER 600 V 3/C Cu XHHW-2 + ground, PVC jacket</t>
        </is>
      </c>
      <c r="K3773" s="12" t="inlineStr">
        <is>
          <t>LV|3/C+G|10</t>
        </is>
      </c>
      <c r="L3773" s="12" t="inlineStr">
        <is>
          <t>3/C+G</t>
        </is>
      </c>
      <c r="M3773" s="12" t="inlineStr">
        <is>
          <t>10</t>
        </is>
      </c>
      <c r="N3773" s="12" t="n">
        <v>1</v>
      </c>
      <c r="O3773" s="12" t="n">
        <v>1</v>
      </c>
      <c r="P3773" s="12" t="n">
        <v>480</v>
      </c>
      <c r="Q3773" s="12" t="n">
        <v>15</v>
      </c>
      <c r="R3773" s="12" t="n">
        <v>21.2</v>
      </c>
      <c r="S3773" s="12" t="inlineStr">
        <is>
          <t>Duct bank</t>
        </is>
      </c>
      <c r="T3773" s="16" t="n">
        <v>250</v>
      </c>
      <c r="U3773" s="16" t="n">
        <v>37</v>
      </c>
      <c r="V3773" s="16">
        <f>ROUNDUP((T3773+U3773+2*'Read Me'!$B$13)*(1+'Read Me'!$B$12),-1)</f>
        <v/>
      </c>
      <c r="W3773" s="16">
        <f>V3773*N3773*O3773</f>
        <v/>
      </c>
      <c r="X3773" s="12">
        <f>IF(LEFT(I3773,2)="MV",2*N3773*IF(L3773="1/C",O3773,1),0)</f>
        <v/>
      </c>
      <c r="Y3773" s="12">
        <f>IF(OR(LEFT(K3773,4)="LVAX",LEFT(K3773,6)="MV15AX",LEFT(K3773,4)="CTAX",LEFT(K3773,2)="W|"),2*N3773*O3773,0)</f>
        <v/>
      </c>
      <c r="Z3773" s="12" t="inlineStr">
        <is>
          <t>VD 2.9 %</t>
        </is>
      </c>
      <c r="AA3773" s="12">
        <f>N3773*O3773</f>
        <v/>
      </c>
    </row>
    <row r="3774">
      <c r="A3774" s="12" t="inlineStr">
        <is>
          <t>G-P-0249</t>
        </is>
      </c>
      <c r="B3774" s="12" t="inlineStr">
        <is>
          <t>G</t>
        </is>
      </c>
      <c r="C3774" s="12" t="inlineStr">
        <is>
          <t>Carbon capture</t>
        </is>
      </c>
      <c r="D3774" s="12" t="inlineStr">
        <is>
          <t>Motor 2 of 4, 15 kW</t>
        </is>
      </c>
      <c r="E3774" s="12" t="inlineStr"/>
      <c r="F3774" s="12" t="inlineStr">
        <is>
          <t>CCS MV switchgear building (VFDs)</t>
        </is>
      </c>
      <c r="G3774" s="12" t="inlineStr"/>
      <c r="H3774" s="12" t="inlineStr">
        <is>
          <t>Solvent + NaOH storage</t>
        </is>
      </c>
      <c r="I3774" s="12" t="inlineStr">
        <is>
          <t>LV 600 V</t>
        </is>
      </c>
      <c r="J3774" s="12" t="inlineStr">
        <is>
          <t>Type TC-ER 600 V 3/C Cu XHHW-2 + ground, PVC jacket</t>
        </is>
      </c>
      <c r="K3774" s="12" t="inlineStr">
        <is>
          <t>LV|3/C+G|10</t>
        </is>
      </c>
      <c r="L3774" s="12" t="inlineStr">
        <is>
          <t>3/C+G</t>
        </is>
      </c>
      <c r="M3774" s="12" t="inlineStr">
        <is>
          <t>10</t>
        </is>
      </c>
      <c r="N3774" s="12" t="n">
        <v>1</v>
      </c>
      <c r="O3774" s="12" t="n">
        <v>1</v>
      </c>
      <c r="P3774" s="12" t="n">
        <v>480</v>
      </c>
      <c r="Q3774" s="12" t="n">
        <v>15</v>
      </c>
      <c r="R3774" s="12" t="n">
        <v>21.2</v>
      </c>
      <c r="S3774" s="12" t="inlineStr">
        <is>
          <t>Duct bank</t>
        </is>
      </c>
      <c r="T3774" s="16" t="n">
        <v>250</v>
      </c>
      <c r="U3774" s="16" t="n">
        <v>37</v>
      </c>
      <c r="V3774" s="16">
        <f>ROUNDUP((T3774+U3774+2*'Read Me'!$B$13)*(1+'Read Me'!$B$12),-1)</f>
        <v/>
      </c>
      <c r="W3774" s="16">
        <f>V3774*N3774*O3774</f>
        <v/>
      </c>
      <c r="X3774" s="12">
        <f>IF(LEFT(I3774,2)="MV",2*N3774*IF(L3774="1/C",O3774,1),0)</f>
        <v/>
      </c>
      <c r="Y3774" s="12">
        <f>IF(OR(LEFT(K3774,4)="LVAX",LEFT(K3774,6)="MV15AX",LEFT(K3774,4)="CTAX",LEFT(K3774,2)="W|"),2*N3774*O3774,0)</f>
        <v/>
      </c>
      <c r="Z3774" s="12" t="inlineStr">
        <is>
          <t>VD 2.9 %</t>
        </is>
      </c>
      <c r="AA3774" s="12">
        <f>N3774*O3774</f>
        <v/>
      </c>
    </row>
    <row r="3775">
      <c r="A3775" s="12" t="inlineStr">
        <is>
          <t>G-P-0250</t>
        </is>
      </c>
      <c r="B3775" s="12" t="inlineStr">
        <is>
          <t>G</t>
        </is>
      </c>
      <c r="C3775" s="12" t="inlineStr">
        <is>
          <t>Carbon capture</t>
        </is>
      </c>
      <c r="D3775" s="12" t="inlineStr">
        <is>
          <t>Motor 3 of 4, 15 kW</t>
        </is>
      </c>
      <c r="E3775" s="12" t="inlineStr"/>
      <c r="F3775" s="12" t="inlineStr">
        <is>
          <t>CCS MV switchgear building (VFDs)</t>
        </is>
      </c>
      <c r="G3775" s="12" t="inlineStr"/>
      <c r="H3775" s="12" t="inlineStr">
        <is>
          <t>Solvent + NaOH storage</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15</v>
      </c>
      <c r="R3775" s="12" t="n">
        <v>21.2</v>
      </c>
      <c r="S3775" s="12" t="inlineStr">
        <is>
          <t>Duct bank</t>
        </is>
      </c>
      <c r="T3775" s="16" t="n">
        <v>250</v>
      </c>
      <c r="U3775" s="16" t="n">
        <v>37</v>
      </c>
      <c r="V3775" s="16">
        <f>ROUNDUP((T3775+U3775+2*'Read Me'!$B$13)*(1+'Read Me'!$B$12),-1)</f>
        <v/>
      </c>
      <c r="W3775" s="16">
        <f>V3775*N3775*O3775</f>
        <v/>
      </c>
      <c r="X3775" s="12">
        <f>IF(LEFT(I3775,2)="MV",2*N3775*IF(L3775="1/C",O3775,1),0)</f>
        <v/>
      </c>
      <c r="Y3775" s="12">
        <f>IF(OR(LEFT(K3775,4)="LVAX",LEFT(K3775,6)="MV15AX",LEFT(K3775,4)="CTAX",LEFT(K3775,2)="W|"),2*N3775*O3775,0)</f>
        <v/>
      </c>
      <c r="Z3775" s="12" t="inlineStr">
        <is>
          <t>VD 2.9 %</t>
        </is>
      </c>
      <c r="AA3775" s="12">
        <f>N3775*O3775</f>
        <v/>
      </c>
    </row>
    <row r="3776">
      <c r="A3776" s="12" t="inlineStr">
        <is>
          <t>G-P-0251</t>
        </is>
      </c>
      <c r="B3776" s="12" t="inlineStr">
        <is>
          <t>G</t>
        </is>
      </c>
      <c r="C3776" s="12" t="inlineStr">
        <is>
          <t>Carbon capture</t>
        </is>
      </c>
      <c r="D3776" s="12" t="inlineStr">
        <is>
          <t>Motor 4 of 4, 15 kW</t>
        </is>
      </c>
      <c r="E3776" s="12" t="inlineStr"/>
      <c r="F3776" s="12" t="inlineStr">
        <is>
          <t>CCS MV switchgear building (VFDs)</t>
        </is>
      </c>
      <c r="G3776" s="12" t="inlineStr"/>
      <c r="H3776" s="12" t="inlineStr">
        <is>
          <t>Solvent + NaOH storage</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15</v>
      </c>
      <c r="R3776" s="12" t="n">
        <v>21.2</v>
      </c>
      <c r="S3776" s="12" t="inlineStr">
        <is>
          <t>Duct bank</t>
        </is>
      </c>
      <c r="T3776" s="16" t="n">
        <v>250</v>
      </c>
      <c r="U3776" s="16" t="n">
        <v>37</v>
      </c>
      <c r="V3776" s="16">
        <f>ROUNDUP((T3776+U3776+2*'Read Me'!$B$13)*(1+'Read Me'!$B$12),-1)</f>
        <v/>
      </c>
      <c r="W3776" s="16">
        <f>V3776*N3776*O3776</f>
        <v/>
      </c>
      <c r="X3776" s="12">
        <f>IF(LEFT(I3776,2)="MV",2*N3776*IF(L3776="1/C",O3776,1),0)</f>
        <v/>
      </c>
      <c r="Y3776" s="12">
        <f>IF(OR(LEFT(K3776,4)="LVAX",LEFT(K3776,6)="MV15AX",LEFT(K3776,4)="CTAX",LEFT(K3776,2)="W|"),2*N3776*O3776,0)</f>
        <v/>
      </c>
      <c r="Z3776" s="12" t="inlineStr">
        <is>
          <t>VD 2.9 %</t>
        </is>
      </c>
      <c r="AA3776" s="12">
        <f>N3776*O3776</f>
        <v/>
      </c>
    </row>
    <row r="3777">
      <c r="A3777" s="12" t="inlineStr">
        <is>
          <t>G-P-0252</t>
        </is>
      </c>
      <c r="B3777" s="12" t="inlineStr">
        <is>
          <t>G</t>
        </is>
      </c>
      <c r="C3777" s="12" t="inlineStr">
        <is>
          <t>Carbon capture</t>
        </is>
      </c>
      <c r="D3777" s="12" t="inlineStr">
        <is>
          <t>Motor 1 of 2, 110 kW</t>
        </is>
      </c>
      <c r="E3777" s="12" t="inlineStr"/>
      <c r="F3777" s="12" t="inlineStr">
        <is>
          <t>CCS MV switchgear building (VFDs)</t>
        </is>
      </c>
      <c r="G3777" s="12" t="inlineStr"/>
      <c r="H3777" s="12" t="inlineStr">
        <is>
          <t>Water-wash pumps A</t>
        </is>
      </c>
      <c r="I3777" s="12" t="inlineStr">
        <is>
          <t>LV 600 V</t>
        </is>
      </c>
      <c r="J3777" s="12" t="inlineStr">
        <is>
          <t>Type TC-ER 600 V 3/C Cu XHHW-2 + ground, PVC jacket</t>
        </is>
      </c>
      <c r="K3777" s="12" t="inlineStr">
        <is>
          <t>LV|3/C+G|3/0</t>
        </is>
      </c>
      <c r="L3777" s="12" t="inlineStr">
        <is>
          <t>3/C+G</t>
        </is>
      </c>
      <c r="M3777" s="12" t="inlineStr">
        <is>
          <t>3/0</t>
        </is>
      </c>
      <c r="N3777" s="12" t="n">
        <v>1</v>
      </c>
      <c r="O3777" s="12" t="n">
        <v>1</v>
      </c>
      <c r="P3777" s="12" t="n">
        <v>480</v>
      </c>
      <c r="Q3777" s="12" t="n">
        <v>110</v>
      </c>
      <c r="R3777" s="12" t="n">
        <v>155.7</v>
      </c>
      <c r="S3777" s="12" t="inlineStr">
        <is>
          <t>Tray</t>
        </is>
      </c>
      <c r="T3777" s="16" t="n">
        <v>465</v>
      </c>
      <c r="U3777" s="16" t="n">
        <v>96</v>
      </c>
      <c r="V3777" s="16">
        <f>ROUNDUP((T3777+U3777+2*'Read Me'!$B$13)*(1+'Read Me'!$B$12),-1)</f>
        <v/>
      </c>
      <c r="W3777" s="16">
        <f>V3777*N3777*O3777</f>
        <v/>
      </c>
      <c r="X3777" s="12">
        <f>IF(LEFT(I3777,2)="MV",2*N3777*IF(L3777="1/C",O3777,1),0)</f>
        <v/>
      </c>
      <c r="Y3777" s="12">
        <f>IF(OR(LEFT(K3777,4)="LVAX",LEFT(K3777,6)="MV15AX",LEFT(K3777,4)="CTAX",LEFT(K3777,2)="W|"),2*N3777*O3777,0)</f>
        <v/>
      </c>
      <c r="Z3777" s="12" t="inlineStr">
        <is>
          <t>VD 2.7 %</t>
        </is>
      </c>
      <c r="AA3777" s="12">
        <f>N3777*O3777</f>
        <v/>
      </c>
    </row>
    <row r="3778">
      <c r="A3778" s="12" t="inlineStr">
        <is>
          <t>G-P-0253</t>
        </is>
      </c>
      <c r="B3778" s="12" t="inlineStr">
        <is>
          <t>G</t>
        </is>
      </c>
      <c r="C3778" s="12" t="inlineStr">
        <is>
          <t>Carbon capture</t>
        </is>
      </c>
      <c r="D3778" s="12" t="inlineStr">
        <is>
          <t>Motor 2 of 2, 110 kW</t>
        </is>
      </c>
      <c r="E3778" s="12" t="inlineStr"/>
      <c r="F3778" s="12" t="inlineStr">
        <is>
          <t>CCS MV switchgear building (VFDs)</t>
        </is>
      </c>
      <c r="G3778" s="12" t="inlineStr"/>
      <c r="H3778" s="12" t="inlineStr">
        <is>
          <t>Water-wash pumps A</t>
        </is>
      </c>
      <c r="I3778" s="12" t="inlineStr">
        <is>
          <t>LV 600 V</t>
        </is>
      </c>
      <c r="J3778" s="12" t="inlineStr">
        <is>
          <t>Type TC-ER 600 V 3/C Cu XHHW-2 + ground, PVC jacket</t>
        </is>
      </c>
      <c r="K3778" s="12" t="inlineStr">
        <is>
          <t>LV|3/C+G|3/0</t>
        </is>
      </c>
      <c r="L3778" s="12" t="inlineStr">
        <is>
          <t>3/C+G</t>
        </is>
      </c>
      <c r="M3778" s="12" t="inlineStr">
        <is>
          <t>3/0</t>
        </is>
      </c>
      <c r="N3778" s="12" t="n">
        <v>1</v>
      </c>
      <c r="O3778" s="12" t="n">
        <v>1</v>
      </c>
      <c r="P3778" s="12" t="n">
        <v>480</v>
      </c>
      <c r="Q3778" s="12" t="n">
        <v>110</v>
      </c>
      <c r="R3778" s="12" t="n">
        <v>155.7</v>
      </c>
      <c r="S3778" s="12" t="inlineStr">
        <is>
          <t>Tray</t>
        </is>
      </c>
      <c r="T3778" s="16" t="n">
        <v>465</v>
      </c>
      <c r="U3778" s="16" t="n">
        <v>96</v>
      </c>
      <c r="V3778" s="16">
        <f>ROUNDUP((T3778+U3778+2*'Read Me'!$B$13)*(1+'Read Me'!$B$12),-1)</f>
        <v/>
      </c>
      <c r="W3778" s="16">
        <f>V3778*N3778*O3778</f>
        <v/>
      </c>
      <c r="X3778" s="12">
        <f>IF(LEFT(I3778,2)="MV",2*N3778*IF(L3778="1/C",O3778,1),0)</f>
        <v/>
      </c>
      <c r="Y3778" s="12">
        <f>IF(OR(LEFT(K3778,4)="LVAX",LEFT(K3778,6)="MV15AX",LEFT(K3778,4)="CTAX",LEFT(K3778,2)="W|"),2*N3778*O3778,0)</f>
        <v/>
      </c>
      <c r="Z3778" s="12" t="inlineStr">
        <is>
          <t>VD 2.7 %</t>
        </is>
      </c>
      <c r="AA3778" s="12">
        <f>N3778*O3778</f>
        <v/>
      </c>
    </row>
    <row r="3779">
      <c r="A3779" s="12" t="inlineStr">
        <is>
          <t>G-P-0254</t>
        </is>
      </c>
      <c r="B3779" s="12" t="inlineStr">
        <is>
          <t>G</t>
        </is>
      </c>
      <c r="C3779" s="12" t="inlineStr">
        <is>
          <t>Carbon capture</t>
        </is>
      </c>
      <c r="D3779" s="12" t="inlineStr">
        <is>
          <t>Motor 1 of 2, 110 kW</t>
        </is>
      </c>
      <c r="E3779" s="12" t="inlineStr"/>
      <c r="F3779" s="12" t="inlineStr">
        <is>
          <t>CCS MV switchgear building (VFDs)</t>
        </is>
      </c>
      <c r="G3779" s="12" t="inlineStr"/>
      <c r="H3779" s="12" t="inlineStr">
        <is>
          <t>Water-wash pumps B</t>
        </is>
      </c>
      <c r="I3779" s="12" t="inlineStr">
        <is>
          <t>LV 600 V</t>
        </is>
      </c>
      <c r="J3779" s="12" t="inlineStr">
        <is>
          <t>Type TC-ER 600 V 3/C Cu XHHW-2 + ground, PVC jacket</t>
        </is>
      </c>
      <c r="K3779" s="12" t="inlineStr">
        <is>
          <t>LV|3/C+G|3/0</t>
        </is>
      </c>
      <c r="L3779" s="12" t="inlineStr">
        <is>
          <t>3/C+G</t>
        </is>
      </c>
      <c r="M3779" s="12" t="inlineStr">
        <is>
          <t>3/0</t>
        </is>
      </c>
      <c r="N3779" s="12" t="n">
        <v>1</v>
      </c>
      <c r="O3779" s="12" t="n">
        <v>1</v>
      </c>
      <c r="P3779" s="12" t="n">
        <v>480</v>
      </c>
      <c r="Q3779" s="12" t="n">
        <v>110</v>
      </c>
      <c r="R3779" s="12" t="n">
        <v>155.7</v>
      </c>
      <c r="S3779" s="12" t="inlineStr">
        <is>
          <t>Tray</t>
        </is>
      </c>
      <c r="T3779" s="16" t="n">
        <v>305</v>
      </c>
      <c r="U3779" s="16" t="n">
        <v>96</v>
      </c>
      <c r="V3779" s="16">
        <f>ROUNDUP((T3779+U3779+2*'Read Me'!$B$13)*(1+'Read Me'!$B$12),-1)</f>
        <v/>
      </c>
      <c r="W3779" s="16">
        <f>V3779*N3779*O3779</f>
        <v/>
      </c>
      <c r="X3779" s="12">
        <f>IF(LEFT(I3779,2)="MV",2*N3779*IF(L3779="1/C",O3779,1),0)</f>
        <v/>
      </c>
      <c r="Y3779" s="12">
        <f>IF(OR(LEFT(K3779,4)="LVAX",LEFT(K3779,6)="MV15AX",LEFT(K3779,4)="CTAX",LEFT(K3779,2)="W|"),2*N3779*O3779,0)</f>
        <v/>
      </c>
      <c r="Z3779" s="12" t="inlineStr">
        <is>
          <t>VD 1.9 %</t>
        </is>
      </c>
      <c r="AA3779" s="12">
        <f>N3779*O3779</f>
        <v/>
      </c>
    </row>
    <row r="3780">
      <c r="A3780" s="12" t="inlineStr">
        <is>
          <t>G-P-0255</t>
        </is>
      </c>
      <c r="B3780" s="12" t="inlineStr">
        <is>
          <t>G</t>
        </is>
      </c>
      <c r="C3780" s="12" t="inlineStr">
        <is>
          <t>Carbon capture</t>
        </is>
      </c>
      <c r="D3780" s="12" t="inlineStr">
        <is>
          <t>Motor 2 of 2, 110 kW</t>
        </is>
      </c>
      <c r="E3780" s="12" t="inlineStr"/>
      <c r="F3780" s="12" t="inlineStr">
        <is>
          <t>CCS MV switchgear building (VFDs)</t>
        </is>
      </c>
      <c r="G3780" s="12" t="inlineStr"/>
      <c r="H3780" s="12" t="inlineStr">
        <is>
          <t>Water-wash pumps B</t>
        </is>
      </c>
      <c r="I3780" s="12" t="inlineStr">
        <is>
          <t>LV 600 V</t>
        </is>
      </c>
      <c r="J3780" s="12" t="inlineStr">
        <is>
          <t>Type TC-ER 600 V 3/C Cu XHHW-2 + ground, PVC jacket</t>
        </is>
      </c>
      <c r="K3780" s="12" t="inlineStr">
        <is>
          <t>LV|3/C+G|3/0</t>
        </is>
      </c>
      <c r="L3780" s="12" t="inlineStr">
        <is>
          <t>3/C+G</t>
        </is>
      </c>
      <c r="M3780" s="12" t="inlineStr">
        <is>
          <t>3/0</t>
        </is>
      </c>
      <c r="N3780" s="12" t="n">
        <v>1</v>
      </c>
      <c r="O3780" s="12" t="n">
        <v>1</v>
      </c>
      <c r="P3780" s="12" t="n">
        <v>480</v>
      </c>
      <c r="Q3780" s="12" t="n">
        <v>110</v>
      </c>
      <c r="R3780" s="12" t="n">
        <v>155.7</v>
      </c>
      <c r="S3780" s="12" t="inlineStr">
        <is>
          <t>Tray</t>
        </is>
      </c>
      <c r="T3780" s="16" t="n">
        <v>305</v>
      </c>
      <c r="U3780" s="16" t="n">
        <v>96</v>
      </c>
      <c r="V3780" s="16">
        <f>ROUNDUP((T3780+U3780+2*'Read Me'!$B$13)*(1+'Read Me'!$B$12),-1)</f>
        <v/>
      </c>
      <c r="W3780" s="16">
        <f>V3780*N3780*O3780</f>
        <v/>
      </c>
      <c r="X3780" s="12">
        <f>IF(LEFT(I3780,2)="MV",2*N3780*IF(L3780="1/C",O3780,1),0)</f>
        <v/>
      </c>
      <c r="Y3780" s="12">
        <f>IF(OR(LEFT(K3780,4)="LVAX",LEFT(K3780,6)="MV15AX",LEFT(K3780,4)="CTAX",LEFT(K3780,2)="W|"),2*N3780*O3780,0)</f>
        <v/>
      </c>
      <c r="Z3780" s="12" t="inlineStr">
        <is>
          <t>VD 1.9 %</t>
        </is>
      </c>
      <c r="AA3780" s="12">
        <f>N3780*O3780</f>
        <v/>
      </c>
    </row>
    <row r="3781">
      <c r="A3781" s="12" t="inlineStr">
        <is>
          <t>G-P-0256</t>
        </is>
      </c>
      <c r="B3781" s="12" t="inlineStr">
        <is>
          <t>G</t>
        </is>
      </c>
      <c r="C3781" s="12" t="inlineStr">
        <is>
          <t>Carbon capture</t>
        </is>
      </c>
      <c r="D3781" s="12" t="inlineStr">
        <is>
          <t>Motor 1 of 2, 110 kW</t>
        </is>
      </c>
      <c r="E3781" s="12" t="inlineStr"/>
      <c r="F3781" s="12" t="inlineStr">
        <is>
          <t>CCS MV switchgear building (VFDs)</t>
        </is>
      </c>
      <c r="G3781" s="12" t="inlineStr"/>
      <c r="H3781" s="12" t="inlineStr">
        <is>
          <t>Water-wash pumps C</t>
        </is>
      </c>
      <c r="I3781" s="12" t="inlineStr">
        <is>
          <t>LV 600 V</t>
        </is>
      </c>
      <c r="J3781" s="12" t="inlineStr">
        <is>
          <t>Type TC-ER 600 V 3/C Cu XHHW-2 + ground, PVC jacket</t>
        </is>
      </c>
      <c r="K3781" s="12" t="inlineStr">
        <is>
          <t>LV|3/C+G|3/0</t>
        </is>
      </c>
      <c r="L3781" s="12" t="inlineStr">
        <is>
          <t>3/C+G</t>
        </is>
      </c>
      <c r="M3781" s="12" t="inlineStr">
        <is>
          <t>3/0</t>
        </is>
      </c>
      <c r="N3781" s="12" t="n">
        <v>1</v>
      </c>
      <c r="O3781" s="12" t="n">
        <v>1</v>
      </c>
      <c r="P3781" s="12" t="n">
        <v>480</v>
      </c>
      <c r="Q3781" s="12" t="n">
        <v>110</v>
      </c>
      <c r="R3781" s="12" t="n">
        <v>155.7</v>
      </c>
      <c r="S3781" s="12" t="inlineStr">
        <is>
          <t>Tray</t>
        </is>
      </c>
      <c r="T3781" s="16" t="n">
        <v>145</v>
      </c>
      <c r="U3781" s="16" t="n">
        <v>96</v>
      </c>
      <c r="V3781" s="16">
        <f>ROUNDUP((T3781+U3781+2*'Read Me'!$B$13)*(1+'Read Me'!$B$12),-1)</f>
        <v/>
      </c>
      <c r="W3781" s="16">
        <f>V3781*N3781*O3781</f>
        <v/>
      </c>
      <c r="X3781" s="12">
        <f>IF(LEFT(I3781,2)="MV",2*N3781*IF(L3781="1/C",O3781,1),0)</f>
        <v/>
      </c>
      <c r="Y3781" s="12">
        <f>IF(OR(LEFT(K3781,4)="LVAX",LEFT(K3781,6)="MV15AX",LEFT(K3781,4)="CTAX",LEFT(K3781,2)="W|"),2*N3781*O3781,0)</f>
        <v/>
      </c>
      <c r="Z3781" s="12" t="inlineStr">
        <is>
          <t>VD 1.1 %</t>
        </is>
      </c>
      <c r="AA3781" s="12">
        <f>N3781*O3781</f>
        <v/>
      </c>
    </row>
    <row r="3782">
      <c r="A3782" s="12" t="inlineStr">
        <is>
          <t>G-P-0257</t>
        </is>
      </c>
      <c r="B3782" s="12" t="inlineStr">
        <is>
          <t>G</t>
        </is>
      </c>
      <c r="C3782" s="12" t="inlineStr">
        <is>
          <t>Carbon capture</t>
        </is>
      </c>
      <c r="D3782" s="12" t="inlineStr">
        <is>
          <t>Motor 2 of 2, 110 kW</t>
        </is>
      </c>
      <c r="E3782" s="12" t="inlineStr"/>
      <c r="F3782" s="12" t="inlineStr">
        <is>
          <t>CCS MV switchgear building (VFDs)</t>
        </is>
      </c>
      <c r="G3782" s="12" t="inlineStr"/>
      <c r="H3782" s="12" t="inlineStr">
        <is>
          <t>Water-wash pumps C</t>
        </is>
      </c>
      <c r="I3782" s="12" t="inlineStr">
        <is>
          <t>LV 600 V</t>
        </is>
      </c>
      <c r="J3782" s="12" t="inlineStr">
        <is>
          <t>Type TC-ER 600 V 3/C Cu XHHW-2 + ground, PVC jacket</t>
        </is>
      </c>
      <c r="K3782" s="12" t="inlineStr">
        <is>
          <t>LV|3/C+G|3/0</t>
        </is>
      </c>
      <c r="L3782" s="12" t="inlineStr">
        <is>
          <t>3/C+G</t>
        </is>
      </c>
      <c r="M3782" s="12" t="inlineStr">
        <is>
          <t>3/0</t>
        </is>
      </c>
      <c r="N3782" s="12" t="n">
        <v>1</v>
      </c>
      <c r="O3782" s="12" t="n">
        <v>1</v>
      </c>
      <c r="P3782" s="12" t="n">
        <v>480</v>
      </c>
      <c r="Q3782" s="12" t="n">
        <v>110</v>
      </c>
      <c r="R3782" s="12" t="n">
        <v>155.7</v>
      </c>
      <c r="S3782" s="12" t="inlineStr">
        <is>
          <t>Tray</t>
        </is>
      </c>
      <c r="T3782" s="16" t="n">
        <v>145</v>
      </c>
      <c r="U3782" s="16" t="n">
        <v>96</v>
      </c>
      <c r="V3782" s="16">
        <f>ROUNDUP((T3782+U3782+2*'Read Me'!$B$13)*(1+'Read Me'!$B$12),-1)</f>
        <v/>
      </c>
      <c r="W3782" s="16">
        <f>V3782*N3782*O3782</f>
        <v/>
      </c>
      <c r="X3782" s="12">
        <f>IF(LEFT(I3782,2)="MV",2*N3782*IF(L3782="1/C",O3782,1),0)</f>
        <v/>
      </c>
      <c r="Y3782" s="12">
        <f>IF(OR(LEFT(K3782,4)="LVAX",LEFT(K3782,6)="MV15AX",LEFT(K3782,4)="CTAX",LEFT(K3782,2)="W|"),2*N3782*O3782,0)</f>
        <v/>
      </c>
      <c r="Z3782" s="12" t="inlineStr">
        <is>
          <t>VD 1.1 %</t>
        </is>
      </c>
      <c r="AA3782" s="12">
        <f>N3782*O3782</f>
        <v/>
      </c>
    </row>
    <row r="3783">
      <c r="A3783" s="12" t="inlineStr">
        <is>
          <t>G-MV-0001</t>
        </is>
      </c>
      <c r="B3783" s="12" t="inlineStr">
        <is>
          <t>G</t>
        </is>
      </c>
      <c r="C3783" s="12" t="inlineStr">
        <is>
          <t>Carbon capture</t>
        </is>
      </c>
      <c r="D3783" s="12" t="inlineStr">
        <is>
          <t>Booster fan BF-A (MV VFD output)</t>
        </is>
      </c>
      <c r="E3783" s="12" t="inlineStr"/>
      <c r="F3783" s="12" t="inlineStr">
        <is>
          <t>CCS MV switchgear building (VFDs)</t>
        </is>
      </c>
      <c r="G3783" s="12" t="inlineStr">
        <is>
          <t>BF-A</t>
        </is>
      </c>
      <c r="H3783" s="12" t="inlineStr">
        <is>
          <t>BF-A: booster fan (~16 MW)</t>
        </is>
      </c>
      <c r="I3783" s="12" t="inlineStr">
        <is>
          <t>MV 15 kV</t>
        </is>
      </c>
      <c r="J3783" s="12" t="inlineStr">
        <is>
          <t>MV-105 15 kV 1/C Cu, EPR 133%, Cu tape shield, PVC jacket (triplexed)</t>
        </is>
      </c>
      <c r="K3783" s="12" t="inlineStr">
        <is>
          <t>MV15|1/C|750</t>
        </is>
      </c>
      <c r="L3783" s="12" t="inlineStr">
        <is>
          <t>1/C</t>
        </is>
      </c>
      <c r="M3783" s="12" t="inlineStr">
        <is>
          <t>750 kcmil</t>
        </is>
      </c>
      <c r="N3783" s="12" t="n">
        <v>2</v>
      </c>
      <c r="O3783" s="12" t="n">
        <v>3</v>
      </c>
      <c r="P3783" s="12" t="n">
        <v>13800</v>
      </c>
      <c r="Q3783" s="12" t="n">
        <v>16000</v>
      </c>
      <c r="R3783" s="12" t="n">
        <v>744</v>
      </c>
      <c r="S3783" s="12" t="inlineStr">
        <is>
          <t>Duct bank</t>
        </is>
      </c>
      <c r="T3783" s="16" t="n">
        <v>460</v>
      </c>
      <c r="U3783" s="16" t="n">
        <v>32</v>
      </c>
      <c r="V3783" s="16">
        <f>ROUNDUP((T3783+U3783+2*'Read Me'!$B$13)*(1+'Read Me'!$B$12),-1)</f>
        <v/>
      </c>
      <c r="W3783" s="16">
        <f>V3783*N3783*O3783</f>
        <v/>
      </c>
      <c r="X3783" s="12">
        <f>IF(LEFT(I3783,2)="MV",2*N3783*IF(L3783="1/C",O3783,1),0)</f>
        <v/>
      </c>
      <c r="Y3783" s="12">
        <f>IF(OR(LEFT(K3783,4)="LVAX",LEFT(K3783,6)="MV15AX",LEFT(K3783,4)="CTAX",LEFT(K3783,2)="W|"),2*N3783*O3783,0)</f>
        <v/>
      </c>
      <c r="Z3783" s="12" t="inlineStr">
        <is>
          <t>~16 MW per drawing</t>
        </is>
      </c>
      <c r="AA3783" s="12">
        <f>N3783*O3783</f>
        <v/>
      </c>
    </row>
    <row r="3784">
      <c r="A3784" s="12" t="inlineStr">
        <is>
          <t>G-MV-0002</t>
        </is>
      </c>
      <c r="B3784" s="12" t="inlineStr">
        <is>
          <t>G</t>
        </is>
      </c>
      <c r="C3784" s="12" t="inlineStr">
        <is>
          <t>Carbon capture</t>
        </is>
      </c>
      <c r="D3784" s="12" t="inlineStr">
        <is>
          <t>Booster fan BF-B (MV VFD output)</t>
        </is>
      </c>
      <c r="E3784" s="12" t="inlineStr"/>
      <c r="F3784" s="12" t="inlineStr">
        <is>
          <t>CCS MV switchgear building (VFDs)</t>
        </is>
      </c>
      <c r="G3784" s="12" t="inlineStr">
        <is>
          <t>BF-B</t>
        </is>
      </c>
      <c r="H3784" s="12" t="inlineStr">
        <is>
          <t>BF-B: booster fan (~16 MW)</t>
        </is>
      </c>
      <c r="I3784" s="12" t="inlineStr">
        <is>
          <t>MV 15 kV</t>
        </is>
      </c>
      <c r="J3784" s="12" t="inlineStr">
        <is>
          <t>MV-105 15 kV 1/C Cu, EPR 133%, Cu tape shield, PVC jacket (triplexed)</t>
        </is>
      </c>
      <c r="K3784" s="12" t="inlineStr">
        <is>
          <t>MV15|1/C|750</t>
        </is>
      </c>
      <c r="L3784" s="12" t="inlineStr">
        <is>
          <t>1/C</t>
        </is>
      </c>
      <c r="M3784" s="12" t="inlineStr">
        <is>
          <t>750 kcmil</t>
        </is>
      </c>
      <c r="N3784" s="12" t="n">
        <v>2</v>
      </c>
      <c r="O3784" s="12" t="n">
        <v>3</v>
      </c>
      <c r="P3784" s="12" t="n">
        <v>13800</v>
      </c>
      <c r="Q3784" s="12" t="n">
        <v>16000</v>
      </c>
      <c r="R3784" s="12" t="n">
        <v>744</v>
      </c>
      <c r="S3784" s="12" t="inlineStr">
        <is>
          <t>Duct bank</t>
        </is>
      </c>
      <c r="T3784" s="16" t="n">
        <v>300</v>
      </c>
      <c r="U3784" s="16" t="n">
        <v>32</v>
      </c>
      <c r="V3784" s="16">
        <f>ROUNDUP((T3784+U3784+2*'Read Me'!$B$13)*(1+'Read Me'!$B$12),-1)</f>
        <v/>
      </c>
      <c r="W3784" s="16">
        <f>V3784*N3784*O3784</f>
        <v/>
      </c>
      <c r="X3784" s="12">
        <f>IF(LEFT(I3784,2)="MV",2*N3784*IF(L3784="1/C",O3784,1),0)</f>
        <v/>
      </c>
      <c r="Y3784" s="12">
        <f>IF(OR(LEFT(K3784,4)="LVAX",LEFT(K3784,6)="MV15AX",LEFT(K3784,4)="CTAX",LEFT(K3784,2)="W|"),2*N3784*O3784,0)</f>
        <v/>
      </c>
      <c r="Z3784" s="12" t="inlineStr">
        <is>
          <t>~16 MW per drawing</t>
        </is>
      </c>
      <c r="AA3784" s="12">
        <f>N3784*O3784</f>
        <v/>
      </c>
    </row>
    <row r="3785">
      <c r="A3785" s="12" t="inlineStr">
        <is>
          <t>G-MV-0003</t>
        </is>
      </c>
      <c r="B3785" s="12" t="inlineStr">
        <is>
          <t>G</t>
        </is>
      </c>
      <c r="C3785" s="12" t="inlineStr">
        <is>
          <t>Carbon capture</t>
        </is>
      </c>
      <c r="D3785" s="12" t="inlineStr">
        <is>
          <t>Booster fan BF-C (MV VFD output)</t>
        </is>
      </c>
      <c r="E3785" s="12" t="inlineStr"/>
      <c r="F3785" s="12" t="inlineStr">
        <is>
          <t>CCS MV switchgear building (VFDs)</t>
        </is>
      </c>
      <c r="G3785" s="12" t="inlineStr">
        <is>
          <t>BF-C</t>
        </is>
      </c>
      <c r="H3785" s="12" t="inlineStr">
        <is>
          <t>BF-C: booster fan (~16 MW)</t>
        </is>
      </c>
      <c r="I3785" s="12" t="inlineStr">
        <is>
          <t>MV 15 kV</t>
        </is>
      </c>
      <c r="J3785" s="12" t="inlineStr">
        <is>
          <t>MV-105 15 kV 1/C Cu, EPR 133%, Cu tape shield, PVC jacket (triplexed)</t>
        </is>
      </c>
      <c r="K3785" s="12" t="inlineStr">
        <is>
          <t>MV15|1/C|750</t>
        </is>
      </c>
      <c r="L3785" s="12" t="inlineStr">
        <is>
          <t>1/C</t>
        </is>
      </c>
      <c r="M3785" s="12" t="inlineStr">
        <is>
          <t>750 kcmil</t>
        </is>
      </c>
      <c r="N3785" s="12" t="n">
        <v>2</v>
      </c>
      <c r="O3785" s="12" t="n">
        <v>3</v>
      </c>
      <c r="P3785" s="12" t="n">
        <v>13800</v>
      </c>
      <c r="Q3785" s="12" t="n">
        <v>16000</v>
      </c>
      <c r="R3785" s="12" t="n">
        <v>744</v>
      </c>
      <c r="S3785" s="12" t="inlineStr">
        <is>
          <t>Tray</t>
        </is>
      </c>
      <c r="T3785" s="16" t="n">
        <v>16</v>
      </c>
      <c r="U3785" s="16" t="n">
        <v>150</v>
      </c>
      <c r="V3785" s="16">
        <f>ROUNDUP((T3785+U3785+2*'Read Me'!$B$13)*(1+'Read Me'!$B$12),-1)</f>
        <v/>
      </c>
      <c r="W3785" s="16">
        <f>V3785*N3785*O3785</f>
        <v/>
      </c>
      <c r="X3785" s="12">
        <f>IF(LEFT(I3785,2)="MV",2*N3785*IF(L3785="1/C",O3785,1),0)</f>
        <v/>
      </c>
      <c r="Y3785" s="12">
        <f>IF(OR(LEFT(K3785,4)="LVAX",LEFT(K3785,6)="MV15AX",LEFT(K3785,4)="CTAX",LEFT(K3785,2)="W|"),2*N3785*O3785,0)</f>
        <v/>
      </c>
      <c r="Z3785" s="12" t="inlineStr">
        <is>
          <t>~16 MW per drawing</t>
        </is>
      </c>
      <c r="AA3785" s="12">
        <f>N3785*O3785</f>
        <v/>
      </c>
    </row>
    <row r="3786">
      <c r="A3786" s="12" t="inlineStr">
        <is>
          <t>G-MV-0004</t>
        </is>
      </c>
      <c r="B3786" s="12" t="inlineStr">
        <is>
          <t>G</t>
        </is>
      </c>
      <c r="C3786" s="12" t="inlineStr">
        <is>
          <t>Carbon capture</t>
        </is>
      </c>
      <c r="D3786" s="12" t="inlineStr">
        <is>
          <t>CCS T-1 secondary to CCS 13.8 kV switchgear</t>
        </is>
      </c>
      <c r="E3786" s="12" t="inlineStr">
        <is>
          <t>CCS T-1</t>
        </is>
      </c>
      <c r="F3786" s="12" t="inlineStr">
        <is>
          <t>CCS T-1: 230/13.8 kV</t>
        </is>
      </c>
      <c r="G3786" s="12" t="inlineStr"/>
      <c r="H3786" s="12" t="inlineStr">
        <is>
          <t>CCS MV switchgear building (VFDs)</t>
        </is>
      </c>
      <c r="I3786" s="12" t="inlineStr">
        <is>
          <t>MV 15 kV</t>
        </is>
      </c>
      <c r="J3786" s="12" t="inlineStr">
        <is>
          <t>MV-105 15 kV 1/C Cu, EPR 133%, Cu tape shield, PVC jacket (triplexed)</t>
        </is>
      </c>
      <c r="K3786" s="12" t="inlineStr">
        <is>
          <t>MV15|1/C|1000</t>
        </is>
      </c>
      <c r="L3786" s="12" t="inlineStr">
        <is>
          <t>1/C</t>
        </is>
      </c>
      <c r="M3786" s="12" t="inlineStr">
        <is>
          <t>1000 kcmil</t>
        </is>
      </c>
      <c r="N3786" s="12" t="n">
        <v>5</v>
      </c>
      <c r="O3786" s="12" t="n">
        <v>3</v>
      </c>
      <c r="P3786" s="12" t="n">
        <v>13800</v>
      </c>
      <c r="Q3786" s="12" t="n">
        <v>60000</v>
      </c>
      <c r="R3786" s="12" t="n">
        <v>2510</v>
      </c>
      <c r="S3786" s="12" t="inlineStr">
        <is>
          <t>Duct bank</t>
        </is>
      </c>
      <c r="T3786" s="16" t="n">
        <v>361</v>
      </c>
      <c r="U3786" s="16" t="n">
        <v>32</v>
      </c>
      <c r="V3786" s="16">
        <f>ROUNDUP((T3786+U3786+2*'Read Me'!$B$13)*(1+'Read Me'!$B$12),-1)</f>
        <v/>
      </c>
      <c r="W3786" s="16">
        <f>V3786*N3786*O3786</f>
        <v/>
      </c>
      <c r="X3786" s="12">
        <f>IF(LEFT(I3786,2)="MV",2*N3786*IF(L3786="1/C",O3786,1),0)</f>
        <v/>
      </c>
      <c r="Y3786" s="12">
        <f>IF(OR(LEFT(K3786,4)="LVAX",LEFT(K3786,6)="MV15AX",LEFT(K3786,4)="CTAX",LEFT(K3786,2)="W|"),2*N3786*O3786,0)</f>
        <v/>
      </c>
      <c r="Z3786" s="12" t="inlineStr">
        <is>
          <t>60 MVA (typ.)</t>
        </is>
      </c>
      <c r="AA3786" s="12">
        <f>N3786*O3786</f>
        <v/>
      </c>
    </row>
    <row r="3787">
      <c r="A3787" s="12" t="inlineStr">
        <is>
          <t>G-MV-0005</t>
        </is>
      </c>
      <c r="B3787" s="12" t="inlineStr">
        <is>
          <t>G</t>
        </is>
      </c>
      <c r="C3787" s="12" t="inlineStr">
        <is>
          <t>Carbon capture</t>
        </is>
      </c>
      <c r="D3787" s="12" t="inlineStr">
        <is>
          <t>CCS T-2 secondary to CCS 13.8 kV switchgear</t>
        </is>
      </c>
      <c r="E3787" s="12" t="inlineStr">
        <is>
          <t>CCS T-2</t>
        </is>
      </c>
      <c r="F3787" s="12" t="inlineStr">
        <is>
          <t>CCS T-2: 230/13.8 kV</t>
        </is>
      </c>
      <c r="G3787" s="12" t="inlineStr"/>
      <c r="H3787" s="12" t="inlineStr">
        <is>
          <t>CCS MV switchgear building (VFDs)</t>
        </is>
      </c>
      <c r="I3787" s="12" t="inlineStr">
        <is>
          <t>MV 15 kV</t>
        </is>
      </c>
      <c r="J3787" s="12" t="inlineStr">
        <is>
          <t>MV-105 15 kV 1/C Cu, EPR 133%, Cu tape shield, PVC jacket (triplexed)</t>
        </is>
      </c>
      <c r="K3787" s="12" t="inlineStr">
        <is>
          <t>MV15|1/C|1000</t>
        </is>
      </c>
      <c r="L3787" s="12" t="inlineStr">
        <is>
          <t>1/C</t>
        </is>
      </c>
      <c r="M3787" s="12" t="inlineStr">
        <is>
          <t>1000 kcmil</t>
        </is>
      </c>
      <c r="N3787" s="12" t="n">
        <v>5</v>
      </c>
      <c r="O3787" s="12" t="n">
        <v>3</v>
      </c>
      <c r="P3787" s="12" t="n">
        <v>13800</v>
      </c>
      <c r="Q3787" s="12" t="n">
        <v>60000</v>
      </c>
      <c r="R3787" s="12" t="n">
        <v>2510</v>
      </c>
      <c r="S3787" s="12" t="inlineStr">
        <is>
          <t>Duct bank</t>
        </is>
      </c>
      <c r="T3787" s="16" t="n">
        <v>409</v>
      </c>
      <c r="U3787" s="16" t="n">
        <v>32</v>
      </c>
      <c r="V3787" s="16">
        <f>ROUNDUP((T3787+U3787+2*'Read Me'!$B$13)*(1+'Read Me'!$B$12),-1)</f>
        <v/>
      </c>
      <c r="W3787" s="16">
        <f>V3787*N3787*O3787</f>
        <v/>
      </c>
      <c r="X3787" s="12">
        <f>IF(LEFT(I3787,2)="MV",2*N3787*IF(L3787="1/C",O3787,1),0)</f>
        <v/>
      </c>
      <c r="Y3787" s="12">
        <f>IF(OR(LEFT(K3787,4)="LVAX",LEFT(K3787,6)="MV15AX",LEFT(K3787,4)="CTAX",LEFT(K3787,2)="W|"),2*N3787*O3787,0)</f>
        <v/>
      </c>
      <c r="Z3787" s="12" t="inlineStr">
        <is>
          <t>60 MVA (typ.)</t>
        </is>
      </c>
      <c r="AA3787" s="12">
        <f>N3787*O3787</f>
        <v/>
      </c>
    </row>
    <row r="3788">
      <c r="A3788" s="12" t="inlineStr">
        <is>
          <t>G-MV-0006</t>
        </is>
      </c>
      <c r="B3788" s="12" t="inlineStr">
        <is>
          <t>G</t>
        </is>
      </c>
      <c r="C3788" s="12" t="inlineStr">
        <is>
          <t>Carbon capture</t>
        </is>
      </c>
      <c r="D3788" s="12" t="inlineStr">
        <is>
          <t>CO2 compressor train 1</t>
        </is>
      </c>
      <c r="E3788" s="12" t="inlineStr"/>
      <c r="F3788" s="12" t="inlineStr">
        <is>
          <t>CCS MV switchgear building (VFDs)</t>
        </is>
      </c>
      <c r="G3788" s="12" t="inlineStr"/>
      <c r="H3788" s="12" t="inlineStr">
        <is>
          <t>CO2 compression 3 x ~19 MW + dehydration</t>
        </is>
      </c>
      <c r="I3788" s="12" t="inlineStr">
        <is>
          <t>MV 15 kV</t>
        </is>
      </c>
      <c r="J3788" s="12" t="inlineStr">
        <is>
          <t>MV-105 15 kV 1/C Cu, EPR 133%, Cu tape shield, PVC jacket (triplexed)</t>
        </is>
      </c>
      <c r="K3788" s="12" t="inlineStr">
        <is>
          <t>MV15|1/C|750</t>
        </is>
      </c>
      <c r="L3788" s="12" t="inlineStr">
        <is>
          <t>1/C</t>
        </is>
      </c>
      <c r="M3788" s="12" t="inlineStr">
        <is>
          <t>750 kcmil</t>
        </is>
      </c>
      <c r="N3788" s="12" t="n">
        <v>2</v>
      </c>
      <c r="O3788" s="12" t="n">
        <v>3</v>
      </c>
      <c r="P3788" s="12" t="n">
        <v>13800</v>
      </c>
      <c r="Q3788" s="12" t="n">
        <v>19000</v>
      </c>
      <c r="R3788" s="12" t="n">
        <v>883</v>
      </c>
      <c r="S3788" s="12" t="inlineStr">
        <is>
          <t>Duct bank</t>
        </is>
      </c>
      <c r="T3788" s="16" t="n">
        <v>291</v>
      </c>
      <c r="U3788" s="16" t="n">
        <v>36</v>
      </c>
      <c r="V3788" s="16">
        <f>ROUNDUP((T3788+U3788+2*'Read Me'!$B$13)*(1+'Read Me'!$B$12),-1)</f>
        <v/>
      </c>
      <c r="W3788" s="16">
        <f>V3788*N3788*O3788</f>
        <v/>
      </c>
      <c r="X3788" s="12">
        <f>IF(LEFT(I3788,2)="MV",2*N3788*IF(L3788="1/C",O3788,1),0)</f>
        <v/>
      </c>
      <c r="Y3788" s="12">
        <f>IF(OR(LEFT(K3788,4)="LVAX",LEFT(K3788,6)="MV15AX",LEFT(K3788,4)="CTAX",LEFT(K3788,2)="W|"),2*N3788*O3788,0)</f>
        <v/>
      </c>
      <c r="Z3788" s="12" t="inlineStr">
        <is>
          <t>~19 MW per drawing</t>
        </is>
      </c>
      <c r="AA3788" s="12">
        <f>N3788*O3788</f>
        <v/>
      </c>
    </row>
    <row r="3789">
      <c r="A3789" s="12" t="inlineStr">
        <is>
          <t>G-MV-0007</t>
        </is>
      </c>
      <c r="B3789" s="12" t="inlineStr">
        <is>
          <t>G</t>
        </is>
      </c>
      <c r="C3789" s="12" t="inlineStr">
        <is>
          <t>Carbon capture</t>
        </is>
      </c>
      <c r="D3789" s="12" t="inlineStr">
        <is>
          <t>CO2 compressor train 2</t>
        </is>
      </c>
      <c r="E3789" s="12" t="inlineStr"/>
      <c r="F3789" s="12" t="inlineStr">
        <is>
          <t>CCS MV switchgear building (VFDs)</t>
        </is>
      </c>
      <c r="G3789" s="12" t="inlineStr"/>
      <c r="H3789" s="12" t="inlineStr">
        <is>
          <t>CO2 compression 3 x ~19 MW + dehydration</t>
        </is>
      </c>
      <c r="I3789" s="12" t="inlineStr">
        <is>
          <t>MV 15 kV</t>
        </is>
      </c>
      <c r="J3789" s="12" t="inlineStr">
        <is>
          <t>MV-105 15 kV 1/C Cu, EPR 133%, Cu tape shield, PVC jacket (triplexed)</t>
        </is>
      </c>
      <c r="K3789" s="12" t="inlineStr">
        <is>
          <t>MV15|1/C|750</t>
        </is>
      </c>
      <c r="L3789" s="12" t="inlineStr">
        <is>
          <t>1/C</t>
        </is>
      </c>
      <c r="M3789" s="12" t="inlineStr">
        <is>
          <t>750 kcmil</t>
        </is>
      </c>
      <c r="N3789" s="12" t="n">
        <v>2</v>
      </c>
      <c r="O3789" s="12" t="n">
        <v>3</v>
      </c>
      <c r="P3789" s="12" t="n">
        <v>13800</v>
      </c>
      <c r="Q3789" s="12" t="n">
        <v>19000</v>
      </c>
      <c r="R3789" s="12" t="n">
        <v>883</v>
      </c>
      <c r="S3789" s="12" t="inlineStr">
        <is>
          <t>Duct bank</t>
        </is>
      </c>
      <c r="T3789" s="16" t="n">
        <v>291</v>
      </c>
      <c r="U3789" s="16" t="n">
        <v>36</v>
      </c>
      <c r="V3789" s="16">
        <f>ROUNDUP((T3789+U3789+2*'Read Me'!$B$13)*(1+'Read Me'!$B$12),-1)</f>
        <v/>
      </c>
      <c r="W3789" s="16">
        <f>V3789*N3789*O3789</f>
        <v/>
      </c>
      <c r="X3789" s="12">
        <f>IF(LEFT(I3789,2)="MV",2*N3789*IF(L3789="1/C",O3789,1),0)</f>
        <v/>
      </c>
      <c r="Y3789" s="12">
        <f>IF(OR(LEFT(K3789,4)="LVAX",LEFT(K3789,6)="MV15AX",LEFT(K3789,4)="CTAX",LEFT(K3789,2)="W|"),2*N3789*O3789,0)</f>
        <v/>
      </c>
      <c r="Z3789" s="12" t="inlineStr">
        <is>
          <t>~19 MW per drawing</t>
        </is>
      </c>
      <c r="AA3789" s="12">
        <f>N3789*O3789</f>
        <v/>
      </c>
    </row>
    <row r="3790">
      <c r="A3790" s="12" t="inlineStr">
        <is>
          <t>G-MV-0008</t>
        </is>
      </c>
      <c r="B3790" s="12" t="inlineStr">
        <is>
          <t>G</t>
        </is>
      </c>
      <c r="C3790" s="12" t="inlineStr">
        <is>
          <t>Carbon capture</t>
        </is>
      </c>
      <c r="D3790" s="12" t="inlineStr">
        <is>
          <t>CO2 compressor train 3</t>
        </is>
      </c>
      <c r="E3790" s="12" t="inlineStr"/>
      <c r="F3790" s="12" t="inlineStr">
        <is>
          <t>CCS MV switchgear building (VFDs)</t>
        </is>
      </c>
      <c r="G3790" s="12" t="inlineStr"/>
      <c r="H3790" s="12" t="inlineStr">
        <is>
          <t>CO2 compression 3 x ~19 MW + dehydration</t>
        </is>
      </c>
      <c r="I3790" s="12" t="inlineStr">
        <is>
          <t>MV 15 kV</t>
        </is>
      </c>
      <c r="J3790" s="12" t="inlineStr">
        <is>
          <t>MV-105 15 kV 1/C Cu, EPR 133%, Cu tape shield, PVC jacket (triplexed)</t>
        </is>
      </c>
      <c r="K3790" s="12" t="inlineStr">
        <is>
          <t>MV15|1/C|750</t>
        </is>
      </c>
      <c r="L3790" s="12" t="inlineStr">
        <is>
          <t>1/C</t>
        </is>
      </c>
      <c r="M3790" s="12" t="inlineStr">
        <is>
          <t>750 kcmil</t>
        </is>
      </c>
      <c r="N3790" s="12" t="n">
        <v>2</v>
      </c>
      <c r="O3790" s="12" t="n">
        <v>3</v>
      </c>
      <c r="P3790" s="12" t="n">
        <v>13800</v>
      </c>
      <c r="Q3790" s="12" t="n">
        <v>19000</v>
      </c>
      <c r="R3790" s="12" t="n">
        <v>883</v>
      </c>
      <c r="S3790" s="12" t="inlineStr">
        <is>
          <t>Duct bank</t>
        </is>
      </c>
      <c r="T3790" s="16" t="n">
        <v>291</v>
      </c>
      <c r="U3790" s="16" t="n">
        <v>36</v>
      </c>
      <c r="V3790" s="16">
        <f>ROUNDUP((T3790+U3790+2*'Read Me'!$B$13)*(1+'Read Me'!$B$12),-1)</f>
        <v/>
      </c>
      <c r="W3790" s="16">
        <f>V3790*N3790*O3790</f>
        <v/>
      </c>
      <c r="X3790" s="12">
        <f>IF(LEFT(I3790,2)="MV",2*N3790*IF(L3790="1/C",O3790,1),0)</f>
        <v/>
      </c>
      <c r="Y3790" s="12">
        <f>IF(OR(LEFT(K3790,4)="LVAX",LEFT(K3790,6)="MV15AX",LEFT(K3790,4)="CTAX",LEFT(K3790,2)="W|"),2*N3790*O3790,0)</f>
        <v/>
      </c>
      <c r="Z3790" s="12" t="inlineStr">
        <is>
          <t>~19 MW per drawing</t>
        </is>
      </c>
      <c r="AA3790" s="12">
        <f>N3790*O3790</f>
        <v/>
      </c>
    </row>
    <row r="3791">
      <c r="A3791" s="12" t="inlineStr">
        <is>
          <t>G-MV-0009</t>
        </is>
      </c>
      <c r="B3791" s="12" t="inlineStr">
        <is>
          <t>G</t>
        </is>
      </c>
      <c r="C3791" s="12" t="inlineStr">
        <is>
          <t>Carbon capture</t>
        </is>
      </c>
      <c r="D3791" s="12" t="inlineStr">
        <is>
          <t>HP CO2 export compressor (conditional)</t>
        </is>
      </c>
      <c r="E3791" s="12" t="inlineStr"/>
      <c r="F3791" s="12" t="inlineStr">
        <is>
          <t>CCS MV switchgear building (VFDs)</t>
        </is>
      </c>
      <c r="G3791" s="12" t="inlineStr"/>
      <c r="H3791" s="12" t="inlineStr">
        <is>
          <t>CONDITIONAL: HP export compressor + metering</t>
        </is>
      </c>
      <c r="I3791" s="12" t="inlineStr">
        <is>
          <t>MV 15 kV</t>
        </is>
      </c>
      <c r="J3791" s="12" t="inlineStr">
        <is>
          <t>MV-105 15 kV 1/C Cu, EPR 133%, Cu tape shield, PVC jacket (triplexed)</t>
        </is>
      </c>
      <c r="K3791" s="12" t="inlineStr">
        <is>
          <t>MV15|1/C|750</t>
        </is>
      </c>
      <c r="L3791" s="12" t="inlineStr">
        <is>
          <t>1/C</t>
        </is>
      </c>
      <c r="M3791" s="12" t="inlineStr">
        <is>
          <t>750 kcmil</t>
        </is>
      </c>
      <c r="N3791" s="12" t="n">
        <v>1</v>
      </c>
      <c r="O3791" s="12" t="n">
        <v>3</v>
      </c>
      <c r="P3791" s="12" t="n">
        <v>13800</v>
      </c>
      <c r="Q3791" s="12" t="n">
        <v>8000</v>
      </c>
      <c r="R3791" s="12" t="n">
        <v>372</v>
      </c>
      <c r="S3791" s="12" t="inlineStr">
        <is>
          <t>Duct bank</t>
        </is>
      </c>
      <c r="T3791" s="16" t="n">
        <v>303</v>
      </c>
      <c r="U3791" s="16" t="n">
        <v>34</v>
      </c>
      <c r="V3791" s="16">
        <f>ROUNDUP((T3791+U3791+2*'Read Me'!$B$13)*(1+'Read Me'!$B$12),-1)</f>
        <v/>
      </c>
      <c r="W3791" s="16">
        <f>V3791*N3791*O3791</f>
        <v/>
      </c>
      <c r="X3791" s="12">
        <f>IF(LEFT(I3791,2)="MV",2*N3791*IF(L3791="1/C",O3791,1),0)</f>
        <v/>
      </c>
      <c r="Y3791" s="12">
        <f>IF(OR(LEFT(K3791,4)="LVAX",LEFT(K3791,6)="MV15AX",LEFT(K3791,4)="CTAX",LEFT(K3791,2)="W|"),2*N3791*O3791,0)</f>
        <v/>
      </c>
      <c r="Z3791" s="12" t="inlineStr"/>
      <c r="AA3791" s="12">
        <f>N3791*O3791</f>
        <v/>
      </c>
    </row>
    <row r="3792">
      <c r="A3792" s="12" t="inlineStr">
        <is>
          <t>G-MV-0010</t>
        </is>
      </c>
      <c r="B3792" s="12" t="inlineStr">
        <is>
          <t>G</t>
        </is>
      </c>
      <c r="C3792" s="12" t="inlineStr">
        <is>
          <t>Carbon capture</t>
        </is>
      </c>
      <c r="D3792" s="12" t="inlineStr">
        <is>
          <t>CT MCC / VFD e-house transformer</t>
        </is>
      </c>
      <c r="E3792" s="12" t="inlineStr"/>
      <c r="F3792" s="12" t="inlineStr">
        <is>
          <t>CCS MV switchgear building (VFDs)</t>
        </is>
      </c>
      <c r="G3792" s="12" t="inlineStr"/>
      <c r="H3792" s="12" t="inlineStr">
        <is>
          <t>CT MCC / VFD e-house</t>
        </is>
      </c>
      <c r="I3792" s="12" t="inlineStr">
        <is>
          <t>MV 15 kV</t>
        </is>
      </c>
      <c r="J3792" s="12" t="inlineStr">
        <is>
          <t>MV-105 15 kV 1/C Cu, EPR 133%, Cu tape shield, PVC jacket (triplexed)</t>
        </is>
      </c>
      <c r="K3792" s="12" t="inlineStr">
        <is>
          <t>MV15|1/C|1/0</t>
        </is>
      </c>
      <c r="L3792" s="12" t="inlineStr">
        <is>
          <t>1/C</t>
        </is>
      </c>
      <c r="M3792" s="12" t="inlineStr">
        <is>
          <t>1/0</t>
        </is>
      </c>
      <c r="N3792" s="12" t="n">
        <v>1</v>
      </c>
      <c r="O3792" s="12" t="n">
        <v>3</v>
      </c>
      <c r="P3792" s="12" t="n">
        <v>13800</v>
      </c>
      <c r="Q3792" s="12" t="n">
        <v>3000</v>
      </c>
      <c r="R3792" s="12" t="n">
        <v>126</v>
      </c>
      <c r="S3792" s="12" t="inlineStr">
        <is>
          <t>Duct bank</t>
        </is>
      </c>
      <c r="T3792" s="16" t="n">
        <v>925</v>
      </c>
      <c r="U3792" s="16" t="n">
        <v>32</v>
      </c>
      <c r="V3792" s="16">
        <f>ROUNDUP((T3792+U3792+2*'Read Me'!$B$13)*(1+'Read Me'!$B$12),-1)</f>
        <v/>
      </c>
      <c r="W3792" s="16">
        <f>V3792*N3792*O3792</f>
        <v/>
      </c>
      <c r="X3792" s="12">
        <f>IF(LEFT(I3792,2)="MV",2*N3792*IF(L3792="1/C",O3792,1),0)</f>
        <v/>
      </c>
      <c r="Y3792" s="12">
        <f>IF(OR(LEFT(K3792,4)="LVAX",LEFT(K3792,6)="MV15AX",LEFT(K3792,4)="CTAX",LEFT(K3792,2)="W|"),2*N3792*O3792,0)</f>
        <v/>
      </c>
      <c r="Z3792" s="12" t="inlineStr"/>
      <c r="AA3792" s="12">
        <f>N3792*O3792</f>
        <v/>
      </c>
    </row>
    <row r="3793">
      <c r="A3793" s="12" t="inlineStr">
        <is>
          <t>G-MV-0011</t>
        </is>
      </c>
      <c r="B3793" s="12" t="inlineStr">
        <is>
          <t>G</t>
        </is>
      </c>
      <c r="C3793" s="12" t="inlineStr">
        <is>
          <t>Carbon capture</t>
        </is>
      </c>
      <c r="D3793" s="12" t="inlineStr">
        <is>
          <t>CT MCC / VFD e-house transformer</t>
        </is>
      </c>
      <c r="E3793" s="12" t="inlineStr"/>
      <c r="F3793" s="12" t="inlineStr">
        <is>
          <t>CCS MV switchgear building (VFDs)</t>
        </is>
      </c>
      <c r="G3793" s="12" t="inlineStr"/>
      <c r="H3793" s="12" t="inlineStr">
        <is>
          <t>CT MCC / VFD e-house</t>
        </is>
      </c>
      <c r="I3793" s="12" t="inlineStr">
        <is>
          <t>MV 15 kV</t>
        </is>
      </c>
      <c r="J3793" s="12" t="inlineStr">
        <is>
          <t>MV-105 15 kV 1/C Cu, EPR 133%, Cu tape shield, PVC jacket (triplexed)</t>
        </is>
      </c>
      <c r="K3793" s="12" t="inlineStr">
        <is>
          <t>MV15|1/C|1/0</t>
        </is>
      </c>
      <c r="L3793" s="12" t="inlineStr">
        <is>
          <t>1/C</t>
        </is>
      </c>
      <c r="M3793" s="12" t="inlineStr">
        <is>
          <t>1/0</t>
        </is>
      </c>
      <c r="N3793" s="12" t="n">
        <v>1</v>
      </c>
      <c r="O3793" s="12" t="n">
        <v>3</v>
      </c>
      <c r="P3793" s="12" t="n">
        <v>13800</v>
      </c>
      <c r="Q3793" s="12" t="n">
        <v>3000</v>
      </c>
      <c r="R3793" s="12" t="n">
        <v>126</v>
      </c>
      <c r="S3793" s="12" t="inlineStr">
        <is>
          <t>Duct bank</t>
        </is>
      </c>
      <c r="T3793" s="16" t="n">
        <v>925</v>
      </c>
      <c r="U3793" s="16" t="n">
        <v>32</v>
      </c>
      <c r="V3793" s="16">
        <f>ROUNDUP((T3793+U3793+2*'Read Me'!$B$13)*(1+'Read Me'!$B$12),-1)</f>
        <v/>
      </c>
      <c r="W3793" s="16">
        <f>V3793*N3793*O3793</f>
        <v/>
      </c>
      <c r="X3793" s="12">
        <f>IF(LEFT(I3793,2)="MV",2*N3793*IF(L3793="1/C",O3793,1),0)</f>
        <v/>
      </c>
      <c r="Y3793" s="12">
        <f>IF(OR(LEFT(K3793,4)="LVAX",LEFT(K3793,6)="MV15AX",LEFT(K3793,4)="CTAX",LEFT(K3793,2)="W|"),2*N3793*O3793,0)</f>
        <v/>
      </c>
      <c r="Z3793" s="12" t="inlineStr"/>
      <c r="AA3793" s="12">
        <f>N3793*O3793</f>
        <v/>
      </c>
    </row>
    <row r="3794">
      <c r="A3794" s="12" t="inlineStr">
        <is>
          <t>G-MV-0012</t>
        </is>
      </c>
      <c r="B3794" s="12" t="inlineStr">
        <is>
          <t>G</t>
        </is>
      </c>
      <c r="C3794" s="12" t="inlineStr">
        <is>
          <t>Carbon capture</t>
        </is>
      </c>
      <c r="D3794" s="12" t="inlineStr">
        <is>
          <t>CCS circulating-water pump 1</t>
        </is>
      </c>
      <c r="E3794" s="12" t="inlineStr"/>
      <c r="F3794" s="12" t="inlineStr">
        <is>
          <t>CCS MV switchgear building (VFDs)</t>
        </is>
      </c>
      <c r="G3794" s="12" t="inlineStr"/>
      <c r="H3794" s="12" t="inlineStr">
        <is>
          <t>CCS circulating-water pumps</t>
        </is>
      </c>
      <c r="I3794" s="12" t="inlineStr">
        <is>
          <t>MV 5 kV</t>
        </is>
      </c>
      <c r="J3794" s="12" t="inlineStr">
        <is>
          <t>MV-105 5 kV 3/C Cu, EPR 133%, tape shield, gnd, PVC jacket</t>
        </is>
      </c>
      <c r="K3794" s="12" t="inlineStr">
        <is>
          <t>MV5|3/C|4/0</t>
        </is>
      </c>
      <c r="L3794" s="12" t="inlineStr">
        <is>
          <t>3/C</t>
        </is>
      </c>
      <c r="M3794" s="12" t="inlineStr">
        <is>
          <t>4/0</t>
        </is>
      </c>
      <c r="N3794" s="12" t="n">
        <v>1</v>
      </c>
      <c r="O3794" s="12" t="n">
        <v>1</v>
      </c>
      <c r="P3794" s="12" t="n">
        <v>4160</v>
      </c>
      <c r="Q3794" s="12" t="n">
        <v>1200</v>
      </c>
      <c r="R3794" s="12" t="n">
        <v>185</v>
      </c>
      <c r="S3794" s="12" t="inlineStr">
        <is>
          <t>Duct bank</t>
        </is>
      </c>
      <c r="T3794" s="16" t="n">
        <v>925</v>
      </c>
      <c r="U3794" s="16" t="n">
        <v>72</v>
      </c>
      <c r="V3794" s="16">
        <f>ROUNDUP((T3794+U3794+2*'Read Me'!$B$13)*(1+'Read Me'!$B$12),-1)</f>
        <v/>
      </c>
      <c r="W3794" s="16">
        <f>V3794*N3794*O3794</f>
        <v/>
      </c>
      <c r="X3794" s="12">
        <f>IF(LEFT(I3794,2)="MV",2*N3794*IF(L3794="1/C",O3794,1),0)</f>
        <v/>
      </c>
      <c r="Y3794" s="12">
        <f>IF(OR(LEFT(K3794,4)="LVAX",LEFT(K3794,6)="MV15AX",LEFT(K3794,4)="CTAX",LEFT(K3794,2)="W|"),2*N3794*O3794,0)</f>
        <v/>
      </c>
      <c r="Z3794" s="12" t="inlineStr"/>
      <c r="AA3794" s="12">
        <f>N3794*O3794</f>
        <v/>
      </c>
    </row>
    <row r="3795">
      <c r="A3795" s="12" t="inlineStr">
        <is>
          <t>G-MV-0013</t>
        </is>
      </c>
      <c r="B3795" s="12" t="inlineStr">
        <is>
          <t>G</t>
        </is>
      </c>
      <c r="C3795" s="12" t="inlineStr">
        <is>
          <t>Carbon capture</t>
        </is>
      </c>
      <c r="D3795" s="12" t="inlineStr">
        <is>
          <t>CCS circulating-water pump 2</t>
        </is>
      </c>
      <c r="E3795" s="12" t="inlineStr"/>
      <c r="F3795" s="12" t="inlineStr">
        <is>
          <t>CCS MV switchgear building (VFDs)</t>
        </is>
      </c>
      <c r="G3795" s="12" t="inlineStr"/>
      <c r="H3795" s="12" t="inlineStr">
        <is>
          <t>CCS circulating-water pumps</t>
        </is>
      </c>
      <c r="I3795" s="12" t="inlineStr">
        <is>
          <t>MV 5 kV</t>
        </is>
      </c>
      <c r="J3795" s="12" t="inlineStr">
        <is>
          <t>MV-105 5 kV 3/C Cu, EPR 133%, tape shield, gnd, PVC jacket</t>
        </is>
      </c>
      <c r="K3795" s="12" t="inlineStr">
        <is>
          <t>MV5|3/C|4/0</t>
        </is>
      </c>
      <c r="L3795" s="12" t="inlineStr">
        <is>
          <t>3/C</t>
        </is>
      </c>
      <c r="M3795" s="12" t="inlineStr">
        <is>
          <t>4/0</t>
        </is>
      </c>
      <c r="N3795" s="12" t="n">
        <v>1</v>
      </c>
      <c r="O3795" s="12" t="n">
        <v>1</v>
      </c>
      <c r="P3795" s="12" t="n">
        <v>4160</v>
      </c>
      <c r="Q3795" s="12" t="n">
        <v>1200</v>
      </c>
      <c r="R3795" s="12" t="n">
        <v>185</v>
      </c>
      <c r="S3795" s="12" t="inlineStr">
        <is>
          <t>Duct bank</t>
        </is>
      </c>
      <c r="T3795" s="16" t="n">
        <v>925</v>
      </c>
      <c r="U3795" s="16" t="n">
        <v>72</v>
      </c>
      <c r="V3795" s="16">
        <f>ROUNDUP((T3795+U3795+2*'Read Me'!$B$13)*(1+'Read Me'!$B$12),-1)</f>
        <v/>
      </c>
      <c r="W3795" s="16">
        <f>V3795*N3795*O3795</f>
        <v/>
      </c>
      <c r="X3795" s="12">
        <f>IF(LEFT(I3795,2)="MV",2*N3795*IF(L3795="1/C",O3795,1),0)</f>
        <v/>
      </c>
      <c r="Y3795" s="12">
        <f>IF(OR(LEFT(K3795,4)="LVAX",LEFT(K3795,6)="MV15AX",LEFT(K3795,4)="CTAX",LEFT(K3795,2)="W|"),2*N3795*O3795,0)</f>
        <v/>
      </c>
      <c r="Z3795" s="12" t="inlineStr"/>
      <c r="AA3795" s="12">
        <f>N3795*O3795</f>
        <v/>
      </c>
    </row>
    <row r="3796">
      <c r="A3796" s="12" t="inlineStr">
        <is>
          <t>G-MV-0014</t>
        </is>
      </c>
      <c r="B3796" s="12" t="inlineStr">
        <is>
          <t>G</t>
        </is>
      </c>
      <c r="C3796" s="12" t="inlineStr">
        <is>
          <t>Carbon capture</t>
        </is>
      </c>
      <c r="D3796" s="12" t="inlineStr">
        <is>
          <t>CCS circulating-water pump 3</t>
        </is>
      </c>
      <c r="E3796" s="12" t="inlineStr"/>
      <c r="F3796" s="12" t="inlineStr">
        <is>
          <t>CCS MV switchgear building (VFDs)</t>
        </is>
      </c>
      <c r="G3796" s="12" t="inlineStr"/>
      <c r="H3796" s="12" t="inlineStr">
        <is>
          <t>CCS circulating-water pumps</t>
        </is>
      </c>
      <c r="I3796" s="12" t="inlineStr">
        <is>
          <t>MV 5 kV</t>
        </is>
      </c>
      <c r="J3796" s="12" t="inlineStr">
        <is>
          <t>MV-105 5 kV 3/C Cu, EPR 133%, tape shield, gnd, PVC jacket</t>
        </is>
      </c>
      <c r="K3796" s="12" t="inlineStr">
        <is>
          <t>MV5|3/C|4/0</t>
        </is>
      </c>
      <c r="L3796" s="12" t="inlineStr">
        <is>
          <t>3/C</t>
        </is>
      </c>
      <c r="M3796" s="12" t="inlineStr">
        <is>
          <t>4/0</t>
        </is>
      </c>
      <c r="N3796" s="12" t="n">
        <v>1</v>
      </c>
      <c r="O3796" s="12" t="n">
        <v>1</v>
      </c>
      <c r="P3796" s="12" t="n">
        <v>4160</v>
      </c>
      <c r="Q3796" s="12" t="n">
        <v>1200</v>
      </c>
      <c r="R3796" s="12" t="n">
        <v>185</v>
      </c>
      <c r="S3796" s="12" t="inlineStr">
        <is>
          <t>Duct bank</t>
        </is>
      </c>
      <c r="T3796" s="16" t="n">
        <v>925</v>
      </c>
      <c r="U3796" s="16" t="n">
        <v>72</v>
      </c>
      <c r="V3796" s="16">
        <f>ROUNDUP((T3796+U3796+2*'Read Me'!$B$13)*(1+'Read Me'!$B$12),-1)</f>
        <v/>
      </c>
      <c r="W3796" s="16">
        <f>V3796*N3796*O3796</f>
        <v/>
      </c>
      <c r="X3796" s="12">
        <f>IF(LEFT(I3796,2)="MV",2*N3796*IF(L3796="1/C",O3796,1),0)</f>
        <v/>
      </c>
      <c r="Y3796" s="12">
        <f>IF(OR(LEFT(K3796,4)="LVAX",LEFT(K3796,6)="MV15AX",LEFT(K3796,4)="CTAX",LEFT(K3796,2)="W|"),2*N3796*O3796,0)</f>
        <v/>
      </c>
      <c r="Z3796" s="12" t="inlineStr"/>
      <c r="AA3796" s="12">
        <f>N3796*O3796</f>
        <v/>
      </c>
    </row>
    <row r="3797">
      <c r="A3797" s="12" t="inlineStr">
        <is>
          <t>G-MV-0015</t>
        </is>
      </c>
      <c r="B3797" s="12" t="inlineStr">
        <is>
          <t>G</t>
        </is>
      </c>
      <c r="C3797" s="12" t="inlineStr">
        <is>
          <t>Carbon capture</t>
        </is>
      </c>
      <c r="D3797" s="12" t="inlineStr">
        <is>
          <t>CCS circulating-water pump 4</t>
        </is>
      </c>
      <c r="E3797" s="12" t="inlineStr"/>
      <c r="F3797" s="12" t="inlineStr">
        <is>
          <t>CCS MV switchgear building (VFDs)</t>
        </is>
      </c>
      <c r="G3797" s="12" t="inlineStr"/>
      <c r="H3797" s="12" t="inlineStr">
        <is>
          <t>CCS circulating-water pumps</t>
        </is>
      </c>
      <c r="I3797" s="12" t="inlineStr">
        <is>
          <t>MV 5 kV</t>
        </is>
      </c>
      <c r="J3797" s="12" t="inlineStr">
        <is>
          <t>MV-105 5 kV 3/C Cu, EPR 133%, tape shield, gnd, PVC jacket</t>
        </is>
      </c>
      <c r="K3797" s="12" t="inlineStr">
        <is>
          <t>MV5|3/C|4/0</t>
        </is>
      </c>
      <c r="L3797" s="12" t="inlineStr">
        <is>
          <t>3/C</t>
        </is>
      </c>
      <c r="M3797" s="12" t="inlineStr">
        <is>
          <t>4/0</t>
        </is>
      </c>
      <c r="N3797" s="12" t="n">
        <v>1</v>
      </c>
      <c r="O3797" s="12" t="n">
        <v>1</v>
      </c>
      <c r="P3797" s="12" t="n">
        <v>4160</v>
      </c>
      <c r="Q3797" s="12" t="n">
        <v>1200</v>
      </c>
      <c r="R3797" s="12" t="n">
        <v>185</v>
      </c>
      <c r="S3797" s="12" t="inlineStr">
        <is>
          <t>Duct bank</t>
        </is>
      </c>
      <c r="T3797" s="16" t="n">
        <v>925</v>
      </c>
      <c r="U3797" s="16" t="n">
        <v>72</v>
      </c>
      <c r="V3797" s="16">
        <f>ROUNDUP((T3797+U3797+2*'Read Me'!$B$13)*(1+'Read Me'!$B$12),-1)</f>
        <v/>
      </c>
      <c r="W3797" s="16">
        <f>V3797*N3797*O3797</f>
        <v/>
      </c>
      <c r="X3797" s="12">
        <f>IF(LEFT(I3797,2)="MV",2*N3797*IF(L3797="1/C",O3797,1),0)</f>
        <v/>
      </c>
      <c r="Y3797" s="12">
        <f>IF(OR(LEFT(K3797,4)="LVAX",LEFT(K3797,6)="MV15AX",LEFT(K3797,4)="CTAX",LEFT(K3797,2)="W|"),2*N3797*O3797,0)</f>
        <v/>
      </c>
      <c r="Z3797" s="12" t="inlineStr"/>
      <c r="AA3797" s="12">
        <f>N3797*O3797</f>
        <v/>
      </c>
    </row>
    <row r="3798">
      <c r="A3798" s="12" t="inlineStr">
        <is>
          <t>G-MV-0016</t>
        </is>
      </c>
      <c r="B3798" s="12" t="inlineStr">
        <is>
          <t>G</t>
        </is>
      </c>
      <c r="C3798" s="12" t="inlineStr">
        <is>
          <t>Carbon capture</t>
        </is>
      </c>
      <c r="D3798" s="12" t="inlineStr">
        <is>
          <t>Rich / lean amine pumps (A)</t>
        </is>
      </c>
      <c r="E3798" s="12" t="inlineStr"/>
      <c r="F3798" s="12" t="inlineStr">
        <is>
          <t>CCS MV switchgear building (VFDs)</t>
        </is>
      </c>
      <c r="G3798" s="12" t="inlineStr"/>
      <c r="H3798" s="12" t="inlineStr">
        <is>
          <t>Rich/lean pumps, cross exchanger, lean cooler A</t>
        </is>
      </c>
      <c r="I3798" s="12" t="inlineStr">
        <is>
          <t>MV 5 kV</t>
        </is>
      </c>
      <c r="J3798" s="12" t="inlineStr">
        <is>
          <t>MV-105 5 kV 3/C Cu, EPR 133%, tape shield, gnd, PVC jacket</t>
        </is>
      </c>
      <c r="K3798" s="12" t="inlineStr">
        <is>
          <t>MV5|3/C|2</t>
        </is>
      </c>
      <c r="L3798" s="12" t="inlineStr">
        <is>
          <t>3/C</t>
        </is>
      </c>
      <c r="M3798" s="12" t="inlineStr">
        <is>
          <t>2</t>
        </is>
      </c>
      <c r="N3798" s="12" t="n">
        <v>1</v>
      </c>
      <c r="O3798" s="12" t="n">
        <v>1</v>
      </c>
      <c r="P3798" s="12" t="n">
        <v>4160</v>
      </c>
      <c r="Q3798" s="12" t="n">
        <v>450</v>
      </c>
      <c r="R3798" s="12" t="n">
        <v>69</v>
      </c>
      <c r="S3798" s="12" t="inlineStr">
        <is>
          <t>Tray</t>
        </is>
      </c>
      <c r="T3798" s="16" t="n">
        <v>465</v>
      </c>
      <c r="U3798" s="16" t="n">
        <v>112</v>
      </c>
      <c r="V3798" s="16">
        <f>ROUNDUP((T3798+U3798+2*'Read Me'!$B$13)*(1+'Read Me'!$B$12),-1)</f>
        <v/>
      </c>
      <c r="W3798" s="16">
        <f>V3798*N3798*O3798</f>
        <v/>
      </c>
      <c r="X3798" s="12">
        <f>IF(LEFT(I3798,2)="MV",2*N3798*IF(L3798="1/C",O3798,1),0)</f>
        <v/>
      </c>
      <c r="Y3798" s="12">
        <f>IF(OR(LEFT(K3798,4)="LVAX",LEFT(K3798,6)="MV15AX",LEFT(K3798,4)="CTAX",LEFT(K3798,2)="W|"),2*N3798*O3798,0)</f>
        <v/>
      </c>
      <c r="Z3798" s="12" t="inlineStr"/>
      <c r="AA3798" s="12">
        <f>N3798*O3798</f>
        <v/>
      </c>
    </row>
    <row r="3799">
      <c r="A3799" s="12" t="inlineStr">
        <is>
          <t>G-MV-0017</t>
        </is>
      </c>
      <c r="B3799" s="12" t="inlineStr">
        <is>
          <t>G</t>
        </is>
      </c>
      <c r="C3799" s="12" t="inlineStr">
        <is>
          <t>Carbon capture</t>
        </is>
      </c>
      <c r="D3799" s="12" t="inlineStr">
        <is>
          <t>Rich / lean amine pumps (A)</t>
        </is>
      </c>
      <c r="E3799" s="12" t="inlineStr"/>
      <c r="F3799" s="12" t="inlineStr">
        <is>
          <t>CCS MV switchgear building (VFDs)</t>
        </is>
      </c>
      <c r="G3799" s="12" t="inlineStr"/>
      <c r="H3799" s="12" t="inlineStr">
        <is>
          <t>Rich/lean pumps, cross exchanger, lean cooler A</t>
        </is>
      </c>
      <c r="I3799" s="12" t="inlineStr">
        <is>
          <t>MV 5 kV</t>
        </is>
      </c>
      <c r="J3799" s="12" t="inlineStr">
        <is>
          <t>MV-105 5 kV 3/C Cu, EPR 133%, tape shield, gnd, PVC jacket</t>
        </is>
      </c>
      <c r="K3799" s="12" t="inlineStr">
        <is>
          <t>MV5|3/C|2</t>
        </is>
      </c>
      <c r="L3799" s="12" t="inlineStr">
        <is>
          <t>3/C</t>
        </is>
      </c>
      <c r="M3799" s="12" t="inlineStr">
        <is>
          <t>2</t>
        </is>
      </c>
      <c r="N3799" s="12" t="n">
        <v>1</v>
      </c>
      <c r="O3799" s="12" t="n">
        <v>1</v>
      </c>
      <c r="P3799" s="12" t="n">
        <v>4160</v>
      </c>
      <c r="Q3799" s="12" t="n">
        <v>450</v>
      </c>
      <c r="R3799" s="12" t="n">
        <v>69</v>
      </c>
      <c r="S3799" s="12" t="inlineStr">
        <is>
          <t>Tray</t>
        </is>
      </c>
      <c r="T3799" s="16" t="n">
        <v>465</v>
      </c>
      <c r="U3799" s="16" t="n">
        <v>112</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G-MV-0018</t>
        </is>
      </c>
      <c r="B3800" s="12" t="inlineStr">
        <is>
          <t>G</t>
        </is>
      </c>
      <c r="C3800" s="12" t="inlineStr">
        <is>
          <t>Carbon capture</t>
        </is>
      </c>
      <c r="D3800" s="12" t="inlineStr">
        <is>
          <t>Rich / lean amine pumps (B)</t>
        </is>
      </c>
      <c r="E3800" s="12" t="inlineStr"/>
      <c r="F3800" s="12" t="inlineStr">
        <is>
          <t>CCS MV switchgear building (VFDs)</t>
        </is>
      </c>
      <c r="G3800" s="12" t="inlineStr"/>
      <c r="H3800" s="12" t="inlineStr">
        <is>
          <t>Rich/lean pumps, cross exchanger, lean cooler B</t>
        </is>
      </c>
      <c r="I3800" s="12" t="inlineStr">
        <is>
          <t>MV 5 kV</t>
        </is>
      </c>
      <c r="J3800" s="12" t="inlineStr">
        <is>
          <t>MV-105 5 kV 3/C Cu, EPR 133%, tape shield, gnd, PVC jacket</t>
        </is>
      </c>
      <c r="K3800" s="12" t="inlineStr">
        <is>
          <t>MV5|3/C|2</t>
        </is>
      </c>
      <c r="L3800" s="12" t="inlineStr">
        <is>
          <t>3/C</t>
        </is>
      </c>
      <c r="M3800" s="12" t="inlineStr">
        <is>
          <t>2</t>
        </is>
      </c>
      <c r="N3800" s="12" t="n">
        <v>1</v>
      </c>
      <c r="O3800" s="12" t="n">
        <v>1</v>
      </c>
      <c r="P3800" s="12" t="n">
        <v>4160</v>
      </c>
      <c r="Q3800" s="12" t="n">
        <v>450</v>
      </c>
      <c r="R3800" s="12" t="n">
        <v>69</v>
      </c>
      <c r="S3800" s="12" t="inlineStr">
        <is>
          <t>Tray</t>
        </is>
      </c>
      <c r="T3800" s="16" t="n">
        <v>305</v>
      </c>
      <c r="U3800" s="16" t="n">
        <v>112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G-MV-0019</t>
        </is>
      </c>
      <c r="B3801" s="12" t="inlineStr">
        <is>
          <t>G</t>
        </is>
      </c>
      <c r="C3801" s="12" t="inlineStr">
        <is>
          <t>Carbon capture</t>
        </is>
      </c>
      <c r="D3801" s="12" t="inlineStr">
        <is>
          <t>Rich / lean amine pumps (B)</t>
        </is>
      </c>
      <c r="E3801" s="12" t="inlineStr"/>
      <c r="F3801" s="12" t="inlineStr">
        <is>
          <t>CCS MV switchgear building (VFDs)</t>
        </is>
      </c>
      <c r="G3801" s="12" t="inlineStr"/>
      <c r="H3801" s="12" t="inlineStr">
        <is>
          <t>Rich/lean pumps, cross exchanger, lean cooler B</t>
        </is>
      </c>
      <c r="I3801" s="12" t="inlineStr">
        <is>
          <t>MV 5 kV</t>
        </is>
      </c>
      <c r="J3801" s="12" t="inlineStr">
        <is>
          <t>MV-105 5 kV 3/C Cu, EPR 133%, tape shield, gnd, PVC jacket</t>
        </is>
      </c>
      <c r="K3801" s="12" t="inlineStr">
        <is>
          <t>MV5|3/C|2</t>
        </is>
      </c>
      <c r="L3801" s="12" t="inlineStr">
        <is>
          <t>3/C</t>
        </is>
      </c>
      <c r="M3801" s="12" t="inlineStr">
        <is>
          <t>2</t>
        </is>
      </c>
      <c r="N3801" s="12" t="n">
        <v>1</v>
      </c>
      <c r="O3801" s="12" t="n">
        <v>1</v>
      </c>
      <c r="P3801" s="12" t="n">
        <v>4160</v>
      </c>
      <c r="Q3801" s="12" t="n">
        <v>450</v>
      </c>
      <c r="R3801" s="12" t="n">
        <v>69</v>
      </c>
      <c r="S3801" s="12" t="inlineStr">
        <is>
          <t>Tray</t>
        </is>
      </c>
      <c r="T3801" s="16" t="n">
        <v>305</v>
      </c>
      <c r="U3801" s="16" t="n">
        <v>112</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G-MV-0020</t>
        </is>
      </c>
      <c r="B3802" s="12" t="inlineStr">
        <is>
          <t>G</t>
        </is>
      </c>
      <c r="C3802" s="12" t="inlineStr">
        <is>
          <t>Carbon capture</t>
        </is>
      </c>
      <c r="D3802" s="12" t="inlineStr">
        <is>
          <t>Rich / lean amine pumps (C)</t>
        </is>
      </c>
      <c r="E3802" s="12" t="inlineStr"/>
      <c r="F3802" s="12" t="inlineStr">
        <is>
          <t>CCS MV switchgear building (VFDs)</t>
        </is>
      </c>
      <c r="G3802" s="12" t="inlineStr"/>
      <c r="H3802" s="12" t="inlineStr">
        <is>
          <t>Rich/lean pumps, cross exchanger, lean cooler C</t>
        </is>
      </c>
      <c r="I3802" s="12" t="inlineStr">
        <is>
          <t>MV 5 kV</t>
        </is>
      </c>
      <c r="J3802" s="12" t="inlineStr">
        <is>
          <t>MV-105 5 kV 3/C Cu, EPR 133%, tape shield, gnd, PVC jacket</t>
        </is>
      </c>
      <c r="K3802" s="12" t="inlineStr">
        <is>
          <t>MV5|3/C|2</t>
        </is>
      </c>
      <c r="L3802" s="12" t="inlineStr">
        <is>
          <t>3/C</t>
        </is>
      </c>
      <c r="M3802" s="12" t="inlineStr">
        <is>
          <t>2</t>
        </is>
      </c>
      <c r="N3802" s="12" t="n">
        <v>1</v>
      </c>
      <c r="O3802" s="12" t="n">
        <v>1</v>
      </c>
      <c r="P3802" s="12" t="n">
        <v>4160</v>
      </c>
      <c r="Q3802" s="12" t="n">
        <v>450</v>
      </c>
      <c r="R3802" s="12" t="n">
        <v>69</v>
      </c>
      <c r="S3802" s="12" t="inlineStr">
        <is>
          <t>Duct bank</t>
        </is>
      </c>
      <c r="T3802" s="16" t="n">
        <v>0</v>
      </c>
      <c r="U3802" s="16" t="n">
        <v>69</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G-MV-0021</t>
        </is>
      </c>
      <c r="B3803" s="12" t="inlineStr">
        <is>
          <t>G</t>
        </is>
      </c>
      <c r="C3803" s="12" t="inlineStr">
        <is>
          <t>Carbon capture</t>
        </is>
      </c>
      <c r="D3803" s="12" t="inlineStr">
        <is>
          <t>Rich / lean amine pumps (C)</t>
        </is>
      </c>
      <c r="E3803" s="12" t="inlineStr"/>
      <c r="F3803" s="12" t="inlineStr">
        <is>
          <t>CCS MV switchgear building (VFDs)</t>
        </is>
      </c>
      <c r="G3803" s="12" t="inlineStr"/>
      <c r="H3803" s="12" t="inlineStr">
        <is>
          <t>Rich/lean pumps, cross exchanger, lean cooler C</t>
        </is>
      </c>
      <c r="I3803" s="12" t="inlineStr">
        <is>
          <t>MV 5 kV</t>
        </is>
      </c>
      <c r="J3803" s="12" t="inlineStr">
        <is>
          <t>MV-105 5 kV 3/C Cu, EPR 133%, tape shield, gnd, PVC jacket</t>
        </is>
      </c>
      <c r="K3803" s="12" t="inlineStr">
        <is>
          <t>MV5|3/C|2</t>
        </is>
      </c>
      <c r="L3803" s="12" t="inlineStr">
        <is>
          <t>3/C</t>
        </is>
      </c>
      <c r="M3803" s="12" t="inlineStr">
        <is>
          <t>2</t>
        </is>
      </c>
      <c r="N3803" s="12" t="n">
        <v>1</v>
      </c>
      <c r="O3803" s="12" t="n">
        <v>1</v>
      </c>
      <c r="P3803" s="12" t="n">
        <v>4160</v>
      </c>
      <c r="Q3803" s="12" t="n">
        <v>450</v>
      </c>
      <c r="R3803" s="12" t="n">
        <v>69</v>
      </c>
      <c r="S3803" s="12" t="inlineStr">
        <is>
          <t>Duct bank</t>
        </is>
      </c>
      <c r="T3803" s="16" t="n">
        <v>0</v>
      </c>
      <c r="U3803" s="16" t="n">
        <v>69</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H-L-0001</t>
        </is>
      </c>
      <c r="B3804" s="12" t="inlineStr">
        <is>
          <t>H</t>
        </is>
      </c>
      <c r="C3804" s="12" t="inlineStr">
        <is>
          <t>BESS</t>
        </is>
      </c>
      <c r="D3804" s="12" t="inlineStr">
        <is>
          <t>Lighting, receptacles and small power branch circuits (allowance)</t>
        </is>
      </c>
      <c r="E3804" s="12" t="inlineStr"/>
      <c r="F3804" s="12" t="inlineStr">
        <is>
          <t>34.5 kV collector e-house (arc-resistant)</t>
        </is>
      </c>
      <c r="G3804" s="12" t="inlineStr"/>
      <c r="H3804" s="12" t="inlineStr">
        <is>
          <t>34.5 kV collector e-house (arc-resistant)</t>
        </is>
      </c>
      <c r="I3804" s="12" t="inlineStr">
        <is>
          <t>Building wire</t>
        </is>
      </c>
      <c r="J3804" s="12" t="inlineStr">
        <is>
          <t>SIMpull THHN/THWN-2 600 V 1/C Cu (lighting, receptacles, small power)</t>
        </is>
      </c>
      <c r="K3804" s="12" t="inlineStr">
        <is>
          <t>THHN|1/C|12</t>
        </is>
      </c>
      <c r="L3804" s="12" t="inlineStr">
        <is>
          <t>1/C</t>
        </is>
      </c>
      <c r="M3804" s="12" t="inlineStr">
        <is>
          <t>12</t>
        </is>
      </c>
      <c r="N3804" s="12" t="n">
        <v>1</v>
      </c>
      <c r="O3804" s="12" t="n">
        <v>1</v>
      </c>
      <c r="P3804" s="12" t="n">
        <v>277</v>
      </c>
      <c r="Q3804" s="12" t="n"/>
      <c r="R3804" s="12" t="n"/>
      <c r="S3804" s="12" t="inlineStr">
        <is>
          <t>Conduit</t>
        </is>
      </c>
      <c r="T3804" s="16" t="n">
        <v>1280</v>
      </c>
      <c r="U3804" s="16" t="n">
        <v>0</v>
      </c>
      <c r="V3804" s="16">
        <f>ROUNDUP((T3804+U3804+2*'Read Me'!$B$13)*(1+'Read Me'!$B$12),-1)</f>
        <v/>
      </c>
      <c r="W3804" s="16">
        <f>V3804*N3804*O3804</f>
        <v/>
      </c>
      <c r="X3804" s="12">
        <f>IF(LEFT(I3804,2)="MV",2*N3804*IF(L3804="1/C",O3804,1),0)</f>
        <v/>
      </c>
      <c r="Y3804" s="12">
        <f>IF(OR(LEFT(K3804,4)="LVAX",LEFT(K3804,6)="MV15AX",LEFT(K3804,4)="CTAX",LEFT(K3804,2)="W|"),2*N3804*O3804,0)</f>
        <v/>
      </c>
      <c r="Z3804" s="12" t="inlineStr">
        <is>
          <t>allowance: 1.6 ft of conductor per ft2 of floor</t>
        </is>
      </c>
      <c r="AA3804" s="12">
        <f>N3804*O3804</f>
        <v/>
      </c>
    </row>
    <row r="3805">
      <c r="A3805" s="12" t="inlineStr">
        <is>
          <t>H-L-0002</t>
        </is>
      </c>
      <c r="B3805" s="12" t="inlineStr">
        <is>
          <t>H</t>
        </is>
      </c>
      <c r="C3805" s="12" t="inlineStr">
        <is>
          <t>BESS</t>
        </is>
      </c>
      <c r="D3805" s="12" t="inlineStr">
        <is>
          <t>Lighting, receptacles and small power branch circuits (allowance)</t>
        </is>
      </c>
      <c r="E3805" s="12" t="inlineStr"/>
      <c r="F3805" s="12" t="inlineStr">
        <is>
          <t>BESS EMS / SCADA and revenue metering</t>
        </is>
      </c>
      <c r="G3805" s="12" t="inlineStr"/>
      <c r="H3805" s="12" t="inlineStr">
        <is>
          <t>BESS EMS / SCADA and revenue metering</t>
        </is>
      </c>
      <c r="I3805" s="12" t="inlineStr">
        <is>
          <t>Building wire</t>
        </is>
      </c>
      <c r="J3805" s="12" t="inlineStr">
        <is>
          <t>SIMpull THHN/THWN-2 600 V 1/C Cu (lighting, receptacles, small power)</t>
        </is>
      </c>
      <c r="K3805" s="12" t="inlineStr">
        <is>
          <t>THHN|1/C|12</t>
        </is>
      </c>
      <c r="L3805" s="12" t="inlineStr">
        <is>
          <t>1/C</t>
        </is>
      </c>
      <c r="M3805" s="12" t="inlineStr">
        <is>
          <t>12</t>
        </is>
      </c>
      <c r="N3805" s="12" t="n">
        <v>1</v>
      </c>
      <c r="O3805" s="12" t="n">
        <v>1</v>
      </c>
      <c r="P3805" s="12" t="n">
        <v>277</v>
      </c>
      <c r="Q3805" s="12" t="n"/>
      <c r="R3805" s="12" t="n"/>
      <c r="S3805" s="12" t="inlineStr">
        <is>
          <t>Conduit</t>
        </is>
      </c>
      <c r="T3805" s="16" t="n">
        <v>384</v>
      </c>
      <c r="U3805" s="16" t="n">
        <v>0</v>
      </c>
      <c r="V3805" s="16">
        <f>ROUNDUP((T3805+U3805+2*'Read Me'!$B$13)*(1+'Read Me'!$B$12),-1)</f>
        <v/>
      </c>
      <c r="W3805" s="16">
        <f>V3805*N3805*O3805</f>
        <v/>
      </c>
      <c r="X3805" s="12">
        <f>IF(LEFT(I3805,2)="MV",2*N3805*IF(L3805="1/C",O3805,1),0)</f>
        <v/>
      </c>
      <c r="Y3805" s="12">
        <f>IF(OR(LEFT(K3805,4)="LVAX",LEFT(K3805,6)="MV15AX",LEFT(K3805,4)="CTAX",LEFT(K3805,2)="W|"),2*N3805*O3805,0)</f>
        <v/>
      </c>
      <c r="Z3805" s="12" t="inlineStr">
        <is>
          <t>allowance: 1.6 ft of conductor per ft2 of floor</t>
        </is>
      </c>
      <c r="AA3805" s="12">
        <f>N3805*O3805</f>
        <v/>
      </c>
    </row>
    <row r="3806">
      <c r="A3806" s="12" t="inlineStr">
        <is>
          <t>H-C-0001</t>
        </is>
      </c>
      <c r="B3806" s="12" t="inlineStr">
        <is>
          <t>H</t>
        </is>
      </c>
      <c r="C3806" s="12" t="inlineStr">
        <is>
          <t>BESS</t>
        </is>
      </c>
      <c r="D3806" s="12" t="inlineStr">
        <is>
          <t>Control</t>
        </is>
      </c>
      <c r="E3806" s="12" t="inlineStr"/>
      <c r="F3806" s="12" t="inlineStr">
        <is>
          <t>BESS EMS / SCADA and revenue metering</t>
        </is>
      </c>
      <c r="G3806" s="12" t="inlineStr"/>
      <c r="H3806" s="12" t="inlineStr">
        <is>
          <t>34.5 kV collector e-house (arc-resistant)</t>
        </is>
      </c>
      <c r="I3806" s="12" t="inlineStr">
        <is>
          <t>Control</t>
        </is>
      </c>
      <c r="J3806" s="12" t="inlineStr">
        <is>
          <t>Control cable 600 V Type TC-ER, Cu #14 AWG, PVC jacket</t>
        </is>
      </c>
      <c r="K3806" s="12" t="inlineStr">
        <is>
          <t>CT|7/C|14</t>
        </is>
      </c>
      <c r="L3806" s="12" t="inlineStr">
        <is>
          <t>7/C</t>
        </is>
      </c>
      <c r="M3806" s="12" t="inlineStr">
        <is>
          <t>14</t>
        </is>
      </c>
      <c r="N3806" s="12" t="n">
        <v>1</v>
      </c>
      <c r="O3806" s="12" t="n">
        <v>1</v>
      </c>
      <c r="P3806" s="12" t="n"/>
      <c r="Q3806" s="12" t="n"/>
      <c r="R3806" s="12" t="n"/>
      <c r="S3806" s="12" t="inlineStr">
        <is>
          <t>Duct bank</t>
        </is>
      </c>
      <c r="T3806" s="16" t="n">
        <v>68</v>
      </c>
      <c r="U3806" s="16" t="n">
        <v>37</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H-C-0002</t>
        </is>
      </c>
      <c r="B3807" s="12" t="inlineStr">
        <is>
          <t>H</t>
        </is>
      </c>
      <c r="C3807" s="12" t="inlineStr">
        <is>
          <t>BESS</t>
        </is>
      </c>
      <c r="D3807" s="12" t="inlineStr">
        <is>
          <t>Control</t>
        </is>
      </c>
      <c r="E3807" s="12" t="inlineStr"/>
      <c r="F3807" s="12" t="inlineStr">
        <is>
          <t>BESS EMS / SCADA and revenue metering</t>
        </is>
      </c>
      <c r="G3807" s="12" t="inlineStr"/>
      <c r="H3807" s="12" t="inlineStr">
        <is>
          <t>BESS EMS / SCADA and revenue metering</t>
        </is>
      </c>
      <c r="I3807" s="12" t="inlineStr">
        <is>
          <t>Control</t>
        </is>
      </c>
      <c r="J3807" s="12" t="inlineStr">
        <is>
          <t>ARMOR-X MC-HL 600 V control, Cu #14 AWG (Class I Div 2)</t>
        </is>
      </c>
      <c r="K3807" s="12" t="inlineStr">
        <is>
          <t>CTAX|7/C|14</t>
        </is>
      </c>
      <c r="L3807" s="12" t="inlineStr">
        <is>
          <t>7/C</t>
        </is>
      </c>
      <c r="M3807" s="12" t="inlineStr">
        <is>
          <t>14</t>
        </is>
      </c>
      <c r="N3807" s="12" t="n">
        <v>1</v>
      </c>
      <c r="O3807" s="12" t="n">
        <v>1</v>
      </c>
      <c r="P3807" s="12" t="n"/>
      <c r="Q3807" s="12" t="n"/>
      <c r="R3807" s="12" t="n"/>
      <c r="S3807" s="12" t="inlineStr">
        <is>
          <t>Tray</t>
        </is>
      </c>
      <c r="T3807" s="16" t="n">
        <v>0</v>
      </c>
      <c r="U3807" s="16" t="n">
        <v>32</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H-C-0003</t>
        </is>
      </c>
      <c r="B3808" s="12" t="inlineStr">
        <is>
          <t>H</t>
        </is>
      </c>
      <c r="C3808" s="12" t="inlineStr">
        <is>
          <t>BESS</t>
        </is>
      </c>
      <c r="D3808" s="12" t="inlineStr">
        <is>
          <t>Motor 1 of 2: control / local station</t>
        </is>
      </c>
      <c r="E3808" s="12" t="inlineStr"/>
      <c r="F3808" s="12" t="inlineStr">
        <is>
          <t>BESS auxiliary transformer</t>
        </is>
      </c>
      <c r="G3808" s="12" t="inlineStr"/>
      <c r="H3808" s="12" t="inlineStr">
        <is>
          <t>BESS PCS / MV skid</t>
        </is>
      </c>
      <c r="I3808" s="12" t="inlineStr">
        <is>
          <t>Control</t>
        </is>
      </c>
      <c r="J3808" s="12" t="inlineStr">
        <is>
          <t>Control cable 600 V Type TC-ER, Cu #14 AWG, PVC jacket</t>
        </is>
      </c>
      <c r="K3808" s="12" t="inlineStr">
        <is>
          <t>CT|7/C|14</t>
        </is>
      </c>
      <c r="L3808" s="12" t="inlineStr">
        <is>
          <t>7/C</t>
        </is>
      </c>
      <c r="M3808" s="12" t="inlineStr">
        <is>
          <t>14</t>
        </is>
      </c>
      <c r="N3808" s="12" t="n">
        <v>1</v>
      </c>
      <c r="O3808" s="12" t="n">
        <v>1</v>
      </c>
      <c r="P3808" s="12" t="n"/>
      <c r="Q3808" s="12" t="n"/>
      <c r="R3808" s="12" t="n"/>
      <c r="S3808" s="12" t="inlineStr">
        <is>
          <t>Duct bank</t>
        </is>
      </c>
      <c r="T3808" s="16" t="n">
        <v>318</v>
      </c>
      <c r="U3808" s="16" t="n">
        <v>103</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H-C-0004</t>
        </is>
      </c>
      <c r="B3809" s="12" t="inlineStr">
        <is>
          <t>H</t>
        </is>
      </c>
      <c r="C3809" s="12" t="inlineStr">
        <is>
          <t>BESS</t>
        </is>
      </c>
      <c r="D3809" s="12" t="inlineStr">
        <is>
          <t>Motor 2 of 2: control / local station</t>
        </is>
      </c>
      <c r="E3809" s="12" t="inlineStr"/>
      <c r="F3809" s="12" t="inlineStr">
        <is>
          <t>BESS auxiliary transformer</t>
        </is>
      </c>
      <c r="G3809" s="12" t="inlineStr"/>
      <c r="H3809" s="12" t="inlineStr">
        <is>
          <t>BESS PCS / MV skid</t>
        </is>
      </c>
      <c r="I3809" s="12" t="inlineStr">
        <is>
          <t>Control</t>
        </is>
      </c>
      <c r="J3809" s="12" t="inlineStr">
        <is>
          <t>Control cable 600 V Type TC-ER, Cu #14 AWG, PVC jacket</t>
        </is>
      </c>
      <c r="K3809" s="12" t="inlineStr">
        <is>
          <t>CT|7/C|14</t>
        </is>
      </c>
      <c r="L3809" s="12" t="inlineStr">
        <is>
          <t>7/C</t>
        </is>
      </c>
      <c r="M3809" s="12" t="inlineStr">
        <is>
          <t>14</t>
        </is>
      </c>
      <c r="N3809" s="12" t="n">
        <v>1</v>
      </c>
      <c r="O3809" s="12" t="n">
        <v>1</v>
      </c>
      <c r="P3809" s="12" t="n"/>
      <c r="Q3809" s="12" t="n"/>
      <c r="R3809" s="12" t="n"/>
      <c r="S3809" s="12" t="inlineStr">
        <is>
          <t>Duct bank</t>
        </is>
      </c>
      <c r="T3809" s="16" t="n">
        <v>318</v>
      </c>
      <c r="U3809" s="16" t="n">
        <v>103</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H-C-0005</t>
        </is>
      </c>
      <c r="B3810" s="12" t="inlineStr">
        <is>
          <t>H</t>
        </is>
      </c>
      <c r="C3810" s="12" t="inlineStr">
        <is>
          <t>BESS</t>
        </is>
      </c>
      <c r="D3810" s="12" t="inlineStr">
        <is>
          <t>Motor 1 of 2: control / local station</t>
        </is>
      </c>
      <c r="E3810" s="12" t="inlineStr"/>
      <c r="F3810" s="12" t="inlineStr">
        <is>
          <t>BESS auxiliary transformer</t>
        </is>
      </c>
      <c r="G3810" s="12" t="inlineStr"/>
      <c r="H3810" s="12" t="inlineStr">
        <is>
          <t>BESS PCS / MV skid</t>
        </is>
      </c>
      <c r="I3810" s="12" t="inlineStr">
        <is>
          <t>Control</t>
        </is>
      </c>
      <c r="J3810" s="12" t="inlineStr">
        <is>
          <t>Control cable 600 V Type TC-ER, Cu #14 AWG, PVC jacket</t>
        </is>
      </c>
      <c r="K3810" s="12" t="inlineStr">
        <is>
          <t>CT|7/C|14</t>
        </is>
      </c>
      <c r="L3810" s="12" t="inlineStr">
        <is>
          <t>7/C</t>
        </is>
      </c>
      <c r="M3810" s="12" t="inlineStr">
        <is>
          <t>14</t>
        </is>
      </c>
      <c r="N3810" s="12" t="n">
        <v>1</v>
      </c>
      <c r="O3810" s="12" t="n">
        <v>1</v>
      </c>
      <c r="P3810" s="12" t="n"/>
      <c r="Q3810" s="12" t="n"/>
      <c r="R3810" s="12" t="n"/>
      <c r="S3810" s="12" t="inlineStr">
        <is>
          <t>Duct bank</t>
        </is>
      </c>
      <c r="T3810" s="16" t="n">
        <v>178</v>
      </c>
      <c r="U3810" s="16" t="n">
        <v>123</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H-C-0006</t>
        </is>
      </c>
      <c r="B3811" s="12" t="inlineStr">
        <is>
          <t>H</t>
        </is>
      </c>
      <c r="C3811" s="12" t="inlineStr">
        <is>
          <t>BESS</t>
        </is>
      </c>
      <c r="D3811" s="12" t="inlineStr">
        <is>
          <t>Motor 2 of 2: control / local station</t>
        </is>
      </c>
      <c r="E3811" s="12" t="inlineStr"/>
      <c r="F3811" s="12" t="inlineStr">
        <is>
          <t>BESS auxiliary transformer</t>
        </is>
      </c>
      <c r="G3811" s="12" t="inlineStr"/>
      <c r="H3811" s="12" t="inlineStr">
        <is>
          <t>BESS PCS / MV skid</t>
        </is>
      </c>
      <c r="I3811" s="12" t="inlineStr">
        <is>
          <t>Control</t>
        </is>
      </c>
      <c r="J3811" s="12" t="inlineStr">
        <is>
          <t>Control cable 600 V Type TC-ER, Cu #14 AWG, PVC jacket</t>
        </is>
      </c>
      <c r="K3811" s="12" t="inlineStr">
        <is>
          <t>CT|7/C|14</t>
        </is>
      </c>
      <c r="L3811" s="12" t="inlineStr">
        <is>
          <t>7/C</t>
        </is>
      </c>
      <c r="M3811" s="12" t="inlineStr">
        <is>
          <t>14</t>
        </is>
      </c>
      <c r="N3811" s="12" t="n">
        <v>1</v>
      </c>
      <c r="O3811" s="12" t="n">
        <v>1</v>
      </c>
      <c r="P3811" s="12" t="n"/>
      <c r="Q3811" s="12" t="n"/>
      <c r="R3811" s="12" t="n"/>
      <c r="S3811" s="12" t="inlineStr">
        <is>
          <t>Duct bank</t>
        </is>
      </c>
      <c r="T3811" s="16" t="n">
        <v>178</v>
      </c>
      <c r="U3811" s="16" t="n">
        <v>123</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H-C-0007</t>
        </is>
      </c>
      <c r="B3812" s="12" t="inlineStr">
        <is>
          <t>H</t>
        </is>
      </c>
      <c r="C3812" s="12" t="inlineStr">
        <is>
          <t>BESS</t>
        </is>
      </c>
      <c r="D3812" s="12" t="inlineStr">
        <is>
          <t>Motor 1 of 2: control / local station</t>
        </is>
      </c>
      <c r="E3812" s="12" t="inlineStr"/>
      <c r="F3812" s="12" t="inlineStr">
        <is>
          <t>BESS auxiliary transformer</t>
        </is>
      </c>
      <c r="G3812" s="12" t="inlineStr"/>
      <c r="H3812" s="12" t="inlineStr">
        <is>
          <t>BESS PCS / MV skid</t>
        </is>
      </c>
      <c r="I3812" s="12" t="inlineStr">
        <is>
          <t>Control</t>
        </is>
      </c>
      <c r="J3812" s="12" t="inlineStr">
        <is>
          <t>Control cable 600 V Type TC-ER, Cu #14 AWG, PVC jacket</t>
        </is>
      </c>
      <c r="K3812" s="12" t="inlineStr">
        <is>
          <t>CT|7/C|14</t>
        </is>
      </c>
      <c r="L3812" s="12" t="inlineStr">
        <is>
          <t>7/C</t>
        </is>
      </c>
      <c r="M3812" s="12" t="inlineStr">
        <is>
          <t>14</t>
        </is>
      </c>
      <c r="N3812" s="12" t="n">
        <v>1</v>
      </c>
      <c r="O3812" s="12" t="n">
        <v>1</v>
      </c>
      <c r="P3812" s="12" t="n"/>
      <c r="Q3812" s="12" t="n"/>
      <c r="R3812" s="12" t="n"/>
      <c r="S3812" s="12" t="inlineStr">
        <is>
          <t>Duct bank</t>
        </is>
      </c>
      <c r="T3812" s="16" t="n">
        <v>74</v>
      </c>
      <c r="U3812" s="16" t="n">
        <v>107</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H-C-0008</t>
        </is>
      </c>
      <c r="B3813" s="12" t="inlineStr">
        <is>
          <t>H</t>
        </is>
      </c>
      <c r="C3813" s="12" t="inlineStr">
        <is>
          <t>BESS</t>
        </is>
      </c>
      <c r="D3813" s="12" t="inlineStr">
        <is>
          <t>Motor 2 of 2: control / local station</t>
        </is>
      </c>
      <c r="E3813" s="12" t="inlineStr"/>
      <c r="F3813" s="12" t="inlineStr">
        <is>
          <t>BESS auxiliary transformer</t>
        </is>
      </c>
      <c r="G3813" s="12" t="inlineStr"/>
      <c r="H3813" s="12" t="inlineStr">
        <is>
          <t>BESS PCS / MV skid</t>
        </is>
      </c>
      <c r="I3813" s="12" t="inlineStr">
        <is>
          <t>Control</t>
        </is>
      </c>
      <c r="J3813" s="12" t="inlineStr">
        <is>
          <t>Control cable 600 V Type TC-ER, Cu #14 AWG, PVC jacket</t>
        </is>
      </c>
      <c r="K3813" s="12" t="inlineStr">
        <is>
          <t>CT|7/C|14</t>
        </is>
      </c>
      <c r="L3813" s="12" t="inlineStr">
        <is>
          <t>7/C</t>
        </is>
      </c>
      <c r="M3813" s="12" t="inlineStr">
        <is>
          <t>14</t>
        </is>
      </c>
      <c r="N3813" s="12" t="n">
        <v>1</v>
      </c>
      <c r="O3813" s="12" t="n">
        <v>1</v>
      </c>
      <c r="P3813" s="12" t="n"/>
      <c r="Q3813" s="12" t="n"/>
      <c r="R3813" s="12" t="n"/>
      <c r="S3813" s="12" t="inlineStr">
        <is>
          <t>Duct bank</t>
        </is>
      </c>
      <c r="T3813" s="16" t="n">
        <v>74</v>
      </c>
      <c r="U3813" s="16" t="n">
        <v>107</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H-C-0009</t>
        </is>
      </c>
      <c r="B3814" s="12" t="inlineStr">
        <is>
          <t>H</t>
        </is>
      </c>
      <c r="C3814" s="12" t="inlineStr">
        <is>
          <t>BESS</t>
        </is>
      </c>
      <c r="D3814" s="12" t="inlineStr">
        <is>
          <t>Motor 1 of 2: control / local station</t>
        </is>
      </c>
      <c r="E3814" s="12" t="inlineStr"/>
      <c r="F3814" s="12" t="inlineStr">
        <is>
          <t>BESS auxiliary transformer</t>
        </is>
      </c>
      <c r="G3814" s="12" t="inlineStr"/>
      <c r="H3814" s="12" t="inlineStr">
        <is>
          <t>BESS PCS / MV skid</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318</v>
      </c>
      <c r="U3814" s="16" t="n">
        <v>161</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H-C-0010</t>
        </is>
      </c>
      <c r="B3815" s="12" t="inlineStr">
        <is>
          <t>H</t>
        </is>
      </c>
      <c r="C3815" s="12" t="inlineStr">
        <is>
          <t>BESS</t>
        </is>
      </c>
      <c r="D3815" s="12" t="inlineStr">
        <is>
          <t>Motor 2 of 2: control / local station</t>
        </is>
      </c>
      <c r="E3815" s="12" t="inlineStr"/>
      <c r="F3815" s="12" t="inlineStr">
        <is>
          <t>BESS auxiliary transformer</t>
        </is>
      </c>
      <c r="G3815" s="12" t="inlineStr"/>
      <c r="H3815" s="12" t="inlineStr">
        <is>
          <t>BESS PCS / MV skid</t>
        </is>
      </c>
      <c r="I3815" s="12" t="inlineStr">
        <is>
          <t>Control</t>
        </is>
      </c>
      <c r="J3815" s="12" t="inlineStr">
        <is>
          <t>Control cable 600 V Type TC-ER, Cu #14 AWG, PVC jacket</t>
        </is>
      </c>
      <c r="K3815" s="12" t="inlineStr">
        <is>
          <t>CT|7/C|14</t>
        </is>
      </c>
      <c r="L3815" s="12" t="inlineStr">
        <is>
          <t>7/C</t>
        </is>
      </c>
      <c r="M3815" s="12" t="inlineStr">
        <is>
          <t>14</t>
        </is>
      </c>
      <c r="N3815" s="12" t="n">
        <v>1</v>
      </c>
      <c r="O3815" s="12" t="n">
        <v>1</v>
      </c>
      <c r="P3815" s="12" t="n"/>
      <c r="Q3815" s="12" t="n"/>
      <c r="R3815" s="12" t="n"/>
      <c r="S3815" s="12" t="inlineStr">
        <is>
          <t>Duct bank</t>
        </is>
      </c>
      <c r="T3815" s="16" t="n">
        <v>318</v>
      </c>
      <c r="U3815" s="16" t="n">
        <v>161</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H-C-0011</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178</v>
      </c>
      <c r="U3816" s="16" t="n">
        <v>181</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H-C-0012</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178</v>
      </c>
      <c r="U3817" s="16" t="n">
        <v>181</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H-C-0013</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74</v>
      </c>
      <c r="U3818" s="16" t="n">
        <v>165</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H-C-0014</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74</v>
      </c>
      <c r="U3819" s="16" t="n">
        <v>165</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H-C-0015</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318</v>
      </c>
      <c r="U3820" s="16" t="n">
        <v>219</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H-C-0016</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318</v>
      </c>
      <c r="U3821" s="16" t="n">
        <v>219</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H-C-0017</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178</v>
      </c>
      <c r="U3822" s="16" t="n">
        <v>239</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H-C-0018</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178</v>
      </c>
      <c r="U3823" s="16" t="n">
        <v>239</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H-C-0019</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380</v>
      </c>
      <c r="U3824" s="16" t="n">
        <v>149</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H-C-0020</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380</v>
      </c>
      <c r="U3825" s="16" t="n">
        <v>149</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H-C-0021</t>
        </is>
      </c>
      <c r="B3826" s="12" t="inlineStr">
        <is>
          <t>H</t>
        </is>
      </c>
      <c r="C3826" s="12" t="inlineStr">
        <is>
          <t>BESS</t>
        </is>
      </c>
      <c r="D3826" s="12" t="inlineStr">
        <is>
          <t>Motor 1 of 2: control / local station</t>
        </is>
      </c>
      <c r="E3826" s="12" t="inlineStr"/>
      <c r="F3826" s="12" t="inlineStr">
        <is>
          <t>BESS auxiliary transformer</t>
        </is>
      </c>
      <c r="G3826" s="12" t="inlineStr"/>
      <c r="H3826" s="12" t="inlineStr">
        <is>
          <t>BESS PCS / MV skid</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Duct bank</t>
        </is>
      </c>
      <c r="T3826" s="16" t="n">
        <v>620</v>
      </c>
      <c r="U3826" s="16" t="n">
        <v>91</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H-C-0022</t>
        </is>
      </c>
      <c r="B3827" s="12" t="inlineStr">
        <is>
          <t>H</t>
        </is>
      </c>
      <c r="C3827" s="12" t="inlineStr">
        <is>
          <t>BESS</t>
        </is>
      </c>
      <c r="D3827" s="12" t="inlineStr">
        <is>
          <t>Motor 2 of 2: control / local station</t>
        </is>
      </c>
      <c r="E3827" s="12" t="inlineStr"/>
      <c r="F3827" s="12" t="inlineStr">
        <is>
          <t>BESS auxiliary transformer</t>
        </is>
      </c>
      <c r="G3827" s="12" t="inlineStr"/>
      <c r="H3827" s="12" t="inlineStr">
        <is>
          <t>BESS PCS / MV skid</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Duct bank</t>
        </is>
      </c>
      <c r="T3827" s="16" t="n">
        <v>620</v>
      </c>
      <c r="U3827" s="16" t="n">
        <v>91</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H-C-0023</t>
        </is>
      </c>
      <c r="B3828" s="12" t="inlineStr">
        <is>
          <t>H</t>
        </is>
      </c>
      <c r="C3828" s="12" t="inlineStr">
        <is>
          <t>BESS</t>
        </is>
      </c>
      <c r="D3828" s="12" t="inlineStr">
        <is>
          <t>Motor 1 of 2: control / local station</t>
        </is>
      </c>
      <c r="E3828" s="12" t="inlineStr"/>
      <c r="F3828" s="12" t="inlineStr">
        <is>
          <t>BESS auxiliary transformer</t>
        </is>
      </c>
      <c r="G3828" s="12" t="inlineStr"/>
      <c r="H3828" s="12" t="inlineStr">
        <is>
          <t>BESS PCS / MV skid</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Duct bank</t>
        </is>
      </c>
      <c r="T3828" s="16" t="n">
        <v>500</v>
      </c>
      <c r="U3828" s="16" t="n">
        <v>91</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H-C-0024</t>
        </is>
      </c>
      <c r="B3829" s="12" t="inlineStr">
        <is>
          <t>H</t>
        </is>
      </c>
      <c r="C3829" s="12" t="inlineStr">
        <is>
          <t>BESS</t>
        </is>
      </c>
      <c r="D3829" s="12" t="inlineStr">
        <is>
          <t>Motor 2 of 2: control / local station</t>
        </is>
      </c>
      <c r="E3829" s="12" t="inlineStr"/>
      <c r="F3829" s="12" t="inlineStr">
        <is>
          <t>BESS auxiliary transformer</t>
        </is>
      </c>
      <c r="G3829" s="12" t="inlineStr"/>
      <c r="H3829" s="12" t="inlineStr">
        <is>
          <t>BESS PCS / MV skid</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Duct bank</t>
        </is>
      </c>
      <c r="T3829" s="16" t="n">
        <v>500</v>
      </c>
      <c r="U3829" s="16" t="n">
        <v>91</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H-C-0025</t>
        </is>
      </c>
      <c r="B3830" s="12" t="inlineStr">
        <is>
          <t>H</t>
        </is>
      </c>
      <c r="C3830" s="12" t="inlineStr">
        <is>
          <t>BESS</t>
        </is>
      </c>
      <c r="D3830" s="12" t="inlineStr">
        <is>
          <t>Motor 1 of 2: control / local station</t>
        </is>
      </c>
      <c r="E3830" s="12" t="inlineStr"/>
      <c r="F3830" s="12" t="inlineStr">
        <is>
          <t>BESS auxiliary transformer</t>
        </is>
      </c>
      <c r="G3830" s="12" t="inlineStr"/>
      <c r="H3830" s="12" t="inlineStr">
        <is>
          <t>BESS PCS / MV skid</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380</v>
      </c>
      <c r="U3830" s="16" t="n">
        <v>91</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H-C-0026</t>
        </is>
      </c>
      <c r="B3831" s="12" t="inlineStr">
        <is>
          <t>H</t>
        </is>
      </c>
      <c r="C3831" s="12" t="inlineStr">
        <is>
          <t>BESS</t>
        </is>
      </c>
      <c r="D3831" s="12" t="inlineStr">
        <is>
          <t>Motor 2 of 2: control / local station</t>
        </is>
      </c>
      <c r="E3831" s="12" t="inlineStr"/>
      <c r="F3831" s="12" t="inlineStr">
        <is>
          <t>BESS auxiliary transformer</t>
        </is>
      </c>
      <c r="G3831" s="12" t="inlineStr"/>
      <c r="H3831" s="12" t="inlineStr">
        <is>
          <t>BESS PCS / MV skid</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380</v>
      </c>
      <c r="U3831" s="16" t="n">
        <v>91</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H-C-0027</t>
        </is>
      </c>
      <c r="B3832" s="12" t="inlineStr">
        <is>
          <t>H</t>
        </is>
      </c>
      <c r="C3832" s="12" t="inlineStr">
        <is>
          <t>BESS</t>
        </is>
      </c>
      <c r="D3832" s="12" t="inlineStr">
        <is>
          <t>Motor 1 of 2: control / local station</t>
        </is>
      </c>
      <c r="E3832" s="12" t="inlineStr"/>
      <c r="F3832" s="12" t="inlineStr">
        <is>
          <t>BESS auxiliary transformer</t>
        </is>
      </c>
      <c r="G3832" s="12" t="inlineStr"/>
      <c r="H3832" s="12" t="inlineStr">
        <is>
          <t>BESS PCS / MV skid</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620</v>
      </c>
      <c r="U3832" s="16" t="n">
        <v>37</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H-C-0028</t>
        </is>
      </c>
      <c r="B3833" s="12" t="inlineStr">
        <is>
          <t>H</t>
        </is>
      </c>
      <c r="C3833" s="12" t="inlineStr">
        <is>
          <t>BESS</t>
        </is>
      </c>
      <c r="D3833" s="12" t="inlineStr">
        <is>
          <t>Motor 2 of 2: control / local station</t>
        </is>
      </c>
      <c r="E3833" s="12" t="inlineStr"/>
      <c r="F3833" s="12" t="inlineStr">
        <is>
          <t>BESS auxiliary transformer</t>
        </is>
      </c>
      <c r="G3833" s="12" t="inlineStr"/>
      <c r="H3833" s="12" t="inlineStr">
        <is>
          <t>BESS PCS / MV skid</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620</v>
      </c>
      <c r="U3833" s="16" t="n">
        <v>37</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H-C-0029</t>
        </is>
      </c>
      <c r="B3834" s="12" t="inlineStr">
        <is>
          <t>H</t>
        </is>
      </c>
      <c r="C3834" s="12" t="inlineStr">
        <is>
          <t>BESS</t>
        </is>
      </c>
      <c r="D3834" s="12" t="inlineStr">
        <is>
          <t>Motor 1 of 2: control / local station</t>
        </is>
      </c>
      <c r="E3834" s="12" t="inlineStr"/>
      <c r="F3834" s="12" t="inlineStr">
        <is>
          <t>BESS auxiliary transformer</t>
        </is>
      </c>
      <c r="G3834" s="12" t="inlineStr"/>
      <c r="H3834" s="12" t="inlineStr">
        <is>
          <t>BESS PCS / MV skid</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500</v>
      </c>
      <c r="U3834" s="16" t="n">
        <v>37</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H-C-0030</t>
        </is>
      </c>
      <c r="B3835" s="12" t="inlineStr">
        <is>
          <t>H</t>
        </is>
      </c>
      <c r="C3835" s="12" t="inlineStr">
        <is>
          <t>BESS</t>
        </is>
      </c>
      <c r="D3835" s="12" t="inlineStr">
        <is>
          <t>Motor 2 of 2: control / local station</t>
        </is>
      </c>
      <c r="E3835" s="12" t="inlineStr"/>
      <c r="F3835" s="12" t="inlineStr">
        <is>
          <t>BESS auxiliary transformer</t>
        </is>
      </c>
      <c r="G3835" s="12" t="inlineStr"/>
      <c r="H3835" s="12" t="inlineStr">
        <is>
          <t>BESS PCS / MV skid</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500</v>
      </c>
      <c r="U3835" s="16" t="n">
        <v>37</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H-C-0031</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380</v>
      </c>
      <c r="U3836" s="16" t="n">
        <v>37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H-C-0032</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380</v>
      </c>
      <c r="U3837" s="16" t="n">
        <v>37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H-C-0033</t>
        </is>
      </c>
      <c r="B3838" s="12" t="inlineStr">
        <is>
          <t>H</t>
        </is>
      </c>
      <c r="C3838" s="12" t="inlineStr">
        <is>
          <t>BESS</t>
        </is>
      </c>
      <c r="D3838" s="12" t="inlineStr">
        <is>
          <t>Control</t>
        </is>
      </c>
      <c r="E3838" s="12" t="inlineStr"/>
      <c r="F3838" s="12" t="inlineStr">
        <is>
          <t>BESS EMS / SCADA and revenue metering</t>
        </is>
      </c>
      <c r="G3838" s="12" t="inlineStr"/>
      <c r="H3838" s="12" t="inlineStr">
        <is>
          <t>BESS auxiliary transformer</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Tray</t>
        </is>
      </c>
      <c r="T3838" s="16" t="n">
        <v>38</v>
      </c>
      <c r="U3838" s="16" t="n">
        <v>32</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H-C-0034</t>
        </is>
      </c>
      <c r="B3839" s="12" t="inlineStr">
        <is>
          <t>H</t>
        </is>
      </c>
      <c r="C3839" s="12" t="inlineStr">
        <is>
          <t>BESS</t>
        </is>
      </c>
      <c r="D3839" s="12" t="inlineStr">
        <is>
          <t>Control</t>
        </is>
      </c>
      <c r="E3839" s="12" t="inlineStr"/>
      <c r="F3839" s="12" t="inlineStr">
        <is>
          <t>BESS EMS / SCADA and revenue metering</t>
        </is>
      </c>
      <c r="G3839" s="12" t="inlineStr"/>
      <c r="H3839" s="12" t="inlineStr">
        <is>
          <t>BESS auxiliary transformer</t>
        </is>
      </c>
      <c r="I3839" s="12" t="inlineStr">
        <is>
          <t>Control</t>
        </is>
      </c>
      <c r="J3839" s="12" t="inlineStr">
        <is>
          <t>Control cable 600 V Type TC-ER, Cu #14 AWG, PVC jacket</t>
        </is>
      </c>
      <c r="K3839" s="12" t="inlineStr">
        <is>
          <t>CT|12/C|14</t>
        </is>
      </c>
      <c r="L3839" s="12" t="inlineStr">
        <is>
          <t>12/C</t>
        </is>
      </c>
      <c r="M3839" s="12" t="inlineStr">
        <is>
          <t>14</t>
        </is>
      </c>
      <c r="N3839" s="12" t="n">
        <v>1</v>
      </c>
      <c r="O3839" s="12" t="n">
        <v>1</v>
      </c>
      <c r="P3839" s="12" t="n"/>
      <c r="Q3839" s="12" t="n"/>
      <c r="R3839" s="12" t="n"/>
      <c r="S3839" s="12" t="inlineStr">
        <is>
          <t>Tray</t>
        </is>
      </c>
      <c r="T3839" s="16" t="n">
        <v>38</v>
      </c>
      <c r="U3839" s="16" t="n">
        <v>32</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H-C-0035</t>
        </is>
      </c>
      <c r="B3840" s="12" t="inlineStr">
        <is>
          <t>H</t>
        </is>
      </c>
      <c r="C3840" s="12" t="inlineStr">
        <is>
          <t>BESS</t>
        </is>
      </c>
      <c r="D3840" s="12" t="inlineStr">
        <is>
          <t>CT / VT</t>
        </is>
      </c>
      <c r="E3840" s="12" t="inlineStr"/>
      <c r="F3840" s="12" t="inlineStr">
        <is>
          <t>BESS EMS / SCADA and revenue metering</t>
        </is>
      </c>
      <c r="G3840" s="12" t="inlineStr"/>
      <c r="H3840" s="12" t="inlineStr">
        <is>
          <t>BESS auxiliary transformer</t>
        </is>
      </c>
      <c r="I3840" s="12" t="inlineStr">
        <is>
          <t>Control</t>
        </is>
      </c>
      <c r="J3840" s="12" t="inlineStr">
        <is>
          <t>Control cable 600 V Type TC-ER, Cu #10 AWG (CT / VT circuits)</t>
        </is>
      </c>
      <c r="K3840" s="12" t="inlineStr">
        <is>
          <t>CTCT|4/C|10</t>
        </is>
      </c>
      <c r="L3840" s="12" t="inlineStr">
        <is>
          <t>4/C</t>
        </is>
      </c>
      <c r="M3840" s="12" t="inlineStr">
        <is>
          <t>10</t>
        </is>
      </c>
      <c r="N3840" s="12" t="n">
        <v>1</v>
      </c>
      <c r="O3840" s="12" t="n">
        <v>1</v>
      </c>
      <c r="P3840" s="12" t="n"/>
      <c r="Q3840" s="12" t="n"/>
      <c r="R3840" s="12" t="n"/>
      <c r="S3840" s="12" t="inlineStr">
        <is>
          <t>Tray</t>
        </is>
      </c>
      <c r="T3840" s="16" t="n">
        <v>38</v>
      </c>
      <c r="U3840" s="16" t="n">
        <v>32</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H-C-0036</t>
        </is>
      </c>
      <c r="B3841" s="12" t="inlineStr">
        <is>
          <t>H</t>
        </is>
      </c>
      <c r="C3841" s="12" t="inlineStr">
        <is>
          <t>BESS</t>
        </is>
      </c>
      <c r="D3841" s="12" t="inlineStr">
        <is>
          <t>CT / VT</t>
        </is>
      </c>
      <c r="E3841" s="12" t="inlineStr"/>
      <c r="F3841" s="12" t="inlineStr">
        <is>
          <t>BESS EMS / SCADA and revenue metering</t>
        </is>
      </c>
      <c r="G3841" s="12" t="inlineStr"/>
      <c r="H3841" s="12" t="inlineStr">
        <is>
          <t>BESS auxiliary transformer</t>
        </is>
      </c>
      <c r="I3841" s="12" t="inlineStr">
        <is>
          <t>Control</t>
        </is>
      </c>
      <c r="J3841" s="12" t="inlineStr">
        <is>
          <t>Control cable 600 V Type TC-ER, Cu #10 AWG (CT / VT circuits)</t>
        </is>
      </c>
      <c r="K3841" s="12" t="inlineStr">
        <is>
          <t>CTCT|4/C|10</t>
        </is>
      </c>
      <c r="L3841" s="12" t="inlineStr">
        <is>
          <t>4/C</t>
        </is>
      </c>
      <c r="M3841" s="12" t="inlineStr">
        <is>
          <t>10</t>
        </is>
      </c>
      <c r="N3841" s="12" t="n">
        <v>1</v>
      </c>
      <c r="O3841" s="12" t="n">
        <v>1</v>
      </c>
      <c r="P3841" s="12" t="n"/>
      <c r="Q3841" s="12" t="n"/>
      <c r="R3841" s="12" t="n"/>
      <c r="S3841" s="12" t="inlineStr">
        <is>
          <t>Tray</t>
        </is>
      </c>
      <c r="T3841" s="16" t="n">
        <v>38</v>
      </c>
      <c r="U3841" s="16" t="n">
        <v>32</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H-C-0037</t>
        </is>
      </c>
      <c r="B3842" s="12" t="inlineStr">
        <is>
          <t>H</t>
        </is>
      </c>
      <c r="C3842" s="12" t="inlineStr">
        <is>
          <t>BESS</t>
        </is>
      </c>
      <c r="D3842" s="12" t="inlineStr">
        <is>
          <t>Control</t>
        </is>
      </c>
      <c r="E3842" s="12" t="inlineStr"/>
      <c r="F3842" s="12" t="inlineStr">
        <is>
          <t>BESS EMS / SCADA and revenue metering</t>
        </is>
      </c>
      <c r="G3842" s="12" t="inlineStr">
        <is>
          <t>BESS</t>
        </is>
      </c>
      <c r="H3842" s="12" t="inlineStr">
        <is>
          <t>BESS blocks: 30 containers + 15 PCS / MV skids</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336</v>
      </c>
      <c r="U3842" s="16" t="n">
        <v>32</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H-C-0038</t>
        </is>
      </c>
      <c r="B3843" s="12" t="inlineStr">
        <is>
          <t>H</t>
        </is>
      </c>
      <c r="C3843" s="12" t="inlineStr">
        <is>
          <t>BESS</t>
        </is>
      </c>
      <c r="D3843" s="12" t="inlineStr">
        <is>
          <t>Control</t>
        </is>
      </c>
      <c r="E3843" s="12" t="inlineStr"/>
      <c r="F3843" s="12" t="inlineStr">
        <is>
          <t>BESS PCS / MV skid</t>
        </is>
      </c>
      <c r="G3843" s="12" t="inlineStr"/>
      <c r="H3843" s="12" t="inlineStr">
        <is>
          <t>BESS container (ISO 40 ft high cube)</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10</v>
      </c>
      <c r="U3843" s="16" t="n">
        <v>150</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H-C-0039</t>
        </is>
      </c>
      <c r="B3844" s="12" t="inlineStr">
        <is>
          <t>H</t>
        </is>
      </c>
      <c r="C3844" s="12" t="inlineStr">
        <is>
          <t>BESS</t>
        </is>
      </c>
      <c r="D3844" s="12" t="inlineStr">
        <is>
          <t>Control</t>
        </is>
      </c>
      <c r="E3844" s="12" t="inlineStr"/>
      <c r="F3844" s="12" t="inlineStr">
        <is>
          <t>BESS PCS / MV skid</t>
        </is>
      </c>
      <c r="G3844" s="12" t="inlineStr"/>
      <c r="H3844" s="12" t="inlineStr">
        <is>
          <t>BESS container (ISO 40 ft high cube)</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Tray</t>
        </is>
      </c>
      <c r="T3844" s="16" t="n">
        <v>0</v>
      </c>
      <c r="U3844" s="16" t="n">
        <v>160</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H-C-0040</t>
        </is>
      </c>
      <c r="B3845" s="12" t="inlineStr">
        <is>
          <t>H</t>
        </is>
      </c>
      <c r="C3845" s="12" t="inlineStr">
        <is>
          <t>BESS</t>
        </is>
      </c>
      <c r="D3845" s="12" t="inlineStr">
        <is>
          <t>Control</t>
        </is>
      </c>
      <c r="E3845" s="12" t="inlineStr"/>
      <c r="F3845" s="12" t="inlineStr">
        <is>
          <t>BESS PCS / MV skid</t>
        </is>
      </c>
      <c r="G3845" s="12" t="inlineStr"/>
      <c r="H3845" s="12" t="inlineStr">
        <is>
          <t>BESS container (ISO 40 ft high cube)</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Tray</t>
        </is>
      </c>
      <c r="T3845" s="16" t="n">
        <v>0</v>
      </c>
      <c r="U3845" s="16" t="n">
        <v>200</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H-C-0041</t>
        </is>
      </c>
      <c r="B3846" s="12" t="inlineStr">
        <is>
          <t>H</t>
        </is>
      </c>
      <c r="C3846" s="12" t="inlineStr">
        <is>
          <t>BESS</t>
        </is>
      </c>
      <c r="D3846" s="12" t="inlineStr">
        <is>
          <t>Control</t>
        </is>
      </c>
      <c r="E3846" s="12" t="inlineStr"/>
      <c r="F3846" s="12" t="inlineStr">
        <is>
          <t>BESS PCS / MV skid</t>
        </is>
      </c>
      <c r="G3846" s="12" t="inlineStr"/>
      <c r="H3846" s="12" t="inlineStr">
        <is>
          <t>BESS container (ISO 40 ft high cube)</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0</v>
      </c>
      <c r="U3846" s="16" t="n">
        <v>200</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H-C-0042</t>
        </is>
      </c>
      <c r="B3847" s="12" t="inlineStr">
        <is>
          <t>H</t>
        </is>
      </c>
      <c r="C3847" s="12" t="inlineStr">
        <is>
          <t>BESS</t>
        </is>
      </c>
      <c r="D3847" s="12" t="inlineStr">
        <is>
          <t>Control</t>
        </is>
      </c>
      <c r="E3847" s="12" t="inlineStr"/>
      <c r="F3847" s="12" t="inlineStr">
        <is>
          <t>BESS PCS / MV skid</t>
        </is>
      </c>
      <c r="G3847" s="12" t="inlineStr"/>
      <c r="H3847" s="12" t="inlineStr">
        <is>
          <t>BESS container (ISO 40 ft high cube)</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Tray</t>
        </is>
      </c>
      <c r="T3847" s="16" t="n">
        <v>0</v>
      </c>
      <c r="U3847" s="16" t="n">
        <v>168</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H-C-0043</t>
        </is>
      </c>
      <c r="B3848" s="12" t="inlineStr">
        <is>
          <t>H</t>
        </is>
      </c>
      <c r="C3848" s="12" t="inlineStr">
        <is>
          <t>BESS</t>
        </is>
      </c>
      <c r="D3848" s="12" t="inlineStr">
        <is>
          <t>Control</t>
        </is>
      </c>
      <c r="E3848" s="12" t="inlineStr"/>
      <c r="F3848" s="12" t="inlineStr">
        <is>
          <t>BESS PCS / MV skid</t>
        </is>
      </c>
      <c r="G3848" s="12" t="inlineStr"/>
      <c r="H3848" s="12" t="inlineStr">
        <is>
          <t>BESS container (ISO 40 ft high cube)</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Tray</t>
        </is>
      </c>
      <c r="T3848" s="16" t="n">
        <v>0</v>
      </c>
      <c r="U3848" s="16" t="n">
        <v>168</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H-C-0044</t>
        </is>
      </c>
      <c r="B3849" s="12" t="inlineStr">
        <is>
          <t>H</t>
        </is>
      </c>
      <c r="C3849" s="12" t="inlineStr">
        <is>
          <t>BESS</t>
        </is>
      </c>
      <c r="D3849" s="12" t="inlineStr">
        <is>
          <t>Control</t>
        </is>
      </c>
      <c r="E3849" s="12" t="inlineStr"/>
      <c r="F3849" s="12" t="inlineStr">
        <is>
          <t>BESS PCS / MV skid</t>
        </is>
      </c>
      <c r="G3849" s="12" t="inlineStr"/>
      <c r="H3849" s="12" t="inlineStr">
        <is>
          <t>BESS container (ISO 40 ft high cube)</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6" t="n">
        <v>10</v>
      </c>
      <c r="U3849" s="16" t="n">
        <v>266</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H-C-0045</t>
        </is>
      </c>
      <c r="B3850" s="12" t="inlineStr">
        <is>
          <t>H</t>
        </is>
      </c>
      <c r="C3850" s="12" t="inlineStr">
        <is>
          <t>BESS</t>
        </is>
      </c>
      <c r="D3850" s="12" t="inlineStr">
        <is>
          <t>Control</t>
        </is>
      </c>
      <c r="E3850" s="12" t="inlineStr"/>
      <c r="F3850" s="12" t="inlineStr">
        <is>
          <t>BESS PCS / MV skid</t>
        </is>
      </c>
      <c r="G3850" s="12" t="inlineStr"/>
      <c r="H3850" s="12" t="inlineStr">
        <is>
          <t>BESS container (ISO 40 ft high cube)</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Tray</t>
        </is>
      </c>
      <c r="T3850" s="16" t="n">
        <v>0</v>
      </c>
      <c r="U3850" s="16" t="n">
        <v>276</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H-C-0046</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Tray</t>
        </is>
      </c>
      <c r="T3851" s="16" t="n">
        <v>0</v>
      </c>
      <c r="U3851" s="16" t="n">
        <v>316</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H-C-0047</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316</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H-C-0048</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284</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H-C-0049</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284</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H-C-0050</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290</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H-C-0051</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290</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H-C-0052</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Tray</t>
        </is>
      </c>
      <c r="T3857" s="16" t="n">
        <v>0</v>
      </c>
      <c r="U3857" s="16" t="n">
        <v>290</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H-C-0053</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290</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H-C-0054</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290</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H-C-0055</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290</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H-C-0056</t>
        </is>
      </c>
      <c r="B3861" s="12" t="inlineStr">
        <is>
          <t>H</t>
        </is>
      </c>
      <c r="C3861" s="12" t="inlineStr">
        <is>
          <t>BESS</t>
        </is>
      </c>
      <c r="D3861" s="12" t="inlineStr">
        <is>
          <t>Control</t>
        </is>
      </c>
      <c r="E3861" s="12" t="inlineStr"/>
      <c r="F3861" s="12" t="inlineStr">
        <is>
          <t>BESS PCS / MV skid</t>
        </is>
      </c>
      <c r="G3861" s="12" t="inlineStr"/>
      <c r="H3861" s="12" t="inlineStr">
        <is>
          <t>BESS container (ISO 40 ft high cube)</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Tray</t>
        </is>
      </c>
      <c r="T3861" s="16" t="n">
        <v>0</v>
      </c>
      <c r="U3861" s="16" t="n">
        <v>174</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H-C-0057</t>
        </is>
      </c>
      <c r="B3862" s="12" t="inlineStr">
        <is>
          <t>H</t>
        </is>
      </c>
      <c r="C3862" s="12" t="inlineStr">
        <is>
          <t>BESS</t>
        </is>
      </c>
      <c r="D3862" s="12" t="inlineStr">
        <is>
          <t>Control</t>
        </is>
      </c>
      <c r="E3862" s="12" t="inlineStr"/>
      <c r="F3862" s="12" t="inlineStr">
        <is>
          <t>BESS PCS / MV skid</t>
        </is>
      </c>
      <c r="G3862" s="12" t="inlineStr"/>
      <c r="H3862" s="12" t="inlineStr">
        <is>
          <t>BESS container (ISO 40 ft high cube)</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Tray</t>
        </is>
      </c>
      <c r="T3862" s="16" t="n">
        <v>0</v>
      </c>
      <c r="U3862" s="16" t="n">
        <v>174</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H-C-0058</t>
        </is>
      </c>
      <c r="B3863" s="12" t="inlineStr">
        <is>
          <t>H</t>
        </is>
      </c>
      <c r="C3863" s="12" t="inlineStr">
        <is>
          <t>BESS</t>
        </is>
      </c>
      <c r="D3863" s="12" t="inlineStr">
        <is>
          <t>Control</t>
        </is>
      </c>
      <c r="E3863" s="12" t="inlineStr"/>
      <c r="F3863" s="12" t="inlineStr">
        <is>
          <t>BESS PCS / MV skid</t>
        </is>
      </c>
      <c r="G3863" s="12" t="inlineStr"/>
      <c r="H3863" s="12" t="inlineStr">
        <is>
          <t>BESS container (ISO 40 ft high cube)</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Tray</t>
        </is>
      </c>
      <c r="T3863" s="16" t="n">
        <v>0</v>
      </c>
      <c r="U3863" s="16" t="n">
        <v>174</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H-C-0059</t>
        </is>
      </c>
      <c r="B3864" s="12" t="inlineStr">
        <is>
          <t>H</t>
        </is>
      </c>
      <c r="C3864" s="12" t="inlineStr">
        <is>
          <t>BESS</t>
        </is>
      </c>
      <c r="D3864" s="12" t="inlineStr">
        <is>
          <t>Control</t>
        </is>
      </c>
      <c r="E3864" s="12" t="inlineStr"/>
      <c r="F3864" s="12" t="inlineStr">
        <is>
          <t>BESS PCS / MV skid</t>
        </is>
      </c>
      <c r="G3864" s="12" t="inlineStr"/>
      <c r="H3864" s="12" t="inlineStr">
        <is>
          <t>BESS container (ISO 40 ft high cube)</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Tray</t>
        </is>
      </c>
      <c r="T3864" s="16" t="n">
        <v>0</v>
      </c>
      <c r="U3864" s="16" t="n">
        <v>174</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H-C-0060</t>
        </is>
      </c>
      <c r="B3865" s="12" t="inlineStr">
        <is>
          <t>H</t>
        </is>
      </c>
      <c r="C3865" s="12" t="inlineStr">
        <is>
          <t>BESS</t>
        </is>
      </c>
      <c r="D3865" s="12" t="inlineStr">
        <is>
          <t>Control</t>
        </is>
      </c>
      <c r="E3865" s="12" t="inlineStr"/>
      <c r="F3865" s="12" t="inlineStr">
        <is>
          <t>BESS PCS / MV skid</t>
        </is>
      </c>
      <c r="G3865" s="12" t="inlineStr"/>
      <c r="H3865" s="12" t="inlineStr">
        <is>
          <t>BESS container (ISO 40 ft high cube)</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Tray</t>
        </is>
      </c>
      <c r="T3865" s="16" t="n">
        <v>0</v>
      </c>
      <c r="U3865" s="16" t="n">
        <v>174</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H-C-0061</t>
        </is>
      </c>
      <c r="B3866" s="12" t="inlineStr">
        <is>
          <t>H</t>
        </is>
      </c>
      <c r="C3866" s="12" t="inlineStr">
        <is>
          <t>BESS</t>
        </is>
      </c>
      <c r="D3866" s="12" t="inlineStr">
        <is>
          <t>Control</t>
        </is>
      </c>
      <c r="E3866" s="12" t="inlineStr"/>
      <c r="F3866" s="12" t="inlineStr">
        <is>
          <t>BESS PCS / MV skid</t>
        </is>
      </c>
      <c r="G3866" s="12" t="inlineStr"/>
      <c r="H3866" s="12" t="inlineStr">
        <is>
          <t>BESS container (ISO 40 ft high cube)</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0</v>
      </c>
      <c r="U3866" s="16" t="n">
        <v>174</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H-C-0062</t>
        </is>
      </c>
      <c r="B3867" s="12" t="inlineStr">
        <is>
          <t>H</t>
        </is>
      </c>
      <c r="C3867" s="12" t="inlineStr">
        <is>
          <t>BESS</t>
        </is>
      </c>
      <c r="D3867" s="12" t="inlineStr">
        <is>
          <t>Control</t>
        </is>
      </c>
      <c r="E3867" s="12" t="inlineStr"/>
      <c r="F3867" s="12" t="inlineStr">
        <is>
          <t>BESS PCS / MV skid</t>
        </is>
      </c>
      <c r="G3867" s="12" t="inlineStr"/>
      <c r="H3867" s="12" t="inlineStr">
        <is>
          <t>BESS container (ISO 40 ft high cube)</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Tray</t>
        </is>
      </c>
      <c r="T3867" s="16" t="n">
        <v>0</v>
      </c>
      <c r="U3867" s="16" t="n">
        <v>62</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H-C-0063</t>
        </is>
      </c>
      <c r="B3868" s="12" t="inlineStr">
        <is>
          <t>H</t>
        </is>
      </c>
      <c r="C3868" s="12" t="inlineStr">
        <is>
          <t>BESS</t>
        </is>
      </c>
      <c r="D3868" s="12" t="inlineStr">
        <is>
          <t>Control</t>
        </is>
      </c>
      <c r="E3868" s="12" t="inlineStr"/>
      <c r="F3868" s="12" t="inlineStr">
        <is>
          <t>BESS PCS / MV skid</t>
        </is>
      </c>
      <c r="G3868" s="12" t="inlineStr"/>
      <c r="H3868" s="12" t="inlineStr">
        <is>
          <t>BESS container (ISO 40 ft high cube)</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Tray</t>
        </is>
      </c>
      <c r="T3868" s="16" t="n">
        <v>0</v>
      </c>
      <c r="U3868" s="16" t="n">
        <v>62</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H-C-0064</t>
        </is>
      </c>
      <c r="B3869" s="12" t="inlineStr">
        <is>
          <t>H</t>
        </is>
      </c>
      <c r="C3869" s="12" t="inlineStr">
        <is>
          <t>BESS</t>
        </is>
      </c>
      <c r="D3869" s="12" t="inlineStr">
        <is>
          <t>Control</t>
        </is>
      </c>
      <c r="E3869" s="12" t="inlineStr"/>
      <c r="F3869" s="12" t="inlineStr">
        <is>
          <t>BESS PCS / MV skid</t>
        </is>
      </c>
      <c r="G3869" s="12" t="inlineStr"/>
      <c r="H3869" s="12" t="inlineStr">
        <is>
          <t>BESS container (ISO 40 ft high cube)</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Tray</t>
        </is>
      </c>
      <c r="T3869" s="16" t="n">
        <v>0</v>
      </c>
      <c r="U3869" s="16" t="n">
        <v>62</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H-C-0065</t>
        </is>
      </c>
      <c r="B3870" s="12" t="inlineStr">
        <is>
          <t>H</t>
        </is>
      </c>
      <c r="C3870" s="12" t="inlineStr">
        <is>
          <t>BESS</t>
        </is>
      </c>
      <c r="D3870" s="12" t="inlineStr">
        <is>
          <t>Control</t>
        </is>
      </c>
      <c r="E3870" s="12" t="inlineStr"/>
      <c r="F3870" s="12" t="inlineStr">
        <is>
          <t>BESS PCS / MV skid</t>
        </is>
      </c>
      <c r="G3870" s="12" t="inlineStr"/>
      <c r="H3870" s="12" t="inlineStr">
        <is>
          <t>BESS container (ISO 40 ft high cube)</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Tray</t>
        </is>
      </c>
      <c r="T3870" s="16" t="n">
        <v>0</v>
      </c>
      <c r="U3870" s="16" t="n">
        <v>62</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H-C-0066</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6" t="n">
        <v>0</v>
      </c>
      <c r="U3871" s="16" t="n">
        <v>62</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H-C-0067</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62</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H-C-0068</t>
        </is>
      </c>
      <c r="B3873" s="12" t="inlineStr">
        <is>
          <t>H</t>
        </is>
      </c>
      <c r="C3873" s="12" t="inlineStr">
        <is>
          <t>BESS</t>
        </is>
      </c>
      <c r="D3873" s="12" t="inlineStr">
        <is>
          <t>Motor 1 of 6: control / local station</t>
        </is>
      </c>
      <c r="E3873" s="12" t="inlineStr"/>
      <c r="F3873" s="12" t="inlineStr">
        <is>
          <t>BESS auxiliary transformer</t>
        </is>
      </c>
      <c r="G3873" s="12" t="inlineStr">
        <is>
          <t>BESS MPT</t>
        </is>
      </c>
      <c r="H3873" s="12" t="inlineStr">
        <is>
          <t>BESS main power transformer 34.5/230 kV (to D4 upper)</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Duct bank</t>
        </is>
      </c>
      <c r="T3873" s="16" t="n">
        <v>180</v>
      </c>
      <c r="U3873" s="16" t="n">
        <v>32</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H-C-0069</t>
        </is>
      </c>
      <c r="B3874" s="12" t="inlineStr">
        <is>
          <t>H</t>
        </is>
      </c>
      <c r="C3874" s="12" t="inlineStr">
        <is>
          <t>BESS</t>
        </is>
      </c>
      <c r="D3874" s="12" t="inlineStr">
        <is>
          <t>Motor 2 of 6: control / local station</t>
        </is>
      </c>
      <c r="E3874" s="12" t="inlineStr"/>
      <c r="F3874" s="12" t="inlineStr">
        <is>
          <t>BESS auxiliary transformer</t>
        </is>
      </c>
      <c r="G3874" s="12" t="inlineStr">
        <is>
          <t>BESS MPT</t>
        </is>
      </c>
      <c r="H3874" s="12" t="inlineStr">
        <is>
          <t>BESS main power transformer 34.5/230 kV (to D4 upper)</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Duct bank</t>
        </is>
      </c>
      <c r="T3874" s="16" t="n">
        <v>180</v>
      </c>
      <c r="U3874" s="16" t="n">
        <v>32</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H-C-0070</t>
        </is>
      </c>
      <c r="B3875" s="12" t="inlineStr">
        <is>
          <t>H</t>
        </is>
      </c>
      <c r="C3875" s="12" t="inlineStr">
        <is>
          <t>BESS</t>
        </is>
      </c>
      <c r="D3875" s="12" t="inlineStr">
        <is>
          <t>Motor 3 of 6: control / local station</t>
        </is>
      </c>
      <c r="E3875" s="12" t="inlineStr"/>
      <c r="F3875" s="12" t="inlineStr">
        <is>
          <t>BESS auxiliary transformer</t>
        </is>
      </c>
      <c r="G3875" s="12" t="inlineStr">
        <is>
          <t>BESS MPT</t>
        </is>
      </c>
      <c r="H3875" s="12" t="inlineStr">
        <is>
          <t>BESS main power transformer 34.5/230 kV (to D4 upper)</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Duct bank</t>
        </is>
      </c>
      <c r="T3875" s="16" t="n">
        <v>180</v>
      </c>
      <c r="U3875" s="16" t="n">
        <v>32</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H-C-0071</t>
        </is>
      </c>
      <c r="B3876" s="12" t="inlineStr">
        <is>
          <t>H</t>
        </is>
      </c>
      <c r="C3876" s="12" t="inlineStr">
        <is>
          <t>BESS</t>
        </is>
      </c>
      <c r="D3876" s="12" t="inlineStr">
        <is>
          <t>Motor 4 of 6: control / local station</t>
        </is>
      </c>
      <c r="E3876" s="12" t="inlineStr"/>
      <c r="F3876" s="12" t="inlineStr">
        <is>
          <t>BESS auxiliary transformer</t>
        </is>
      </c>
      <c r="G3876" s="12" t="inlineStr">
        <is>
          <t>BESS MPT</t>
        </is>
      </c>
      <c r="H3876" s="12" t="inlineStr">
        <is>
          <t>BESS main power transformer 34.5/230 kV (to D4 upper)</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Duct bank</t>
        </is>
      </c>
      <c r="T3876" s="16" t="n">
        <v>180</v>
      </c>
      <c r="U3876" s="16" t="n">
        <v>32</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H-C-0072</t>
        </is>
      </c>
      <c r="B3877" s="12" t="inlineStr">
        <is>
          <t>H</t>
        </is>
      </c>
      <c r="C3877" s="12" t="inlineStr">
        <is>
          <t>BESS</t>
        </is>
      </c>
      <c r="D3877" s="12" t="inlineStr">
        <is>
          <t>Motor 5 of 6: control / local station</t>
        </is>
      </c>
      <c r="E3877" s="12" t="inlineStr"/>
      <c r="F3877" s="12" t="inlineStr">
        <is>
          <t>BESS auxiliary transformer</t>
        </is>
      </c>
      <c r="G3877" s="12" t="inlineStr">
        <is>
          <t>BESS MPT</t>
        </is>
      </c>
      <c r="H3877" s="12" t="inlineStr">
        <is>
          <t>BESS main power transformer 34.5/230 kV (to D4 upper)</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6" t="n">
        <v>180</v>
      </c>
      <c r="U3877" s="16" t="n">
        <v>32</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H-C-0073</t>
        </is>
      </c>
      <c r="B3878" s="12" t="inlineStr">
        <is>
          <t>H</t>
        </is>
      </c>
      <c r="C3878" s="12" t="inlineStr">
        <is>
          <t>BESS</t>
        </is>
      </c>
      <c r="D3878" s="12" t="inlineStr">
        <is>
          <t>Motor 6 of 6: control / local station</t>
        </is>
      </c>
      <c r="E3878" s="12" t="inlineStr"/>
      <c r="F3878" s="12" t="inlineStr">
        <is>
          <t>BESS auxiliary transformer</t>
        </is>
      </c>
      <c r="G3878" s="12" t="inlineStr">
        <is>
          <t>BESS MPT</t>
        </is>
      </c>
      <c r="H3878" s="12" t="inlineStr">
        <is>
          <t>BESS main power transformer 34.5/230 kV (to D4 upper)</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Duct bank</t>
        </is>
      </c>
      <c r="T3878" s="16" t="n">
        <v>180</v>
      </c>
      <c r="U3878" s="16" t="n">
        <v>32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H-C-0074</t>
        </is>
      </c>
      <c r="B3879" s="12" t="inlineStr">
        <is>
          <t>H</t>
        </is>
      </c>
      <c r="C3879" s="12" t="inlineStr">
        <is>
          <t>BESS</t>
        </is>
      </c>
      <c r="D3879" s="12" t="inlineStr">
        <is>
          <t>Control</t>
        </is>
      </c>
      <c r="E3879" s="12" t="inlineStr"/>
      <c r="F3879" s="12" t="inlineStr">
        <is>
          <t>BESS EMS / SCADA and revenue metering</t>
        </is>
      </c>
      <c r="G3879" s="12" t="inlineStr">
        <is>
          <t>BESS MPT</t>
        </is>
      </c>
      <c r="H3879" s="12" t="inlineStr">
        <is>
          <t>BESS main power transformer 34.5/230 kV (to D4 upper)</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Duct bank</t>
        </is>
      </c>
      <c r="T3879" s="16" t="n">
        <v>162</v>
      </c>
      <c r="U3879" s="16" t="n">
        <v>32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H-C-0075</t>
        </is>
      </c>
      <c r="B3880" s="12" t="inlineStr">
        <is>
          <t>H</t>
        </is>
      </c>
      <c r="C3880" s="12" t="inlineStr">
        <is>
          <t>BESS</t>
        </is>
      </c>
      <c r="D3880" s="12" t="inlineStr">
        <is>
          <t>Control</t>
        </is>
      </c>
      <c r="E3880" s="12" t="inlineStr"/>
      <c r="F3880" s="12" t="inlineStr">
        <is>
          <t>BESS EMS / SCADA and revenue metering</t>
        </is>
      </c>
      <c r="G3880" s="12" t="inlineStr">
        <is>
          <t>BESS MPT</t>
        </is>
      </c>
      <c r="H3880" s="12" t="inlineStr">
        <is>
          <t>BESS main power transformer 34.5/230 kV (to D4 upper)</t>
        </is>
      </c>
      <c r="I3880" s="12" t="inlineStr">
        <is>
          <t>Control</t>
        </is>
      </c>
      <c r="J3880" s="12" t="inlineStr">
        <is>
          <t>Control cable 600 V Type TC-ER, Cu #14 AWG, PVC jacket</t>
        </is>
      </c>
      <c r="K3880" s="12" t="inlineStr">
        <is>
          <t>CT|12/C|14</t>
        </is>
      </c>
      <c r="L3880" s="12" t="inlineStr">
        <is>
          <t>12/C</t>
        </is>
      </c>
      <c r="M3880" s="12" t="inlineStr">
        <is>
          <t>14</t>
        </is>
      </c>
      <c r="N3880" s="12" t="n">
        <v>1</v>
      </c>
      <c r="O3880" s="12" t="n">
        <v>1</v>
      </c>
      <c r="P3880" s="12" t="n"/>
      <c r="Q3880" s="12" t="n"/>
      <c r="R3880" s="12" t="n"/>
      <c r="S3880" s="12" t="inlineStr">
        <is>
          <t>Duct bank</t>
        </is>
      </c>
      <c r="T3880" s="16" t="n">
        <v>162</v>
      </c>
      <c r="U3880" s="16" t="n">
        <v>32</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H-C-0076</t>
        </is>
      </c>
      <c r="B3881" s="12" t="inlineStr">
        <is>
          <t>H</t>
        </is>
      </c>
      <c r="C3881" s="12" t="inlineStr">
        <is>
          <t>BESS</t>
        </is>
      </c>
      <c r="D3881" s="12" t="inlineStr">
        <is>
          <t>CT / VT</t>
        </is>
      </c>
      <c r="E3881" s="12" t="inlineStr"/>
      <c r="F3881" s="12" t="inlineStr">
        <is>
          <t>BESS EMS / SCADA and revenue metering</t>
        </is>
      </c>
      <c r="G3881" s="12" t="inlineStr">
        <is>
          <t>BESS MPT</t>
        </is>
      </c>
      <c r="H3881" s="12" t="inlineStr">
        <is>
          <t>BESS main power transformer 34.5/230 kV (to D4 upper)</t>
        </is>
      </c>
      <c r="I3881" s="12" t="inlineStr">
        <is>
          <t>Control</t>
        </is>
      </c>
      <c r="J3881" s="12" t="inlineStr">
        <is>
          <t>Control cable 600 V Type TC-ER, Cu #10 AWG (CT / VT circuits)</t>
        </is>
      </c>
      <c r="K3881" s="12" t="inlineStr">
        <is>
          <t>CTCT|4/C|10</t>
        </is>
      </c>
      <c r="L3881" s="12" t="inlineStr">
        <is>
          <t>4/C</t>
        </is>
      </c>
      <c r="M3881" s="12" t="inlineStr">
        <is>
          <t>10</t>
        </is>
      </c>
      <c r="N3881" s="12" t="n">
        <v>1</v>
      </c>
      <c r="O3881" s="12" t="n">
        <v>1</v>
      </c>
      <c r="P3881" s="12" t="n"/>
      <c r="Q3881" s="12" t="n"/>
      <c r="R3881" s="12" t="n"/>
      <c r="S3881" s="12" t="inlineStr">
        <is>
          <t>Duct bank</t>
        </is>
      </c>
      <c r="T3881" s="16" t="n">
        <v>162</v>
      </c>
      <c r="U3881" s="16" t="n">
        <v>32</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H-C-0077</t>
        </is>
      </c>
      <c r="B3882" s="12" t="inlineStr">
        <is>
          <t>H</t>
        </is>
      </c>
      <c r="C3882" s="12" t="inlineStr">
        <is>
          <t>BESS</t>
        </is>
      </c>
      <c r="D3882" s="12" t="inlineStr">
        <is>
          <t>CT / VT</t>
        </is>
      </c>
      <c r="E3882" s="12" t="inlineStr"/>
      <c r="F3882" s="12" t="inlineStr">
        <is>
          <t>BESS EMS / SCADA and revenue metering</t>
        </is>
      </c>
      <c r="G3882" s="12" t="inlineStr">
        <is>
          <t>BESS MPT</t>
        </is>
      </c>
      <c r="H3882" s="12" t="inlineStr">
        <is>
          <t>BESS main power transformer 34.5/230 kV (to D4 upper)</t>
        </is>
      </c>
      <c r="I3882" s="12" t="inlineStr">
        <is>
          <t>Control</t>
        </is>
      </c>
      <c r="J3882" s="12" t="inlineStr">
        <is>
          <t>Control cable 600 V Type TC-ER, Cu #10 AWG (CT / VT circuits)</t>
        </is>
      </c>
      <c r="K3882" s="12" t="inlineStr">
        <is>
          <t>CTCT|4/C|10</t>
        </is>
      </c>
      <c r="L3882" s="12" t="inlineStr">
        <is>
          <t>4/C</t>
        </is>
      </c>
      <c r="M3882" s="12" t="inlineStr">
        <is>
          <t>10</t>
        </is>
      </c>
      <c r="N3882" s="12" t="n">
        <v>1</v>
      </c>
      <c r="O3882" s="12" t="n">
        <v>1</v>
      </c>
      <c r="P3882" s="12" t="n"/>
      <c r="Q3882" s="12" t="n"/>
      <c r="R3882" s="12" t="n"/>
      <c r="S3882" s="12" t="inlineStr">
        <is>
          <t>Duct bank</t>
        </is>
      </c>
      <c r="T3882" s="16" t="n">
        <v>162</v>
      </c>
      <c r="U3882" s="16" t="n">
        <v>32</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H-C-0078</t>
        </is>
      </c>
      <c r="B3883" s="12" t="inlineStr">
        <is>
          <t>H</t>
        </is>
      </c>
      <c r="C3883" s="12" t="inlineStr">
        <is>
          <t>BESS</t>
        </is>
      </c>
      <c r="D3883" s="12" t="inlineStr">
        <is>
          <t>Control</t>
        </is>
      </c>
      <c r="E3883" s="12" t="inlineStr"/>
      <c r="F3883" s="12" t="inlineStr">
        <is>
          <t>BESS EMS / SCADA and revenue metering</t>
        </is>
      </c>
      <c r="G3883" s="12" t="inlineStr"/>
      <c r="H3883" s="12" t="inlineStr">
        <is>
          <t>CONDITIONAL: grounding transformer</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Duct bank</t>
        </is>
      </c>
      <c r="T3883" s="16" t="n">
        <v>280</v>
      </c>
      <c r="U3883" s="16" t="n">
        <v>87</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H-C-0079</t>
        </is>
      </c>
      <c r="B3884" s="12" t="inlineStr">
        <is>
          <t>H</t>
        </is>
      </c>
      <c r="C3884" s="12" t="inlineStr">
        <is>
          <t>BESS</t>
        </is>
      </c>
      <c r="D3884" s="12" t="inlineStr">
        <is>
          <t>Control</t>
        </is>
      </c>
      <c r="E3884" s="12" t="inlineStr"/>
      <c r="F3884" s="12" t="inlineStr">
        <is>
          <t>BESS EMS / SCADA and revenue metering</t>
        </is>
      </c>
      <c r="G3884" s="12" t="inlineStr"/>
      <c r="H3884" s="12" t="inlineStr">
        <is>
          <t>CONDITIONAL: grounding transformer</t>
        </is>
      </c>
      <c r="I3884" s="12" t="inlineStr">
        <is>
          <t>Control</t>
        </is>
      </c>
      <c r="J3884" s="12" t="inlineStr">
        <is>
          <t>Control cable 600 V Type TC-ER, Cu #14 AWG, PVC jacket</t>
        </is>
      </c>
      <c r="K3884" s="12" t="inlineStr">
        <is>
          <t>CT|12/C|14</t>
        </is>
      </c>
      <c r="L3884" s="12" t="inlineStr">
        <is>
          <t>12/C</t>
        </is>
      </c>
      <c r="M3884" s="12" t="inlineStr">
        <is>
          <t>14</t>
        </is>
      </c>
      <c r="N3884" s="12" t="n">
        <v>1</v>
      </c>
      <c r="O3884" s="12" t="n">
        <v>1</v>
      </c>
      <c r="P3884" s="12" t="n"/>
      <c r="Q3884" s="12" t="n"/>
      <c r="R3884" s="12" t="n"/>
      <c r="S3884" s="12" t="inlineStr">
        <is>
          <t>Duct bank</t>
        </is>
      </c>
      <c r="T3884" s="16" t="n">
        <v>280</v>
      </c>
      <c r="U3884" s="16" t="n">
        <v>87</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H-C-0080</t>
        </is>
      </c>
      <c r="B3885" s="12" t="inlineStr">
        <is>
          <t>H</t>
        </is>
      </c>
      <c r="C3885" s="12" t="inlineStr">
        <is>
          <t>BESS</t>
        </is>
      </c>
      <c r="D3885" s="12" t="inlineStr">
        <is>
          <t>CT / VT</t>
        </is>
      </c>
      <c r="E3885" s="12" t="inlineStr"/>
      <c r="F3885" s="12" t="inlineStr">
        <is>
          <t>BESS EMS / SCADA and revenue metering</t>
        </is>
      </c>
      <c r="G3885" s="12" t="inlineStr"/>
      <c r="H3885" s="12" t="inlineStr">
        <is>
          <t>CONDITIONAL: grounding transformer</t>
        </is>
      </c>
      <c r="I3885" s="12" t="inlineStr">
        <is>
          <t>Control</t>
        </is>
      </c>
      <c r="J3885" s="12" t="inlineStr">
        <is>
          <t>Control cable 600 V Type TC-ER, Cu #10 AWG (CT / VT circuits)</t>
        </is>
      </c>
      <c r="K3885" s="12" t="inlineStr">
        <is>
          <t>CTCT|4/C|10</t>
        </is>
      </c>
      <c r="L3885" s="12" t="inlineStr">
        <is>
          <t>4/C</t>
        </is>
      </c>
      <c r="M3885" s="12" t="inlineStr">
        <is>
          <t>10</t>
        </is>
      </c>
      <c r="N3885" s="12" t="n">
        <v>1</v>
      </c>
      <c r="O3885" s="12" t="n">
        <v>1</v>
      </c>
      <c r="P3885" s="12" t="n"/>
      <c r="Q3885" s="12" t="n"/>
      <c r="R3885" s="12" t="n"/>
      <c r="S3885" s="12" t="inlineStr">
        <is>
          <t>Duct bank</t>
        </is>
      </c>
      <c r="T3885" s="16" t="n">
        <v>280</v>
      </c>
      <c r="U3885" s="16" t="n">
        <v>87</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H-C-0081</t>
        </is>
      </c>
      <c r="B3886" s="12" t="inlineStr">
        <is>
          <t>H</t>
        </is>
      </c>
      <c r="C3886" s="12" t="inlineStr">
        <is>
          <t>BESS</t>
        </is>
      </c>
      <c r="D3886" s="12" t="inlineStr">
        <is>
          <t>CT / VT</t>
        </is>
      </c>
      <c r="E3886" s="12" t="inlineStr"/>
      <c r="F3886" s="12" t="inlineStr">
        <is>
          <t>BESS EMS / SCADA and revenue metering</t>
        </is>
      </c>
      <c r="G3886" s="12" t="inlineStr"/>
      <c r="H3886" s="12" t="inlineStr">
        <is>
          <t>CONDITIONAL: grounding transformer</t>
        </is>
      </c>
      <c r="I3886" s="12" t="inlineStr">
        <is>
          <t>Control</t>
        </is>
      </c>
      <c r="J3886" s="12" t="inlineStr">
        <is>
          <t>Control cable 600 V Type TC-ER, Cu #10 AWG (CT / VT circuits)</t>
        </is>
      </c>
      <c r="K3886" s="12" t="inlineStr">
        <is>
          <t>CTCT|4/C|10</t>
        </is>
      </c>
      <c r="L3886" s="12" t="inlineStr">
        <is>
          <t>4/C</t>
        </is>
      </c>
      <c r="M3886" s="12" t="inlineStr">
        <is>
          <t>10</t>
        </is>
      </c>
      <c r="N3886" s="12" t="n">
        <v>1</v>
      </c>
      <c r="O3886" s="12" t="n">
        <v>1</v>
      </c>
      <c r="P3886" s="12" t="n"/>
      <c r="Q3886" s="12" t="n"/>
      <c r="R3886" s="12" t="n"/>
      <c r="S3886" s="12" t="inlineStr">
        <is>
          <t>Duct bank</t>
        </is>
      </c>
      <c r="T3886" s="16" t="n">
        <v>280</v>
      </c>
      <c r="U3886" s="16" t="n">
        <v>87</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H-DC-0001</t>
        </is>
      </c>
      <c r="B3887" s="12" t="inlineStr">
        <is>
          <t>H</t>
        </is>
      </c>
      <c r="C3887" s="12" t="inlineStr">
        <is>
          <t>BESS</t>
        </is>
      </c>
      <c r="D3887" s="12" t="inlineStr">
        <is>
          <t>DC 1,500 V: container to PCS (2 x 1/C per pole pair)</t>
        </is>
      </c>
      <c r="E3887" s="12" t="inlineStr"/>
      <c r="F3887" s="12" t="inlineStr">
        <is>
          <t>BESS container (ISO 40 ft high cube)</t>
        </is>
      </c>
      <c r="G3887" s="12" t="inlineStr"/>
      <c r="H3887" s="12" t="inlineStr">
        <is>
          <t>BESS PCS / MV skid</t>
        </is>
      </c>
      <c r="I3887" s="12" t="inlineStr">
        <is>
          <t>DC 2 kV</t>
        </is>
      </c>
      <c r="J3887" s="12" t="inlineStr">
        <is>
          <t>PV / RHW-2 2 kV 1/C Cu, XLPE (DC)</t>
        </is>
      </c>
      <c r="K3887" s="12" t="inlineStr">
        <is>
          <t>PV|1/C|500</t>
        </is>
      </c>
      <c r="L3887" s="12" t="inlineStr">
        <is>
          <t>1/C</t>
        </is>
      </c>
      <c r="M3887" s="12" t="inlineStr">
        <is>
          <t>500 kcmil</t>
        </is>
      </c>
      <c r="N3887" s="12" t="n">
        <v>4</v>
      </c>
      <c r="O3887" s="12" t="n">
        <v>2</v>
      </c>
      <c r="P3887" s="12" t="n">
        <v>1500</v>
      </c>
      <c r="Q3887" s="12" t="n">
        <v>4000</v>
      </c>
      <c r="R3887" s="12" t="n"/>
      <c r="S3887" s="12" t="inlineStr">
        <is>
          <t>Duct bank</t>
        </is>
      </c>
      <c r="T3887" s="16" t="n">
        <v>10</v>
      </c>
      <c r="U3887" s="16" t="n">
        <v>150</v>
      </c>
      <c r="V3887" s="16">
        <f>ROUNDUP((T3887+U3887+2*'Read Me'!$B$13)*(1+'Read Me'!$B$12),-1)</f>
        <v/>
      </c>
      <c r="W3887" s="16">
        <f>V3887*N3887*O3887</f>
        <v/>
      </c>
      <c r="X3887" s="12">
        <f>IF(LEFT(I3887,2)="MV",2*N3887*IF(L3887="1/C",O3887,1),0)</f>
        <v/>
      </c>
      <c r="Y3887" s="12">
        <f>IF(OR(LEFT(K3887,4)="LVAX",LEFT(K3887,6)="MV15AX",LEFT(K3887,4)="CTAX",LEFT(K3887,2)="W|"),2*N3887*O3887,0)</f>
        <v/>
      </c>
      <c r="Z3887" s="12" t="inlineStr">
        <is>
          <t>4 sets of +/- per container (typ.)</t>
        </is>
      </c>
      <c r="AA3887" s="12">
        <f>N3887*O3887</f>
        <v/>
      </c>
    </row>
    <row r="3888">
      <c r="A3888" s="12" t="inlineStr">
        <is>
          <t>H-DC-0002</t>
        </is>
      </c>
      <c r="B3888" s="12" t="inlineStr">
        <is>
          <t>H</t>
        </is>
      </c>
      <c r="C3888" s="12" t="inlineStr">
        <is>
          <t>BESS</t>
        </is>
      </c>
      <c r="D3888" s="12" t="inlineStr">
        <is>
          <t>DC 1,500 V: container to PCS (2 x 1/C per pole pair)</t>
        </is>
      </c>
      <c r="E3888" s="12" t="inlineStr"/>
      <c r="F3888" s="12" t="inlineStr">
        <is>
          <t>BESS container (ISO 40 ft high cube)</t>
        </is>
      </c>
      <c r="G3888" s="12" t="inlineStr"/>
      <c r="H3888" s="12" t="inlineStr">
        <is>
          <t>BESS PCS / MV skid</t>
        </is>
      </c>
      <c r="I3888" s="12" t="inlineStr">
        <is>
          <t>DC 2 kV</t>
        </is>
      </c>
      <c r="J3888" s="12" t="inlineStr">
        <is>
          <t>PV / RHW-2 2 kV 1/C Cu, XLPE (DC)</t>
        </is>
      </c>
      <c r="K3888" s="12" t="inlineStr">
        <is>
          <t>PV|1/C|500</t>
        </is>
      </c>
      <c r="L3888" s="12" t="inlineStr">
        <is>
          <t>1/C</t>
        </is>
      </c>
      <c r="M3888" s="12" t="inlineStr">
        <is>
          <t>500 kcmil</t>
        </is>
      </c>
      <c r="N3888" s="12" t="n">
        <v>4</v>
      </c>
      <c r="O3888" s="12" t="n">
        <v>2</v>
      </c>
      <c r="P3888" s="12" t="n">
        <v>1500</v>
      </c>
      <c r="Q3888" s="12" t="n">
        <v>4000</v>
      </c>
      <c r="R3888" s="12" t="n"/>
      <c r="S3888" s="12" t="inlineStr">
        <is>
          <t>Tray</t>
        </is>
      </c>
      <c r="T3888" s="16" t="n">
        <v>0</v>
      </c>
      <c r="U3888" s="16" t="n">
        <v>160</v>
      </c>
      <c r="V3888" s="16">
        <f>ROUNDUP((T3888+U3888+2*'Read Me'!$B$13)*(1+'Read Me'!$B$12),-1)</f>
        <v/>
      </c>
      <c r="W3888" s="16">
        <f>V3888*N3888*O3888</f>
        <v/>
      </c>
      <c r="X3888" s="12">
        <f>IF(LEFT(I3888,2)="MV",2*N3888*IF(L3888="1/C",O3888,1),0)</f>
        <v/>
      </c>
      <c r="Y3888" s="12">
        <f>IF(OR(LEFT(K3888,4)="LVAX",LEFT(K3888,6)="MV15AX",LEFT(K3888,4)="CTAX",LEFT(K3888,2)="W|"),2*N3888*O3888,0)</f>
        <v/>
      </c>
      <c r="Z3888" s="12" t="inlineStr">
        <is>
          <t>4 sets of +/- per container (typ.)</t>
        </is>
      </c>
      <c r="AA3888" s="12">
        <f>N3888*O3888</f>
        <v/>
      </c>
    </row>
    <row r="3889">
      <c r="A3889" s="12" t="inlineStr">
        <is>
          <t>H-DC-0003</t>
        </is>
      </c>
      <c r="B3889" s="12" t="inlineStr">
        <is>
          <t>H</t>
        </is>
      </c>
      <c r="C3889" s="12" t="inlineStr">
        <is>
          <t>BESS</t>
        </is>
      </c>
      <c r="D3889" s="12" t="inlineStr">
        <is>
          <t>DC 1,500 V: container to PCS (2 x 1/C per pole pair)</t>
        </is>
      </c>
      <c r="E3889" s="12" t="inlineStr"/>
      <c r="F3889" s="12" t="inlineStr">
        <is>
          <t>BESS container (ISO 40 ft high cube)</t>
        </is>
      </c>
      <c r="G3889" s="12" t="inlineStr"/>
      <c r="H3889" s="12" t="inlineStr">
        <is>
          <t>BESS PCS / MV skid</t>
        </is>
      </c>
      <c r="I3889" s="12" t="inlineStr">
        <is>
          <t>DC 2 kV</t>
        </is>
      </c>
      <c r="J3889" s="12" t="inlineStr">
        <is>
          <t>PV / RHW-2 2 kV 1/C Cu, XLPE (DC)</t>
        </is>
      </c>
      <c r="K3889" s="12" t="inlineStr">
        <is>
          <t>PV|1/C|500</t>
        </is>
      </c>
      <c r="L3889" s="12" t="inlineStr">
        <is>
          <t>1/C</t>
        </is>
      </c>
      <c r="M3889" s="12" t="inlineStr">
        <is>
          <t>500 kcmil</t>
        </is>
      </c>
      <c r="N3889" s="12" t="n">
        <v>4</v>
      </c>
      <c r="O3889" s="12" t="n">
        <v>2</v>
      </c>
      <c r="P3889" s="12" t="n">
        <v>1500</v>
      </c>
      <c r="Q3889" s="12" t="n">
        <v>4000</v>
      </c>
      <c r="R3889" s="12" t="n"/>
      <c r="S3889" s="12" t="inlineStr">
        <is>
          <t>Tray</t>
        </is>
      </c>
      <c r="T3889" s="16" t="n">
        <v>0</v>
      </c>
      <c r="U3889" s="16" t="n">
        <v>200</v>
      </c>
      <c r="V3889" s="16">
        <f>ROUNDUP((T3889+U3889+2*'Read Me'!$B$13)*(1+'Read Me'!$B$12),-1)</f>
        <v/>
      </c>
      <c r="W3889" s="16">
        <f>V3889*N3889*O3889</f>
        <v/>
      </c>
      <c r="X3889" s="12">
        <f>IF(LEFT(I3889,2)="MV",2*N3889*IF(L3889="1/C",O3889,1),0)</f>
        <v/>
      </c>
      <c r="Y3889" s="12">
        <f>IF(OR(LEFT(K3889,4)="LVAX",LEFT(K3889,6)="MV15AX",LEFT(K3889,4)="CTAX",LEFT(K3889,2)="W|"),2*N3889*O3889,0)</f>
        <v/>
      </c>
      <c r="Z3889" s="12" t="inlineStr">
        <is>
          <t>4 sets of +/- per container (typ.)</t>
        </is>
      </c>
      <c r="AA3889" s="12">
        <f>N3889*O3889</f>
        <v/>
      </c>
    </row>
    <row r="3890">
      <c r="A3890" s="12" t="inlineStr">
        <is>
          <t>H-DC-0004</t>
        </is>
      </c>
      <c r="B3890" s="12" t="inlineStr">
        <is>
          <t>H</t>
        </is>
      </c>
      <c r="C3890" s="12" t="inlineStr">
        <is>
          <t>BESS</t>
        </is>
      </c>
      <c r="D3890" s="12" t="inlineStr">
        <is>
          <t>DC 1,500 V: container to PCS (2 x 1/C per pole pair)</t>
        </is>
      </c>
      <c r="E3890" s="12" t="inlineStr"/>
      <c r="F3890" s="12" t="inlineStr">
        <is>
          <t>BESS container (ISO 40 ft high cube)</t>
        </is>
      </c>
      <c r="G3890" s="12" t="inlineStr"/>
      <c r="H3890" s="12" t="inlineStr">
        <is>
          <t>BESS PCS / MV skid</t>
        </is>
      </c>
      <c r="I3890" s="12" t="inlineStr">
        <is>
          <t>DC 2 kV</t>
        </is>
      </c>
      <c r="J3890" s="12" t="inlineStr">
        <is>
          <t>PV / RHW-2 2 kV 1/C Cu, XLPE (DC)</t>
        </is>
      </c>
      <c r="K3890" s="12" t="inlineStr">
        <is>
          <t>PV|1/C|500</t>
        </is>
      </c>
      <c r="L3890" s="12" t="inlineStr">
        <is>
          <t>1/C</t>
        </is>
      </c>
      <c r="M3890" s="12" t="inlineStr">
        <is>
          <t>500 kcmil</t>
        </is>
      </c>
      <c r="N3890" s="12" t="n">
        <v>4</v>
      </c>
      <c r="O3890" s="12" t="n">
        <v>2</v>
      </c>
      <c r="P3890" s="12" t="n">
        <v>1500</v>
      </c>
      <c r="Q3890" s="12" t="n">
        <v>4000</v>
      </c>
      <c r="R3890" s="12" t="n"/>
      <c r="S3890" s="12" t="inlineStr">
        <is>
          <t>Tray</t>
        </is>
      </c>
      <c r="T3890" s="16" t="n">
        <v>0</v>
      </c>
      <c r="U3890" s="16" t="n">
        <v>200</v>
      </c>
      <c r="V3890" s="16">
        <f>ROUNDUP((T3890+U3890+2*'Read Me'!$B$13)*(1+'Read Me'!$B$12),-1)</f>
        <v/>
      </c>
      <c r="W3890" s="16">
        <f>V3890*N3890*O3890</f>
        <v/>
      </c>
      <c r="X3890" s="12">
        <f>IF(LEFT(I3890,2)="MV",2*N3890*IF(L3890="1/C",O3890,1),0)</f>
        <v/>
      </c>
      <c r="Y3890" s="12">
        <f>IF(OR(LEFT(K3890,4)="LVAX",LEFT(K3890,6)="MV15AX",LEFT(K3890,4)="CTAX",LEFT(K3890,2)="W|"),2*N3890*O3890,0)</f>
        <v/>
      </c>
      <c r="Z3890" s="12" t="inlineStr">
        <is>
          <t>4 sets of +/- per container (typ.)</t>
        </is>
      </c>
      <c r="AA3890" s="12">
        <f>N3890*O3890</f>
        <v/>
      </c>
    </row>
    <row r="3891">
      <c r="A3891" s="12" t="inlineStr">
        <is>
          <t>H-DC-0005</t>
        </is>
      </c>
      <c r="B3891" s="12" t="inlineStr">
        <is>
          <t>H</t>
        </is>
      </c>
      <c r="C3891" s="12" t="inlineStr">
        <is>
          <t>BESS</t>
        </is>
      </c>
      <c r="D3891" s="12" t="inlineStr">
        <is>
          <t>DC 1,500 V: container to PCS (2 x 1/C per pole pair)</t>
        </is>
      </c>
      <c r="E3891" s="12" t="inlineStr"/>
      <c r="F3891" s="12" t="inlineStr">
        <is>
          <t>BESS container (ISO 40 ft high cube)</t>
        </is>
      </c>
      <c r="G3891" s="12" t="inlineStr"/>
      <c r="H3891" s="12" t="inlineStr">
        <is>
          <t>BESS PCS / MV skid</t>
        </is>
      </c>
      <c r="I3891" s="12" t="inlineStr">
        <is>
          <t>DC 2 kV</t>
        </is>
      </c>
      <c r="J3891" s="12" t="inlineStr">
        <is>
          <t>PV / RHW-2 2 kV 1/C Cu, XLPE (DC)</t>
        </is>
      </c>
      <c r="K3891" s="12" t="inlineStr">
        <is>
          <t>PV|1/C|500</t>
        </is>
      </c>
      <c r="L3891" s="12" t="inlineStr">
        <is>
          <t>1/C</t>
        </is>
      </c>
      <c r="M3891" s="12" t="inlineStr">
        <is>
          <t>500 kcmil</t>
        </is>
      </c>
      <c r="N3891" s="12" t="n">
        <v>4</v>
      </c>
      <c r="O3891" s="12" t="n">
        <v>2</v>
      </c>
      <c r="P3891" s="12" t="n">
        <v>1500</v>
      </c>
      <c r="Q3891" s="12" t="n">
        <v>4000</v>
      </c>
      <c r="R3891" s="12" t="n"/>
      <c r="S3891" s="12" t="inlineStr">
        <is>
          <t>Tray</t>
        </is>
      </c>
      <c r="T3891" s="16" t="n">
        <v>0</v>
      </c>
      <c r="U3891" s="16" t="n">
        <v>168</v>
      </c>
      <c r="V3891" s="16">
        <f>ROUNDUP((T3891+U3891+2*'Read Me'!$B$13)*(1+'Read Me'!$B$12),-1)</f>
        <v/>
      </c>
      <c r="W3891" s="16">
        <f>V3891*N3891*O3891</f>
        <v/>
      </c>
      <c r="X3891" s="12">
        <f>IF(LEFT(I3891,2)="MV",2*N3891*IF(L3891="1/C",O3891,1),0)</f>
        <v/>
      </c>
      <c r="Y3891" s="12">
        <f>IF(OR(LEFT(K3891,4)="LVAX",LEFT(K3891,6)="MV15AX",LEFT(K3891,4)="CTAX",LEFT(K3891,2)="W|"),2*N3891*O3891,0)</f>
        <v/>
      </c>
      <c r="Z3891" s="12" t="inlineStr">
        <is>
          <t>4 sets of +/- per container (typ.)</t>
        </is>
      </c>
      <c r="AA3891" s="12">
        <f>N3891*O3891</f>
        <v/>
      </c>
    </row>
    <row r="3892">
      <c r="A3892" s="12" t="inlineStr">
        <is>
          <t>H-DC-0006</t>
        </is>
      </c>
      <c r="B3892" s="12" t="inlineStr">
        <is>
          <t>H</t>
        </is>
      </c>
      <c r="C3892" s="12" t="inlineStr">
        <is>
          <t>BESS</t>
        </is>
      </c>
      <c r="D3892" s="12" t="inlineStr">
        <is>
          <t>DC 1,500 V: container to PCS (2 x 1/C per pole pair)</t>
        </is>
      </c>
      <c r="E3892" s="12" t="inlineStr"/>
      <c r="F3892" s="12" t="inlineStr">
        <is>
          <t>BESS container (ISO 40 ft high cube)</t>
        </is>
      </c>
      <c r="G3892" s="12" t="inlineStr"/>
      <c r="H3892" s="12" t="inlineStr">
        <is>
          <t>BESS PCS / MV skid</t>
        </is>
      </c>
      <c r="I3892" s="12" t="inlineStr">
        <is>
          <t>DC 2 kV</t>
        </is>
      </c>
      <c r="J3892" s="12" t="inlineStr">
        <is>
          <t>PV / RHW-2 2 kV 1/C Cu, XLPE (DC)</t>
        </is>
      </c>
      <c r="K3892" s="12" t="inlineStr">
        <is>
          <t>PV|1/C|500</t>
        </is>
      </c>
      <c r="L3892" s="12" t="inlineStr">
        <is>
          <t>1/C</t>
        </is>
      </c>
      <c r="M3892" s="12" t="inlineStr">
        <is>
          <t>500 kcmil</t>
        </is>
      </c>
      <c r="N3892" s="12" t="n">
        <v>4</v>
      </c>
      <c r="O3892" s="12" t="n">
        <v>2</v>
      </c>
      <c r="P3892" s="12" t="n">
        <v>1500</v>
      </c>
      <c r="Q3892" s="12" t="n">
        <v>4000</v>
      </c>
      <c r="R3892" s="12" t="n"/>
      <c r="S3892" s="12" t="inlineStr">
        <is>
          <t>Duct bank</t>
        </is>
      </c>
      <c r="T3892" s="16" t="n">
        <v>10</v>
      </c>
      <c r="U3892" s="16" t="n">
        <v>158</v>
      </c>
      <c r="V3892" s="16">
        <f>ROUNDUP((T3892+U3892+2*'Read Me'!$B$13)*(1+'Read Me'!$B$12),-1)</f>
        <v/>
      </c>
      <c r="W3892" s="16">
        <f>V3892*N3892*O3892</f>
        <v/>
      </c>
      <c r="X3892" s="12">
        <f>IF(LEFT(I3892,2)="MV",2*N3892*IF(L3892="1/C",O3892,1),0)</f>
        <v/>
      </c>
      <c r="Y3892" s="12">
        <f>IF(OR(LEFT(K3892,4)="LVAX",LEFT(K3892,6)="MV15AX",LEFT(K3892,4)="CTAX",LEFT(K3892,2)="W|"),2*N3892*O3892,0)</f>
        <v/>
      </c>
      <c r="Z3892" s="12" t="inlineStr">
        <is>
          <t>4 sets of +/- per container (typ.)</t>
        </is>
      </c>
      <c r="AA3892" s="12">
        <f>N3892*O3892</f>
        <v/>
      </c>
    </row>
    <row r="3893">
      <c r="A3893" s="12" t="inlineStr">
        <is>
          <t>H-DC-0007</t>
        </is>
      </c>
      <c r="B3893" s="12" t="inlineStr">
        <is>
          <t>H</t>
        </is>
      </c>
      <c r="C3893" s="12" t="inlineStr">
        <is>
          <t>BESS</t>
        </is>
      </c>
      <c r="D3893" s="12" t="inlineStr">
        <is>
          <t>DC 1,500 V: container to PCS (2 x 1/C per pole pair)</t>
        </is>
      </c>
      <c r="E3893" s="12" t="inlineStr"/>
      <c r="F3893" s="12" t="inlineStr">
        <is>
          <t>BESS container (ISO 40 ft high cube)</t>
        </is>
      </c>
      <c r="G3893" s="12" t="inlineStr"/>
      <c r="H3893" s="12" t="inlineStr">
        <is>
          <t>BESS PCS / MV skid</t>
        </is>
      </c>
      <c r="I3893" s="12" t="inlineStr">
        <is>
          <t>DC 2 kV</t>
        </is>
      </c>
      <c r="J3893" s="12" t="inlineStr">
        <is>
          <t>PV / RHW-2 2 kV 1/C Cu, XLPE (DC)</t>
        </is>
      </c>
      <c r="K3893" s="12" t="inlineStr">
        <is>
          <t>PV|1/C|500</t>
        </is>
      </c>
      <c r="L3893" s="12" t="inlineStr">
        <is>
          <t>1/C</t>
        </is>
      </c>
      <c r="M3893" s="12" t="inlineStr">
        <is>
          <t>500 kcmil</t>
        </is>
      </c>
      <c r="N3893" s="12" t="n">
        <v>4</v>
      </c>
      <c r="O3893" s="12" t="n">
        <v>2</v>
      </c>
      <c r="P3893" s="12" t="n">
        <v>1500</v>
      </c>
      <c r="Q3893" s="12" t="n">
        <v>4000</v>
      </c>
      <c r="R3893" s="12" t="n"/>
      <c r="S3893" s="12" t="inlineStr">
        <is>
          <t>Duct bank</t>
        </is>
      </c>
      <c r="T3893" s="16" t="n">
        <v>10</v>
      </c>
      <c r="U3893" s="16" t="n">
        <v>266</v>
      </c>
      <c r="V3893" s="16">
        <f>ROUNDUP((T3893+U3893+2*'Read Me'!$B$13)*(1+'Read Me'!$B$12),-1)</f>
        <v/>
      </c>
      <c r="W3893" s="16">
        <f>V3893*N3893*O3893</f>
        <v/>
      </c>
      <c r="X3893" s="12">
        <f>IF(LEFT(I3893,2)="MV",2*N3893*IF(L3893="1/C",O3893,1),0)</f>
        <v/>
      </c>
      <c r="Y3893" s="12">
        <f>IF(OR(LEFT(K3893,4)="LVAX",LEFT(K3893,6)="MV15AX",LEFT(K3893,4)="CTAX",LEFT(K3893,2)="W|"),2*N3893*O3893,0)</f>
        <v/>
      </c>
      <c r="Z3893" s="12" t="inlineStr">
        <is>
          <t>4 sets of +/- per container (typ.)</t>
        </is>
      </c>
      <c r="AA3893" s="12">
        <f>N3893*O3893</f>
        <v/>
      </c>
    </row>
    <row r="3894">
      <c r="A3894" s="12" t="inlineStr">
        <is>
          <t>H-DC-0008</t>
        </is>
      </c>
      <c r="B3894" s="12" t="inlineStr">
        <is>
          <t>H</t>
        </is>
      </c>
      <c r="C3894" s="12" t="inlineStr">
        <is>
          <t>BESS</t>
        </is>
      </c>
      <c r="D3894" s="12" t="inlineStr">
        <is>
          <t>DC 1,500 V: container to PCS (2 x 1/C per pole pair)</t>
        </is>
      </c>
      <c r="E3894" s="12" t="inlineStr"/>
      <c r="F3894" s="12" t="inlineStr">
        <is>
          <t>BESS container (ISO 40 ft high cube)</t>
        </is>
      </c>
      <c r="G3894" s="12" t="inlineStr"/>
      <c r="H3894" s="12" t="inlineStr">
        <is>
          <t>BESS PCS / MV skid</t>
        </is>
      </c>
      <c r="I3894" s="12" t="inlineStr">
        <is>
          <t>DC 2 kV</t>
        </is>
      </c>
      <c r="J3894" s="12" t="inlineStr">
        <is>
          <t>PV / RHW-2 2 kV 1/C Cu, XLPE (DC)</t>
        </is>
      </c>
      <c r="K3894" s="12" t="inlineStr">
        <is>
          <t>PV|1/C|500</t>
        </is>
      </c>
      <c r="L3894" s="12" t="inlineStr">
        <is>
          <t>1/C</t>
        </is>
      </c>
      <c r="M3894" s="12" t="inlineStr">
        <is>
          <t>500 kcmil</t>
        </is>
      </c>
      <c r="N3894" s="12" t="n">
        <v>4</v>
      </c>
      <c r="O3894" s="12" t="n">
        <v>2</v>
      </c>
      <c r="P3894" s="12" t="n">
        <v>1500</v>
      </c>
      <c r="Q3894" s="12" t="n">
        <v>4000</v>
      </c>
      <c r="R3894" s="12" t="n"/>
      <c r="S3894" s="12" t="inlineStr">
        <is>
          <t>Tray</t>
        </is>
      </c>
      <c r="T3894" s="16" t="n">
        <v>0</v>
      </c>
      <c r="U3894" s="16" t="n">
        <v>276</v>
      </c>
      <c r="V3894" s="16">
        <f>ROUNDUP((T3894+U3894+2*'Read Me'!$B$13)*(1+'Read Me'!$B$12),-1)</f>
        <v/>
      </c>
      <c r="W3894" s="16">
        <f>V3894*N3894*O3894</f>
        <v/>
      </c>
      <c r="X3894" s="12">
        <f>IF(LEFT(I3894,2)="MV",2*N3894*IF(L3894="1/C",O3894,1),0)</f>
        <v/>
      </c>
      <c r="Y3894" s="12">
        <f>IF(OR(LEFT(K3894,4)="LVAX",LEFT(K3894,6)="MV15AX",LEFT(K3894,4)="CTAX",LEFT(K3894,2)="W|"),2*N3894*O3894,0)</f>
        <v/>
      </c>
      <c r="Z3894" s="12" t="inlineStr">
        <is>
          <t>4 sets of +/- per container (typ.)</t>
        </is>
      </c>
      <c r="AA3894" s="12">
        <f>N3894*O3894</f>
        <v/>
      </c>
    </row>
    <row r="3895">
      <c r="A3895" s="12" t="inlineStr">
        <is>
          <t>H-DC-0009</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Tray</t>
        </is>
      </c>
      <c r="T3895" s="16" t="n">
        <v>0</v>
      </c>
      <c r="U3895" s="16" t="n">
        <v>316</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H-DC-0010</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316</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H-DC-0011</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284</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H-DC-0012</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Duct bank</t>
        </is>
      </c>
      <c r="T3898" s="16" t="n">
        <v>10</v>
      </c>
      <c r="U3898" s="16" t="n">
        <v>274</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H-DC-0013</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290</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H-DC-0014</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Tray</t>
        </is>
      </c>
      <c r="T3900" s="16" t="n">
        <v>0</v>
      </c>
      <c r="U3900" s="16" t="n">
        <v>290</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H-DC-0015</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Tray</t>
        </is>
      </c>
      <c r="T3901" s="16" t="n">
        <v>0</v>
      </c>
      <c r="U3901" s="16" t="n">
        <v>290</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H-DC-0016</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290</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H-DC-0017</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290</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H-DC-0018</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27</v>
      </c>
      <c r="U3904" s="16" t="n">
        <v>263</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H-DC-0019</t>
        </is>
      </c>
      <c r="B3905" s="12" t="inlineStr">
        <is>
          <t>H</t>
        </is>
      </c>
      <c r="C3905" s="12" t="inlineStr">
        <is>
          <t>BESS</t>
        </is>
      </c>
      <c r="D3905" s="12" t="inlineStr">
        <is>
          <t>DC 1,500 V: container to PCS (2 x 1/C per pole pair)</t>
        </is>
      </c>
      <c r="E3905" s="12" t="inlineStr"/>
      <c r="F3905" s="12" t="inlineStr">
        <is>
          <t>BESS container (ISO 40 ft high cube)</t>
        </is>
      </c>
      <c r="G3905" s="12" t="inlineStr"/>
      <c r="H3905" s="12" t="inlineStr">
        <is>
          <t>BESS PCS / MV skid</t>
        </is>
      </c>
      <c r="I3905" s="12" t="inlineStr">
        <is>
          <t>DC 2 kV</t>
        </is>
      </c>
      <c r="J3905" s="12" t="inlineStr">
        <is>
          <t>PV / RHW-2 2 kV 1/C Cu, XLPE (DC)</t>
        </is>
      </c>
      <c r="K3905" s="12" t="inlineStr">
        <is>
          <t>PV|1/C|500</t>
        </is>
      </c>
      <c r="L3905" s="12" t="inlineStr">
        <is>
          <t>1/C</t>
        </is>
      </c>
      <c r="M3905" s="12" t="inlineStr">
        <is>
          <t>500 kcmil</t>
        </is>
      </c>
      <c r="N3905" s="12" t="n">
        <v>4</v>
      </c>
      <c r="O3905" s="12" t="n">
        <v>2</v>
      </c>
      <c r="P3905" s="12" t="n">
        <v>1500</v>
      </c>
      <c r="Q3905" s="12" t="n">
        <v>4000</v>
      </c>
      <c r="R3905" s="12" t="n"/>
      <c r="S3905" s="12" t="inlineStr">
        <is>
          <t>Tray</t>
        </is>
      </c>
      <c r="T3905" s="16" t="n">
        <v>0</v>
      </c>
      <c r="U3905" s="16" t="n">
        <v>174</v>
      </c>
      <c r="V3905" s="16">
        <f>ROUNDUP((T3905+U3905+2*'Read Me'!$B$13)*(1+'Read Me'!$B$12),-1)</f>
        <v/>
      </c>
      <c r="W3905" s="16">
        <f>V3905*N3905*O3905</f>
        <v/>
      </c>
      <c r="X3905" s="12">
        <f>IF(LEFT(I3905,2)="MV",2*N3905*IF(L3905="1/C",O3905,1),0)</f>
        <v/>
      </c>
      <c r="Y3905" s="12">
        <f>IF(OR(LEFT(K3905,4)="LVAX",LEFT(K3905,6)="MV15AX",LEFT(K3905,4)="CTAX",LEFT(K3905,2)="W|"),2*N3905*O3905,0)</f>
        <v/>
      </c>
      <c r="Z3905" s="12" t="inlineStr">
        <is>
          <t>4 sets of +/- per container (typ.)</t>
        </is>
      </c>
      <c r="AA3905" s="12">
        <f>N3905*O3905</f>
        <v/>
      </c>
    </row>
    <row r="3906">
      <c r="A3906" s="12" t="inlineStr">
        <is>
          <t>H-DC-0020</t>
        </is>
      </c>
      <c r="B3906" s="12" t="inlineStr">
        <is>
          <t>H</t>
        </is>
      </c>
      <c r="C3906" s="12" t="inlineStr">
        <is>
          <t>BESS</t>
        </is>
      </c>
      <c r="D3906" s="12" t="inlineStr">
        <is>
          <t>DC 1,500 V: container to PCS (2 x 1/C per pole pair)</t>
        </is>
      </c>
      <c r="E3906" s="12" t="inlineStr"/>
      <c r="F3906" s="12" t="inlineStr">
        <is>
          <t>BESS container (ISO 40 ft high cube)</t>
        </is>
      </c>
      <c r="G3906" s="12" t="inlineStr"/>
      <c r="H3906" s="12" t="inlineStr">
        <is>
          <t>BESS PCS / MV skid</t>
        </is>
      </c>
      <c r="I3906" s="12" t="inlineStr">
        <is>
          <t>DC 2 kV</t>
        </is>
      </c>
      <c r="J3906" s="12" t="inlineStr">
        <is>
          <t>PV / RHW-2 2 kV 1/C Cu, XLPE (DC)</t>
        </is>
      </c>
      <c r="K3906" s="12" t="inlineStr">
        <is>
          <t>PV|1/C|500</t>
        </is>
      </c>
      <c r="L3906" s="12" t="inlineStr">
        <is>
          <t>1/C</t>
        </is>
      </c>
      <c r="M3906" s="12" t="inlineStr">
        <is>
          <t>500 kcmil</t>
        </is>
      </c>
      <c r="N3906" s="12" t="n">
        <v>4</v>
      </c>
      <c r="O3906" s="12" t="n">
        <v>2</v>
      </c>
      <c r="P3906" s="12" t="n">
        <v>1500</v>
      </c>
      <c r="Q3906" s="12" t="n">
        <v>4000</v>
      </c>
      <c r="R3906" s="12" t="n"/>
      <c r="S3906" s="12" t="inlineStr">
        <is>
          <t>Tray</t>
        </is>
      </c>
      <c r="T3906" s="16" t="n">
        <v>0</v>
      </c>
      <c r="U3906" s="16" t="n">
        <v>174</v>
      </c>
      <c r="V3906" s="16">
        <f>ROUNDUP((T3906+U3906+2*'Read Me'!$B$13)*(1+'Read Me'!$B$12),-1)</f>
        <v/>
      </c>
      <c r="W3906" s="16">
        <f>V3906*N3906*O3906</f>
        <v/>
      </c>
      <c r="X3906" s="12">
        <f>IF(LEFT(I3906,2)="MV",2*N3906*IF(L3906="1/C",O3906,1),0)</f>
        <v/>
      </c>
      <c r="Y3906" s="12">
        <f>IF(OR(LEFT(K3906,4)="LVAX",LEFT(K3906,6)="MV15AX",LEFT(K3906,4)="CTAX",LEFT(K3906,2)="W|"),2*N3906*O3906,0)</f>
        <v/>
      </c>
      <c r="Z3906" s="12" t="inlineStr">
        <is>
          <t>4 sets of +/- per container (typ.)</t>
        </is>
      </c>
      <c r="AA3906" s="12">
        <f>N3906*O3906</f>
        <v/>
      </c>
    </row>
    <row r="3907">
      <c r="A3907" s="12" t="inlineStr">
        <is>
          <t>H-DC-0021</t>
        </is>
      </c>
      <c r="B3907" s="12" t="inlineStr">
        <is>
          <t>H</t>
        </is>
      </c>
      <c r="C3907" s="12" t="inlineStr">
        <is>
          <t>BESS</t>
        </is>
      </c>
      <c r="D3907" s="12" t="inlineStr">
        <is>
          <t>DC 1,500 V: container to PCS (2 x 1/C per pole pair)</t>
        </is>
      </c>
      <c r="E3907" s="12" t="inlineStr"/>
      <c r="F3907" s="12" t="inlineStr">
        <is>
          <t>BESS container (ISO 40 ft high cube)</t>
        </is>
      </c>
      <c r="G3907" s="12" t="inlineStr"/>
      <c r="H3907" s="12" t="inlineStr">
        <is>
          <t>BESS PCS / MV skid</t>
        </is>
      </c>
      <c r="I3907" s="12" t="inlineStr">
        <is>
          <t>DC 2 kV</t>
        </is>
      </c>
      <c r="J3907" s="12" t="inlineStr">
        <is>
          <t>PV / RHW-2 2 kV 1/C Cu, XLPE (DC)</t>
        </is>
      </c>
      <c r="K3907" s="12" t="inlineStr">
        <is>
          <t>PV|1/C|500</t>
        </is>
      </c>
      <c r="L3907" s="12" t="inlineStr">
        <is>
          <t>1/C</t>
        </is>
      </c>
      <c r="M3907" s="12" t="inlineStr">
        <is>
          <t>500 kcmil</t>
        </is>
      </c>
      <c r="N3907" s="12" t="n">
        <v>4</v>
      </c>
      <c r="O3907" s="12" t="n">
        <v>2</v>
      </c>
      <c r="P3907" s="12" t="n">
        <v>1500</v>
      </c>
      <c r="Q3907" s="12" t="n">
        <v>4000</v>
      </c>
      <c r="R3907" s="12" t="n"/>
      <c r="S3907" s="12" t="inlineStr">
        <is>
          <t>Tray</t>
        </is>
      </c>
      <c r="T3907" s="16" t="n">
        <v>0</v>
      </c>
      <c r="U3907" s="16" t="n">
        <v>174</v>
      </c>
      <c r="V3907" s="16">
        <f>ROUNDUP((T3907+U3907+2*'Read Me'!$B$13)*(1+'Read Me'!$B$12),-1)</f>
        <v/>
      </c>
      <c r="W3907" s="16">
        <f>V3907*N3907*O3907</f>
        <v/>
      </c>
      <c r="X3907" s="12">
        <f>IF(LEFT(I3907,2)="MV",2*N3907*IF(L3907="1/C",O3907,1),0)</f>
        <v/>
      </c>
      <c r="Y3907" s="12">
        <f>IF(OR(LEFT(K3907,4)="LVAX",LEFT(K3907,6)="MV15AX",LEFT(K3907,4)="CTAX",LEFT(K3907,2)="W|"),2*N3907*O3907,0)</f>
        <v/>
      </c>
      <c r="Z3907" s="12" t="inlineStr">
        <is>
          <t>4 sets of +/- per container (typ.)</t>
        </is>
      </c>
      <c r="AA3907" s="12">
        <f>N3907*O3907</f>
        <v/>
      </c>
    </row>
    <row r="3908">
      <c r="A3908" s="12" t="inlineStr">
        <is>
          <t>H-DC-0022</t>
        </is>
      </c>
      <c r="B3908" s="12" t="inlineStr">
        <is>
          <t>H</t>
        </is>
      </c>
      <c r="C3908" s="12" t="inlineStr">
        <is>
          <t>BESS</t>
        </is>
      </c>
      <c r="D3908" s="12" t="inlineStr">
        <is>
          <t>DC 1,500 V: container to PCS (2 x 1/C per pole pair)</t>
        </is>
      </c>
      <c r="E3908" s="12" t="inlineStr"/>
      <c r="F3908" s="12" t="inlineStr">
        <is>
          <t>BESS container (ISO 40 ft high cube)</t>
        </is>
      </c>
      <c r="G3908" s="12" t="inlineStr"/>
      <c r="H3908" s="12" t="inlineStr">
        <is>
          <t>BESS PCS / MV skid</t>
        </is>
      </c>
      <c r="I3908" s="12" t="inlineStr">
        <is>
          <t>DC 2 kV</t>
        </is>
      </c>
      <c r="J3908" s="12" t="inlineStr">
        <is>
          <t>PV / RHW-2 2 kV 1/C Cu, XLPE (DC)</t>
        </is>
      </c>
      <c r="K3908" s="12" t="inlineStr">
        <is>
          <t>PV|1/C|500</t>
        </is>
      </c>
      <c r="L3908" s="12" t="inlineStr">
        <is>
          <t>1/C</t>
        </is>
      </c>
      <c r="M3908" s="12" t="inlineStr">
        <is>
          <t>500 kcmil</t>
        </is>
      </c>
      <c r="N3908" s="12" t="n">
        <v>4</v>
      </c>
      <c r="O3908" s="12" t="n">
        <v>2</v>
      </c>
      <c r="P3908" s="12" t="n">
        <v>1500</v>
      </c>
      <c r="Q3908" s="12" t="n">
        <v>4000</v>
      </c>
      <c r="R3908" s="12" t="n"/>
      <c r="S3908" s="12" t="inlineStr">
        <is>
          <t>Tray</t>
        </is>
      </c>
      <c r="T3908" s="16" t="n">
        <v>0</v>
      </c>
      <c r="U3908" s="16" t="n">
        <v>174</v>
      </c>
      <c r="V3908" s="16">
        <f>ROUNDUP((T3908+U3908+2*'Read Me'!$B$13)*(1+'Read Me'!$B$12),-1)</f>
        <v/>
      </c>
      <c r="W3908" s="16">
        <f>V3908*N3908*O3908</f>
        <v/>
      </c>
      <c r="X3908" s="12">
        <f>IF(LEFT(I3908,2)="MV",2*N3908*IF(L3908="1/C",O3908,1),0)</f>
        <v/>
      </c>
      <c r="Y3908" s="12">
        <f>IF(OR(LEFT(K3908,4)="LVAX",LEFT(K3908,6)="MV15AX",LEFT(K3908,4)="CTAX",LEFT(K3908,2)="W|"),2*N3908*O3908,0)</f>
        <v/>
      </c>
      <c r="Z3908" s="12" t="inlineStr">
        <is>
          <t>4 sets of +/- per container (typ.)</t>
        </is>
      </c>
      <c r="AA3908" s="12">
        <f>N3908*O3908</f>
        <v/>
      </c>
    </row>
    <row r="3909">
      <c r="A3909" s="12" t="inlineStr">
        <is>
          <t>H-DC-0023</t>
        </is>
      </c>
      <c r="B3909" s="12" t="inlineStr">
        <is>
          <t>H</t>
        </is>
      </c>
      <c r="C3909" s="12" t="inlineStr">
        <is>
          <t>BESS</t>
        </is>
      </c>
      <c r="D3909" s="12" t="inlineStr">
        <is>
          <t>DC 1,500 V: container to PCS (2 x 1/C per pole pair)</t>
        </is>
      </c>
      <c r="E3909" s="12" t="inlineStr"/>
      <c r="F3909" s="12" t="inlineStr">
        <is>
          <t>BESS container (ISO 40 ft high cube)</t>
        </is>
      </c>
      <c r="G3909" s="12" t="inlineStr"/>
      <c r="H3909" s="12" t="inlineStr">
        <is>
          <t>BESS PCS / MV skid</t>
        </is>
      </c>
      <c r="I3909" s="12" t="inlineStr">
        <is>
          <t>DC 2 kV</t>
        </is>
      </c>
      <c r="J3909" s="12" t="inlineStr">
        <is>
          <t>PV / RHW-2 2 kV 1/C Cu, XLPE (DC)</t>
        </is>
      </c>
      <c r="K3909" s="12" t="inlineStr">
        <is>
          <t>PV|1/C|500</t>
        </is>
      </c>
      <c r="L3909" s="12" t="inlineStr">
        <is>
          <t>1/C</t>
        </is>
      </c>
      <c r="M3909" s="12" t="inlineStr">
        <is>
          <t>500 kcmil</t>
        </is>
      </c>
      <c r="N3909" s="12" t="n">
        <v>4</v>
      </c>
      <c r="O3909" s="12" t="n">
        <v>2</v>
      </c>
      <c r="P3909" s="12" t="n">
        <v>1500</v>
      </c>
      <c r="Q3909" s="12" t="n">
        <v>4000</v>
      </c>
      <c r="R3909" s="12" t="n"/>
      <c r="S3909" s="12" t="inlineStr">
        <is>
          <t>Tray</t>
        </is>
      </c>
      <c r="T3909" s="16" t="n">
        <v>0</v>
      </c>
      <c r="U3909" s="16" t="n">
        <v>174</v>
      </c>
      <c r="V3909" s="16">
        <f>ROUNDUP((T3909+U3909+2*'Read Me'!$B$13)*(1+'Read Me'!$B$12),-1)</f>
        <v/>
      </c>
      <c r="W3909" s="16">
        <f>V3909*N3909*O3909</f>
        <v/>
      </c>
      <c r="X3909" s="12">
        <f>IF(LEFT(I3909,2)="MV",2*N3909*IF(L3909="1/C",O3909,1),0)</f>
        <v/>
      </c>
      <c r="Y3909" s="12">
        <f>IF(OR(LEFT(K3909,4)="LVAX",LEFT(K3909,6)="MV15AX",LEFT(K3909,4)="CTAX",LEFT(K3909,2)="W|"),2*N3909*O3909,0)</f>
        <v/>
      </c>
      <c r="Z3909" s="12" t="inlineStr">
        <is>
          <t>4 sets of +/- per container (typ.)</t>
        </is>
      </c>
      <c r="AA3909" s="12">
        <f>N3909*O3909</f>
        <v/>
      </c>
    </row>
    <row r="3910">
      <c r="A3910" s="12" t="inlineStr">
        <is>
          <t>H-DC-0024</t>
        </is>
      </c>
      <c r="B3910" s="12" t="inlineStr">
        <is>
          <t>H</t>
        </is>
      </c>
      <c r="C3910" s="12" t="inlineStr">
        <is>
          <t>BESS</t>
        </is>
      </c>
      <c r="D3910" s="12" t="inlineStr">
        <is>
          <t>DC 1,500 V: container to PCS (2 x 1/C per pole pair)</t>
        </is>
      </c>
      <c r="E3910" s="12" t="inlineStr"/>
      <c r="F3910" s="12" t="inlineStr">
        <is>
          <t>BESS container (ISO 40 ft high cube)</t>
        </is>
      </c>
      <c r="G3910" s="12" t="inlineStr"/>
      <c r="H3910" s="12" t="inlineStr">
        <is>
          <t>BESS PCS / MV skid</t>
        </is>
      </c>
      <c r="I3910" s="12" t="inlineStr">
        <is>
          <t>DC 2 kV</t>
        </is>
      </c>
      <c r="J3910" s="12" t="inlineStr">
        <is>
          <t>PV / RHW-2 2 kV 1/C Cu, XLPE (DC)</t>
        </is>
      </c>
      <c r="K3910" s="12" t="inlineStr">
        <is>
          <t>PV|1/C|500</t>
        </is>
      </c>
      <c r="L3910" s="12" t="inlineStr">
        <is>
          <t>1/C</t>
        </is>
      </c>
      <c r="M3910" s="12" t="inlineStr">
        <is>
          <t>500 kcmil</t>
        </is>
      </c>
      <c r="N3910" s="12" t="n">
        <v>4</v>
      </c>
      <c r="O3910" s="12" t="n">
        <v>2</v>
      </c>
      <c r="P3910" s="12" t="n">
        <v>1500</v>
      </c>
      <c r="Q3910" s="12" t="n">
        <v>4000</v>
      </c>
      <c r="R3910" s="12" t="n"/>
      <c r="S3910" s="12" t="inlineStr">
        <is>
          <t>Tray</t>
        </is>
      </c>
      <c r="T3910" s="16" t="n">
        <v>0</v>
      </c>
      <c r="U3910" s="16" t="n">
        <v>174</v>
      </c>
      <c r="V3910" s="16">
        <f>ROUNDUP((T3910+U3910+2*'Read Me'!$B$13)*(1+'Read Me'!$B$12),-1)</f>
        <v/>
      </c>
      <c r="W3910" s="16">
        <f>V3910*N3910*O3910</f>
        <v/>
      </c>
      <c r="X3910" s="12">
        <f>IF(LEFT(I3910,2)="MV",2*N3910*IF(L3910="1/C",O3910,1),0)</f>
        <v/>
      </c>
      <c r="Y3910" s="12">
        <f>IF(OR(LEFT(K3910,4)="LVAX",LEFT(K3910,6)="MV15AX",LEFT(K3910,4)="CTAX",LEFT(K3910,2)="W|"),2*N3910*O3910,0)</f>
        <v/>
      </c>
      <c r="Z3910" s="12" t="inlineStr">
        <is>
          <t>4 sets of +/- per container (typ.)</t>
        </is>
      </c>
      <c r="AA3910" s="12">
        <f>N3910*O3910</f>
        <v/>
      </c>
    </row>
    <row r="3911">
      <c r="A3911" s="12" t="inlineStr">
        <is>
          <t>H-DC-0025</t>
        </is>
      </c>
      <c r="B3911" s="12" t="inlineStr">
        <is>
          <t>H</t>
        </is>
      </c>
      <c r="C3911" s="12" t="inlineStr">
        <is>
          <t>BESS</t>
        </is>
      </c>
      <c r="D3911" s="12" t="inlineStr">
        <is>
          <t>DC 1,500 V: container to PCS (2 x 1/C per pole pair)</t>
        </is>
      </c>
      <c r="E3911" s="12" t="inlineStr"/>
      <c r="F3911" s="12" t="inlineStr">
        <is>
          <t>BESS container (ISO 40 ft high cube)</t>
        </is>
      </c>
      <c r="G3911" s="12" t="inlineStr"/>
      <c r="H3911" s="12" t="inlineStr">
        <is>
          <t>BESS PCS / MV skid</t>
        </is>
      </c>
      <c r="I3911" s="12" t="inlineStr">
        <is>
          <t>DC 2 kV</t>
        </is>
      </c>
      <c r="J3911" s="12" t="inlineStr">
        <is>
          <t>PV / RHW-2 2 kV 1/C Cu, XLPE (DC)</t>
        </is>
      </c>
      <c r="K3911" s="12" t="inlineStr">
        <is>
          <t>PV|1/C|500</t>
        </is>
      </c>
      <c r="L3911" s="12" t="inlineStr">
        <is>
          <t>1/C</t>
        </is>
      </c>
      <c r="M3911" s="12" t="inlineStr">
        <is>
          <t>500 kcmil</t>
        </is>
      </c>
      <c r="N3911" s="12" t="n">
        <v>4</v>
      </c>
      <c r="O3911" s="12" t="n">
        <v>2</v>
      </c>
      <c r="P3911" s="12" t="n">
        <v>1500</v>
      </c>
      <c r="Q3911" s="12" t="n">
        <v>4000</v>
      </c>
      <c r="R3911" s="12" t="n"/>
      <c r="S3911" s="12" t="inlineStr">
        <is>
          <t>Tray</t>
        </is>
      </c>
      <c r="T3911" s="16" t="n">
        <v>0</v>
      </c>
      <c r="U3911" s="16" t="n">
        <v>62</v>
      </c>
      <c r="V3911" s="16">
        <f>ROUNDUP((T3911+U3911+2*'Read Me'!$B$13)*(1+'Read Me'!$B$12),-1)</f>
        <v/>
      </c>
      <c r="W3911" s="16">
        <f>V3911*N3911*O3911</f>
        <v/>
      </c>
      <c r="X3911" s="12">
        <f>IF(LEFT(I3911,2)="MV",2*N3911*IF(L3911="1/C",O3911,1),0)</f>
        <v/>
      </c>
      <c r="Y3911" s="12">
        <f>IF(OR(LEFT(K3911,4)="LVAX",LEFT(K3911,6)="MV15AX",LEFT(K3911,4)="CTAX",LEFT(K3911,2)="W|"),2*N3911*O3911,0)</f>
        <v/>
      </c>
      <c r="Z3911" s="12" t="inlineStr">
        <is>
          <t>4 sets of +/- per container (typ.)</t>
        </is>
      </c>
      <c r="AA3911" s="12">
        <f>N3911*O3911</f>
        <v/>
      </c>
    </row>
    <row r="3912">
      <c r="A3912" s="12" t="inlineStr">
        <is>
          <t>H-DC-0026</t>
        </is>
      </c>
      <c r="B3912" s="12" t="inlineStr">
        <is>
          <t>H</t>
        </is>
      </c>
      <c r="C3912" s="12" t="inlineStr">
        <is>
          <t>BESS</t>
        </is>
      </c>
      <c r="D3912" s="12" t="inlineStr">
        <is>
          <t>DC 1,500 V: container to PCS (2 x 1/C per pole pair)</t>
        </is>
      </c>
      <c r="E3912" s="12" t="inlineStr"/>
      <c r="F3912" s="12" t="inlineStr">
        <is>
          <t>BESS container (ISO 40 ft high cube)</t>
        </is>
      </c>
      <c r="G3912" s="12" t="inlineStr"/>
      <c r="H3912" s="12" t="inlineStr">
        <is>
          <t>BESS PCS / MV skid</t>
        </is>
      </c>
      <c r="I3912" s="12" t="inlineStr">
        <is>
          <t>DC 2 kV</t>
        </is>
      </c>
      <c r="J3912" s="12" t="inlineStr">
        <is>
          <t>PV / RHW-2 2 kV 1/C Cu, XLPE (DC)</t>
        </is>
      </c>
      <c r="K3912" s="12" t="inlineStr">
        <is>
          <t>PV|1/C|500</t>
        </is>
      </c>
      <c r="L3912" s="12" t="inlineStr">
        <is>
          <t>1/C</t>
        </is>
      </c>
      <c r="M3912" s="12" t="inlineStr">
        <is>
          <t>500 kcmil</t>
        </is>
      </c>
      <c r="N3912" s="12" t="n">
        <v>4</v>
      </c>
      <c r="O3912" s="12" t="n">
        <v>2</v>
      </c>
      <c r="P3912" s="12" t="n">
        <v>1500</v>
      </c>
      <c r="Q3912" s="12" t="n">
        <v>4000</v>
      </c>
      <c r="R3912" s="12" t="n"/>
      <c r="S3912" s="12" t="inlineStr">
        <is>
          <t>Tray</t>
        </is>
      </c>
      <c r="T3912" s="16" t="n">
        <v>0</v>
      </c>
      <c r="U3912" s="16" t="n">
        <v>62</v>
      </c>
      <c r="V3912" s="16">
        <f>ROUNDUP((T3912+U3912+2*'Read Me'!$B$13)*(1+'Read Me'!$B$12),-1)</f>
        <v/>
      </c>
      <c r="W3912" s="16">
        <f>V3912*N3912*O3912</f>
        <v/>
      </c>
      <c r="X3912" s="12">
        <f>IF(LEFT(I3912,2)="MV",2*N3912*IF(L3912="1/C",O3912,1),0)</f>
        <v/>
      </c>
      <c r="Y3912" s="12">
        <f>IF(OR(LEFT(K3912,4)="LVAX",LEFT(K3912,6)="MV15AX",LEFT(K3912,4)="CTAX",LEFT(K3912,2)="W|"),2*N3912*O3912,0)</f>
        <v/>
      </c>
      <c r="Z3912" s="12" t="inlineStr">
        <is>
          <t>4 sets of +/- per container (typ.)</t>
        </is>
      </c>
      <c r="AA3912" s="12">
        <f>N3912*O3912</f>
        <v/>
      </c>
    </row>
    <row r="3913">
      <c r="A3913" s="12" t="inlineStr">
        <is>
          <t>H-DC-0027</t>
        </is>
      </c>
      <c r="B3913" s="12" t="inlineStr">
        <is>
          <t>H</t>
        </is>
      </c>
      <c r="C3913" s="12" t="inlineStr">
        <is>
          <t>BESS</t>
        </is>
      </c>
      <c r="D3913" s="12" t="inlineStr">
        <is>
          <t>DC 1,500 V: container to PCS (2 x 1/C per pole pair)</t>
        </is>
      </c>
      <c r="E3913" s="12" t="inlineStr"/>
      <c r="F3913" s="12" t="inlineStr">
        <is>
          <t>BESS container (ISO 40 ft high cube)</t>
        </is>
      </c>
      <c r="G3913" s="12" t="inlineStr"/>
      <c r="H3913" s="12" t="inlineStr">
        <is>
          <t>BESS PCS / MV skid</t>
        </is>
      </c>
      <c r="I3913" s="12" t="inlineStr">
        <is>
          <t>DC 2 kV</t>
        </is>
      </c>
      <c r="J3913" s="12" t="inlineStr">
        <is>
          <t>PV / RHW-2 2 kV 1/C Cu, XLPE (DC)</t>
        </is>
      </c>
      <c r="K3913" s="12" t="inlineStr">
        <is>
          <t>PV|1/C|500</t>
        </is>
      </c>
      <c r="L3913" s="12" t="inlineStr">
        <is>
          <t>1/C</t>
        </is>
      </c>
      <c r="M3913" s="12" t="inlineStr">
        <is>
          <t>500 kcmil</t>
        </is>
      </c>
      <c r="N3913" s="12" t="n">
        <v>4</v>
      </c>
      <c r="O3913" s="12" t="n">
        <v>2</v>
      </c>
      <c r="P3913" s="12" t="n">
        <v>1500</v>
      </c>
      <c r="Q3913" s="12" t="n">
        <v>4000</v>
      </c>
      <c r="R3913" s="12" t="n"/>
      <c r="S3913" s="12" t="inlineStr">
        <is>
          <t>Tray</t>
        </is>
      </c>
      <c r="T3913" s="16" t="n">
        <v>0</v>
      </c>
      <c r="U3913" s="16" t="n">
        <v>62</v>
      </c>
      <c r="V3913" s="16">
        <f>ROUNDUP((T3913+U3913+2*'Read Me'!$B$13)*(1+'Read Me'!$B$12),-1)</f>
        <v/>
      </c>
      <c r="W3913" s="16">
        <f>V3913*N3913*O3913</f>
        <v/>
      </c>
      <c r="X3913" s="12">
        <f>IF(LEFT(I3913,2)="MV",2*N3913*IF(L3913="1/C",O3913,1),0)</f>
        <v/>
      </c>
      <c r="Y3913" s="12">
        <f>IF(OR(LEFT(K3913,4)="LVAX",LEFT(K3913,6)="MV15AX",LEFT(K3913,4)="CTAX",LEFT(K3913,2)="W|"),2*N3913*O3913,0)</f>
        <v/>
      </c>
      <c r="Z3913" s="12" t="inlineStr">
        <is>
          <t>4 sets of +/- per container (typ.)</t>
        </is>
      </c>
      <c r="AA3913" s="12">
        <f>N3913*O3913</f>
        <v/>
      </c>
    </row>
    <row r="3914">
      <c r="A3914" s="12" t="inlineStr">
        <is>
          <t>H-DC-0028</t>
        </is>
      </c>
      <c r="B3914" s="12" t="inlineStr">
        <is>
          <t>H</t>
        </is>
      </c>
      <c r="C3914" s="12" t="inlineStr">
        <is>
          <t>BESS</t>
        </is>
      </c>
      <c r="D3914" s="12" t="inlineStr">
        <is>
          <t>DC 1,500 V: container to PCS (2 x 1/C per pole pair)</t>
        </is>
      </c>
      <c r="E3914" s="12" t="inlineStr"/>
      <c r="F3914" s="12" t="inlineStr">
        <is>
          <t>BESS container (ISO 40 ft high cube)</t>
        </is>
      </c>
      <c r="G3914" s="12" t="inlineStr"/>
      <c r="H3914" s="12" t="inlineStr">
        <is>
          <t>BESS PCS / MV skid</t>
        </is>
      </c>
      <c r="I3914" s="12" t="inlineStr">
        <is>
          <t>DC 2 kV</t>
        </is>
      </c>
      <c r="J3914" s="12" t="inlineStr">
        <is>
          <t>PV / RHW-2 2 kV 1/C Cu, XLPE (DC)</t>
        </is>
      </c>
      <c r="K3914" s="12" t="inlineStr">
        <is>
          <t>PV|1/C|500</t>
        </is>
      </c>
      <c r="L3914" s="12" t="inlineStr">
        <is>
          <t>1/C</t>
        </is>
      </c>
      <c r="M3914" s="12" t="inlineStr">
        <is>
          <t>500 kcmil</t>
        </is>
      </c>
      <c r="N3914" s="12" t="n">
        <v>4</v>
      </c>
      <c r="O3914" s="12" t="n">
        <v>2</v>
      </c>
      <c r="P3914" s="12" t="n">
        <v>1500</v>
      </c>
      <c r="Q3914" s="12" t="n">
        <v>4000</v>
      </c>
      <c r="R3914" s="12" t="n"/>
      <c r="S3914" s="12" t="inlineStr">
        <is>
          <t>Tray</t>
        </is>
      </c>
      <c r="T3914" s="16" t="n">
        <v>0</v>
      </c>
      <c r="U3914" s="16" t="n">
        <v>62</v>
      </c>
      <c r="V3914" s="16">
        <f>ROUNDUP((T3914+U3914+2*'Read Me'!$B$13)*(1+'Read Me'!$B$12),-1)</f>
        <v/>
      </c>
      <c r="W3914" s="16">
        <f>V3914*N3914*O3914</f>
        <v/>
      </c>
      <c r="X3914" s="12">
        <f>IF(LEFT(I3914,2)="MV",2*N3914*IF(L3914="1/C",O3914,1),0)</f>
        <v/>
      </c>
      <c r="Y3914" s="12">
        <f>IF(OR(LEFT(K3914,4)="LVAX",LEFT(K3914,6)="MV15AX",LEFT(K3914,4)="CTAX",LEFT(K3914,2)="W|"),2*N3914*O3914,0)</f>
        <v/>
      </c>
      <c r="Z3914" s="12" t="inlineStr">
        <is>
          <t>4 sets of +/- per container (typ.)</t>
        </is>
      </c>
      <c r="AA3914" s="12">
        <f>N3914*O3914</f>
        <v/>
      </c>
    </row>
    <row r="3915">
      <c r="A3915" s="12" t="inlineStr">
        <is>
          <t>H-DC-0029</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Tray</t>
        </is>
      </c>
      <c r="T3915" s="16" t="n">
        <v>0</v>
      </c>
      <c r="U3915" s="16" t="n">
        <v>62</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H-DC-0030</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62</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H-F-0001</t>
        </is>
      </c>
      <c r="B3917" s="12" t="inlineStr">
        <is>
          <t>H</t>
        </is>
      </c>
      <c r="C3917" s="12" t="inlineStr">
        <is>
          <t>BESS</t>
        </is>
      </c>
      <c r="D3917" s="12" t="inlineStr">
        <is>
          <t>Plant network / DCS fibre</t>
        </is>
      </c>
      <c r="E3917" s="12" t="inlineStr">
        <is>
          <t>CR</t>
        </is>
      </c>
      <c r="F3917" s="12" t="inlineStr">
        <is>
          <t>Control / admin building (main control room)</t>
        </is>
      </c>
      <c r="G3917" s="12" t="inlineStr"/>
      <c r="H3917" s="12" t="inlineStr">
        <is>
          <t>34.5 kV collector e-house (arc-resistant)</t>
        </is>
      </c>
      <c r="I3917" s="12" t="inlineStr">
        <is>
          <t>Fibre / data</t>
        </is>
      </c>
      <c r="J3917" s="12" t="inlineStr">
        <is>
          <t>Fibre optic, single-mode, 12-fibre, armored, orange jacket</t>
        </is>
      </c>
      <c r="K3917" s="12" t="inlineStr">
        <is>
          <t>FO|12 SM|-</t>
        </is>
      </c>
      <c r="L3917" s="12" t="inlineStr">
        <is>
          <t>12 SM</t>
        </is>
      </c>
      <c r="M3917" s="12" t="inlineStr">
        <is>
          <t>-</t>
        </is>
      </c>
      <c r="N3917" s="12" t="n">
        <v>1</v>
      </c>
      <c r="O3917" s="12" t="n">
        <v>1</v>
      </c>
      <c r="P3917" s="12" t="n"/>
      <c r="Q3917" s="12" t="n"/>
      <c r="R3917" s="12" t="n"/>
      <c r="S3917" s="12" t="inlineStr">
        <is>
          <t>Trench</t>
        </is>
      </c>
      <c r="T3917" s="16" t="n">
        <v>2496</v>
      </c>
      <c r="U3917" s="16" t="n">
        <v>36</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H-F-0002</t>
        </is>
      </c>
      <c r="B3918" s="12" t="inlineStr">
        <is>
          <t>H</t>
        </is>
      </c>
      <c r="C3918" s="12" t="inlineStr">
        <is>
          <t>BESS</t>
        </is>
      </c>
      <c r="D3918" s="12" t="inlineStr">
        <is>
          <t>Plant network / DCS fibre</t>
        </is>
      </c>
      <c r="E3918" s="12" t="inlineStr">
        <is>
          <t>CR</t>
        </is>
      </c>
      <c r="F3918" s="12" t="inlineStr">
        <is>
          <t>Control / admin building (main control room)</t>
        </is>
      </c>
      <c r="G3918" s="12" t="inlineStr"/>
      <c r="H3918" s="12" t="inlineStr">
        <is>
          <t>BESS EMS / SCADA and revenue metering</t>
        </is>
      </c>
      <c r="I3918" s="12" t="inlineStr">
        <is>
          <t>Fibre / data</t>
        </is>
      </c>
      <c r="J3918" s="12" t="inlineStr">
        <is>
          <t>Fibre optic, single-mode, 12-fibre, armored, orange jacket</t>
        </is>
      </c>
      <c r="K3918" s="12" t="inlineStr">
        <is>
          <t>FO|12 SM|-</t>
        </is>
      </c>
      <c r="L3918" s="12" t="inlineStr">
        <is>
          <t>12 SM</t>
        </is>
      </c>
      <c r="M3918" s="12" t="inlineStr">
        <is>
          <t>-</t>
        </is>
      </c>
      <c r="N3918" s="12" t="n">
        <v>1</v>
      </c>
      <c r="O3918" s="12" t="n">
        <v>1</v>
      </c>
      <c r="P3918" s="12" t="n"/>
      <c r="Q3918" s="12" t="n"/>
      <c r="R3918" s="12" t="n"/>
      <c r="S3918" s="12" t="inlineStr">
        <is>
          <t>Trench</t>
        </is>
      </c>
      <c r="T3918" s="16" t="n">
        <v>2583</v>
      </c>
      <c r="U3918" s="16" t="n">
        <v>76</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H-FA-0001</t>
        </is>
      </c>
      <c r="B3919" s="12" t="inlineStr">
        <is>
          <t>H</t>
        </is>
      </c>
      <c r="C3919" s="12" t="inlineStr">
        <is>
          <t>BESS</t>
        </is>
      </c>
      <c r="D3919" s="12" t="inlineStr">
        <is>
          <t>Fire alarm / F&amp;G loop (to the local FACP / F&amp;G node)</t>
        </is>
      </c>
      <c r="E3919" s="12" t="inlineStr"/>
      <c r="F3919" s="12" t="inlineStr">
        <is>
          <t>BESS EMS / SCADA and revenue metering</t>
        </is>
      </c>
      <c r="G3919" s="12" t="inlineStr"/>
      <c r="H3919" s="12" t="inlineStr">
        <is>
          <t>34.5 kV collector e-house (arc-resistant)</t>
        </is>
      </c>
      <c r="I3919" s="12" t="inlineStr">
        <is>
          <t>Fire alarm</t>
        </is>
      </c>
      <c r="J3919" s="12" t="inlineStr">
        <is>
          <t>Fire alarm FPLR 2/C #14 shielded, red jacket (NEC 760)</t>
        </is>
      </c>
      <c r="K3919" s="12" t="inlineStr">
        <is>
          <t>FA|2/C|14</t>
        </is>
      </c>
      <c r="L3919" s="12" t="inlineStr">
        <is>
          <t>2/C</t>
        </is>
      </c>
      <c r="M3919" s="12" t="inlineStr">
        <is>
          <t>14</t>
        </is>
      </c>
      <c r="N3919" s="12" t="n">
        <v>1</v>
      </c>
      <c r="O3919" s="12" t="n">
        <v>1</v>
      </c>
      <c r="P3919" s="12" t="n"/>
      <c r="Q3919" s="12" t="n"/>
      <c r="R3919" s="12" t="n"/>
      <c r="S3919" s="12" t="inlineStr">
        <is>
          <t>Duct bank</t>
        </is>
      </c>
      <c r="T3919" s="16" t="n">
        <v>68</v>
      </c>
      <c r="U3919" s="16" t="n">
        <v>37</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H-FA-0002</t>
        </is>
      </c>
      <c r="B3920" s="12" t="inlineStr">
        <is>
          <t>H</t>
        </is>
      </c>
      <c r="C3920" s="12" t="inlineStr">
        <is>
          <t>BESS</t>
        </is>
      </c>
      <c r="D3920" s="12" t="inlineStr">
        <is>
          <t>Fire alarm / F&amp;G loop (to the local FACP / F&amp;G node)</t>
        </is>
      </c>
      <c r="E3920" s="12" t="inlineStr"/>
      <c r="F3920" s="12" t="inlineStr">
        <is>
          <t>BESS EMS / SCADA and revenue metering</t>
        </is>
      </c>
      <c r="G3920" s="12" t="inlineStr"/>
      <c r="H3920" s="12" t="inlineStr">
        <is>
          <t>BESS EMS / SCADA and revenue metering</t>
        </is>
      </c>
      <c r="I3920" s="12" t="inlineStr">
        <is>
          <t>Fire alarm</t>
        </is>
      </c>
      <c r="J3920" s="12" t="inlineStr">
        <is>
          <t>Fire alarm FPLR 2/C #14 shielded, red jacket (NEC 760)</t>
        </is>
      </c>
      <c r="K3920" s="12" t="inlineStr">
        <is>
          <t>FA|2/C|14</t>
        </is>
      </c>
      <c r="L3920" s="12" t="inlineStr">
        <is>
          <t>2/C</t>
        </is>
      </c>
      <c r="M3920" s="12" t="inlineStr">
        <is>
          <t>14</t>
        </is>
      </c>
      <c r="N3920" s="12" t="n">
        <v>1</v>
      </c>
      <c r="O3920" s="12" t="n">
        <v>1</v>
      </c>
      <c r="P3920" s="12" t="n"/>
      <c r="Q3920" s="12" t="n"/>
      <c r="R3920" s="12" t="n"/>
      <c r="S3920" s="12" t="inlineStr">
        <is>
          <t>Tray</t>
        </is>
      </c>
      <c r="T3920" s="16" t="n">
        <v>0</v>
      </c>
      <c r="U3920" s="16" t="n">
        <v>32</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H-FA-0003</t>
        </is>
      </c>
      <c r="B3921" s="12" t="inlineStr">
        <is>
          <t>H</t>
        </is>
      </c>
      <c r="C3921" s="12" t="inlineStr">
        <is>
          <t>BESS</t>
        </is>
      </c>
      <c r="D3921" s="12" t="inlineStr">
        <is>
          <t>Fire alarm / F&amp;G loop (to the local FACP / F&amp;G node)</t>
        </is>
      </c>
      <c r="E3921" s="12" t="inlineStr"/>
      <c r="F3921" s="12" t="inlineStr">
        <is>
          <t>BESS EMS / SCADA and revenue metering</t>
        </is>
      </c>
      <c r="G3921" s="12" t="inlineStr">
        <is>
          <t>BESS</t>
        </is>
      </c>
      <c r="H3921" s="12" t="inlineStr">
        <is>
          <t>BESS blocks: 30 containers + 15 PCS / MV skids</t>
        </is>
      </c>
      <c r="I3921" s="12" t="inlineStr">
        <is>
          <t>Fire alarm</t>
        </is>
      </c>
      <c r="J3921" s="12" t="inlineStr">
        <is>
          <t>Fire alarm FPLR 2/C #14 shielded, red jacket (NEC 760)</t>
        </is>
      </c>
      <c r="K3921" s="12" t="inlineStr">
        <is>
          <t>FA|2/C|14</t>
        </is>
      </c>
      <c r="L3921" s="12" t="inlineStr">
        <is>
          <t>2/C</t>
        </is>
      </c>
      <c r="M3921" s="12" t="inlineStr">
        <is>
          <t>14</t>
        </is>
      </c>
      <c r="N3921" s="12" t="n">
        <v>1</v>
      </c>
      <c r="O3921" s="12" t="n">
        <v>1</v>
      </c>
      <c r="P3921" s="12" t="n"/>
      <c r="Q3921" s="12" t="n"/>
      <c r="R3921" s="12" t="n"/>
      <c r="S3921" s="12" t="inlineStr">
        <is>
          <t>Duct bank</t>
        </is>
      </c>
      <c r="T3921" s="16" t="n">
        <v>336</v>
      </c>
      <c r="U3921" s="16" t="n">
        <v>32</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H-FA-0004</t>
        </is>
      </c>
      <c r="B3922" s="12" t="inlineStr">
        <is>
          <t>H</t>
        </is>
      </c>
      <c r="C3922" s="12" t="inlineStr">
        <is>
          <t>BESS</t>
        </is>
      </c>
      <c r="D3922" s="12" t="inlineStr">
        <is>
          <t>Fire alarm / F&amp;G loop (to the local FACP / F&amp;G node)</t>
        </is>
      </c>
      <c r="E3922" s="12" t="inlineStr"/>
      <c r="F3922" s="12" t="inlineStr">
        <is>
          <t>BESS EMS / SCADA and revenue metering</t>
        </is>
      </c>
      <c r="G3922" s="12" t="inlineStr"/>
      <c r="H3922" s="12" t="inlineStr">
        <is>
          <t>BESS container (ISO 40 ft high cube)</t>
        </is>
      </c>
      <c r="I3922" s="12" t="inlineStr">
        <is>
          <t>Fire alarm</t>
        </is>
      </c>
      <c r="J3922" s="12" t="inlineStr">
        <is>
          <t>Fire alarm FPLR 2/C #14 shielded, red jacket (NEC 760)</t>
        </is>
      </c>
      <c r="K3922" s="12" t="inlineStr">
        <is>
          <t>FA|2/C|14</t>
        </is>
      </c>
      <c r="L3922" s="12" t="inlineStr">
        <is>
          <t>2/C</t>
        </is>
      </c>
      <c r="M3922" s="12" t="inlineStr">
        <is>
          <t>14</t>
        </is>
      </c>
      <c r="N3922" s="12" t="n">
        <v>1</v>
      </c>
      <c r="O3922" s="12" t="n">
        <v>1</v>
      </c>
      <c r="P3922" s="12" t="n"/>
      <c r="Q3922" s="12" t="n"/>
      <c r="R3922" s="12" t="n"/>
      <c r="S3922" s="12" t="inlineStr">
        <is>
          <t>Duct bank</t>
        </is>
      </c>
      <c r="T3922" s="16" t="n">
        <v>300</v>
      </c>
      <c r="U3922" s="16" t="n">
        <v>89</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H-FA-0005</t>
        </is>
      </c>
      <c r="B3923" s="12" t="inlineStr">
        <is>
          <t>H</t>
        </is>
      </c>
      <c r="C3923" s="12" t="inlineStr">
        <is>
          <t>BESS</t>
        </is>
      </c>
      <c r="D3923" s="12" t="inlineStr">
        <is>
          <t>Fire alarm / F&amp;G loop (to the local FACP / F&amp;G node)</t>
        </is>
      </c>
      <c r="E3923" s="12" t="inlineStr"/>
      <c r="F3923" s="12" t="inlineStr">
        <is>
          <t>BESS EMS / SCADA and revenue metering</t>
        </is>
      </c>
      <c r="G3923" s="12" t="inlineStr"/>
      <c r="H3923" s="12" t="inlineStr">
        <is>
          <t>BESS container (ISO 40 ft high cube)</t>
        </is>
      </c>
      <c r="I3923" s="12" t="inlineStr">
        <is>
          <t>Fire alarm</t>
        </is>
      </c>
      <c r="J3923" s="12" t="inlineStr">
        <is>
          <t>Fire alarm FPLR 2/C #14 shielded, red jacket (NEC 760)</t>
        </is>
      </c>
      <c r="K3923" s="12" t="inlineStr">
        <is>
          <t>FA|2/C|14</t>
        </is>
      </c>
      <c r="L3923" s="12" t="inlineStr">
        <is>
          <t>2/C</t>
        </is>
      </c>
      <c r="M3923" s="12" t="inlineStr">
        <is>
          <t>14</t>
        </is>
      </c>
      <c r="N3923" s="12" t="n">
        <v>1</v>
      </c>
      <c r="O3923" s="12" t="n">
        <v>1</v>
      </c>
      <c r="P3923" s="12" t="n"/>
      <c r="Q3923" s="12" t="n"/>
      <c r="R3923" s="12" t="n"/>
      <c r="S3923" s="12" t="inlineStr">
        <is>
          <t>Duct bank</t>
        </is>
      </c>
      <c r="T3923" s="16" t="n">
        <v>160</v>
      </c>
      <c r="U3923" s="16" t="n">
        <v>169</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H-FA-0006</t>
        </is>
      </c>
      <c r="B3924" s="12" t="inlineStr">
        <is>
          <t>H</t>
        </is>
      </c>
      <c r="C3924" s="12" t="inlineStr">
        <is>
          <t>BESS</t>
        </is>
      </c>
      <c r="D3924" s="12" t="inlineStr">
        <is>
          <t>Fire alarm / F&amp;G loop (to the local FACP / F&amp;G node)</t>
        </is>
      </c>
      <c r="E3924" s="12" t="inlineStr"/>
      <c r="F3924" s="12" t="inlineStr">
        <is>
          <t>BESS EMS / SCADA and revenue metering</t>
        </is>
      </c>
      <c r="G3924" s="12" t="inlineStr"/>
      <c r="H3924" s="12" t="inlineStr">
        <is>
          <t>BESS container (ISO 40 ft high cube)</t>
        </is>
      </c>
      <c r="I3924" s="12" t="inlineStr">
        <is>
          <t>Fire alarm</t>
        </is>
      </c>
      <c r="J3924" s="12" t="inlineStr">
        <is>
          <t>Fire alarm FPLR 2/C #14 shielded, red jacket (NEC 760)</t>
        </is>
      </c>
      <c r="K3924" s="12" t="inlineStr">
        <is>
          <t>FA|2/C|14</t>
        </is>
      </c>
      <c r="L3924" s="12" t="inlineStr">
        <is>
          <t>2/C</t>
        </is>
      </c>
      <c r="M3924" s="12" t="inlineStr">
        <is>
          <t>14</t>
        </is>
      </c>
      <c r="N3924" s="12" t="n">
        <v>1</v>
      </c>
      <c r="O3924" s="12" t="n">
        <v>1</v>
      </c>
      <c r="P3924" s="12" t="n"/>
      <c r="Q3924" s="12" t="n"/>
      <c r="R3924" s="12" t="n"/>
      <c r="S3924" s="12" t="inlineStr">
        <is>
          <t>Duct bank</t>
        </is>
      </c>
      <c r="T3924" s="16" t="n">
        <v>160</v>
      </c>
      <c r="U3924" s="16" t="n">
        <v>109</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H-FA-0007</t>
        </is>
      </c>
      <c r="B3925" s="12" t="inlineStr">
        <is>
          <t>H</t>
        </is>
      </c>
      <c r="C3925" s="12" t="inlineStr">
        <is>
          <t>BESS</t>
        </is>
      </c>
      <c r="D3925" s="12" t="inlineStr">
        <is>
          <t>Fire alarm / F&amp;G loop (to the local FACP / F&amp;G node)</t>
        </is>
      </c>
      <c r="E3925" s="12" t="inlineStr"/>
      <c r="F3925" s="12" t="inlineStr">
        <is>
          <t>BESS EMS / SCADA and revenue metering</t>
        </is>
      </c>
      <c r="G3925" s="12" t="inlineStr"/>
      <c r="H3925" s="12" t="inlineStr">
        <is>
          <t>BESS container (ISO 40 ft high cube)</t>
        </is>
      </c>
      <c r="I3925" s="12" t="inlineStr">
        <is>
          <t>Fire alarm</t>
        </is>
      </c>
      <c r="J3925" s="12" t="inlineStr">
        <is>
          <t>Fire alarm FPLR 2/C #14 shielded, red jacket (NEC 760)</t>
        </is>
      </c>
      <c r="K3925" s="12" t="inlineStr">
        <is>
          <t>FA|2/C|14</t>
        </is>
      </c>
      <c r="L3925" s="12" t="inlineStr">
        <is>
          <t>2/C</t>
        </is>
      </c>
      <c r="M3925" s="12" t="inlineStr">
        <is>
          <t>14</t>
        </is>
      </c>
      <c r="N3925" s="12" t="n">
        <v>1</v>
      </c>
      <c r="O3925" s="12" t="n">
        <v>1</v>
      </c>
      <c r="P3925" s="12" t="n"/>
      <c r="Q3925" s="12" t="n"/>
      <c r="R3925" s="12" t="n"/>
      <c r="S3925" s="12" t="inlineStr">
        <is>
          <t>Duct bank</t>
        </is>
      </c>
      <c r="T3925" s="16" t="n">
        <v>70</v>
      </c>
      <c r="U3925" s="16" t="n">
        <v>139</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H-FA-0008</t>
        </is>
      </c>
      <c r="B3926" s="12" t="inlineStr">
        <is>
          <t>H</t>
        </is>
      </c>
      <c r="C3926" s="12" t="inlineStr">
        <is>
          <t>BESS</t>
        </is>
      </c>
      <c r="D3926" s="12" t="inlineStr">
        <is>
          <t>Fire alarm / F&amp;G loop (to the local FACP / F&amp;G node)</t>
        </is>
      </c>
      <c r="E3926" s="12" t="inlineStr"/>
      <c r="F3926" s="12" t="inlineStr">
        <is>
          <t>BESS EMS / SCADA and revenue metering</t>
        </is>
      </c>
      <c r="G3926" s="12" t="inlineStr"/>
      <c r="H3926" s="12" t="inlineStr">
        <is>
          <t>BESS container (ISO 40 ft high cube)</t>
        </is>
      </c>
      <c r="I3926" s="12" t="inlineStr">
        <is>
          <t>Fire alarm</t>
        </is>
      </c>
      <c r="J3926" s="12" t="inlineStr">
        <is>
          <t>Fire alarm FPLR 2/C #14 shielded, red jacket (NEC 760)</t>
        </is>
      </c>
      <c r="K3926" s="12" t="inlineStr">
        <is>
          <t>FA|2/C|14</t>
        </is>
      </c>
      <c r="L3926" s="12" t="inlineStr">
        <is>
          <t>2/C</t>
        </is>
      </c>
      <c r="M3926" s="12" t="inlineStr">
        <is>
          <t>14</t>
        </is>
      </c>
      <c r="N3926" s="12" t="n">
        <v>1</v>
      </c>
      <c r="O3926" s="12" t="n">
        <v>1</v>
      </c>
      <c r="P3926" s="12" t="n"/>
      <c r="Q3926" s="12" t="n"/>
      <c r="R3926" s="12" t="n"/>
      <c r="S3926" s="12" t="inlineStr">
        <is>
          <t>Duct bank</t>
        </is>
      </c>
      <c r="T3926" s="16" t="n">
        <v>30</v>
      </c>
      <c r="U3926" s="16" t="n">
        <v>93</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H-FA-0009</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BESS container (ISO 40 ft high cube)</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Tray</t>
        </is>
      </c>
      <c r="T3927" s="16" t="n">
        <v>0</v>
      </c>
      <c r="U3927" s="16" t="n">
        <v>83</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H-FA-0010</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container (ISO 40 ft high cube)</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Duct bank</t>
        </is>
      </c>
      <c r="T3928" s="16" t="n">
        <v>300</v>
      </c>
      <c r="U3928" s="16" t="n">
        <v>147</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H-FA-0011</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c r="H3929" s="12" t="inlineStr">
        <is>
          <t>BESS container (ISO 40 ft high cube)</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160</v>
      </c>
      <c r="U3929" s="16" t="n">
        <v>227</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H-FA-0012</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160</v>
      </c>
      <c r="U3930" s="16" t="n">
        <v>167</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H-FA-0013</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30</v>
      </c>
      <c r="U3931" s="16" t="n">
        <v>211</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H-FA-0014</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30</v>
      </c>
      <c r="U3932" s="16" t="n">
        <v>151</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H-FA-0015</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Tray</t>
        </is>
      </c>
      <c r="T3933" s="16" t="n">
        <v>0</v>
      </c>
      <c r="U3933" s="16" t="n">
        <v>141</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H-FA-0016</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300</v>
      </c>
      <c r="U3934" s="16" t="n">
        <v>205</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H-FA-0017</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Duct bank</t>
        </is>
      </c>
      <c r="T3935" s="16" t="n">
        <v>300</v>
      </c>
      <c r="U3935" s="16" t="n">
        <v>205</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H-FA-0018</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160</v>
      </c>
      <c r="U3936" s="16" t="n">
        <v>225</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H-FA-0019</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160</v>
      </c>
      <c r="U3937" s="16" t="n">
        <v>225</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H-FA-0020</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30</v>
      </c>
      <c r="U3938" s="16" t="n">
        <v>209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H-FA-0021</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336</v>
      </c>
      <c r="U3939" s="16" t="n">
        <v>173</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H-FA-0022</t>
        </is>
      </c>
      <c r="B3940" s="12" t="inlineStr">
        <is>
          <t>H</t>
        </is>
      </c>
      <c r="C3940" s="12" t="inlineStr">
        <is>
          <t>BESS</t>
        </is>
      </c>
      <c r="D3940" s="12" t="inlineStr">
        <is>
          <t>Fire alarm / F&amp;G loop (to the local FACP / F&amp;G node)</t>
        </is>
      </c>
      <c r="E3940" s="12" t="inlineStr"/>
      <c r="F3940" s="12" t="inlineStr">
        <is>
          <t>BESS EMS / SCADA and revenue metering</t>
        </is>
      </c>
      <c r="G3940" s="12" t="inlineStr"/>
      <c r="H3940" s="12" t="inlineStr">
        <is>
          <t>BESS container (ISO 40 ft high cube)</t>
        </is>
      </c>
      <c r="I3940" s="12" t="inlineStr">
        <is>
          <t>Fire alarm</t>
        </is>
      </c>
      <c r="J3940" s="12" t="inlineStr">
        <is>
          <t>Fire alarm FPLR 2/C #14 shielded, red jacket (NEC 760)</t>
        </is>
      </c>
      <c r="K3940" s="12" t="inlineStr">
        <is>
          <t>FA|2/C|14</t>
        </is>
      </c>
      <c r="L3940" s="12" t="inlineStr">
        <is>
          <t>2/C</t>
        </is>
      </c>
      <c r="M3940" s="12" t="inlineStr">
        <is>
          <t>14</t>
        </is>
      </c>
      <c r="N3940" s="12" t="n">
        <v>1</v>
      </c>
      <c r="O3940" s="12" t="n">
        <v>1</v>
      </c>
      <c r="P3940" s="12" t="n"/>
      <c r="Q3940" s="12" t="n"/>
      <c r="R3940" s="12" t="n"/>
      <c r="S3940" s="12" t="inlineStr">
        <is>
          <t>Duct bank</t>
        </is>
      </c>
      <c r="T3940" s="16" t="n">
        <v>340</v>
      </c>
      <c r="U3940" s="16" t="n">
        <v>253</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H-FA-0023</t>
        </is>
      </c>
      <c r="B3941" s="12" t="inlineStr">
        <is>
          <t>H</t>
        </is>
      </c>
      <c r="C3941" s="12" t="inlineStr">
        <is>
          <t>BESS</t>
        </is>
      </c>
      <c r="D3941" s="12" t="inlineStr">
        <is>
          <t>Fire alarm / F&amp;G loop (to the local FACP / F&amp;G node)</t>
        </is>
      </c>
      <c r="E3941" s="12" t="inlineStr"/>
      <c r="F3941" s="12" t="inlineStr">
        <is>
          <t>BESS EMS / SCADA and revenue metering</t>
        </is>
      </c>
      <c r="G3941" s="12" t="inlineStr"/>
      <c r="H3941" s="12" t="inlineStr">
        <is>
          <t>BESS container (ISO 40 ft high cube)</t>
        </is>
      </c>
      <c r="I3941" s="12" t="inlineStr">
        <is>
          <t>Fire alarm</t>
        </is>
      </c>
      <c r="J3941" s="12" t="inlineStr">
        <is>
          <t>Fire alarm FPLR 2/C #14 shielded, red jacket (NEC 760)</t>
        </is>
      </c>
      <c r="K3941" s="12" t="inlineStr">
        <is>
          <t>FA|2/C|14</t>
        </is>
      </c>
      <c r="L3941" s="12" t="inlineStr">
        <is>
          <t>2/C</t>
        </is>
      </c>
      <c r="M3941" s="12" t="inlineStr">
        <is>
          <t>14</t>
        </is>
      </c>
      <c r="N3941" s="12" t="n">
        <v>1</v>
      </c>
      <c r="O3941" s="12" t="n">
        <v>1</v>
      </c>
      <c r="P3941" s="12" t="n"/>
      <c r="Q3941" s="12" t="n"/>
      <c r="R3941" s="12" t="n"/>
      <c r="S3941" s="12" t="inlineStr">
        <is>
          <t>Duct bank</t>
        </is>
      </c>
      <c r="T3941" s="16" t="n">
        <v>300</v>
      </c>
      <c r="U3941" s="16" t="n">
        <v>263</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H-FA-0024</t>
        </is>
      </c>
      <c r="B3942" s="12" t="inlineStr">
        <is>
          <t>H</t>
        </is>
      </c>
      <c r="C3942" s="12" t="inlineStr">
        <is>
          <t>BESS</t>
        </is>
      </c>
      <c r="D3942" s="12" t="inlineStr">
        <is>
          <t>Fire alarm / F&amp;G loop (to the local FACP / F&amp;G node)</t>
        </is>
      </c>
      <c r="E3942" s="12" t="inlineStr"/>
      <c r="F3942" s="12" t="inlineStr">
        <is>
          <t>BESS EMS / SCADA and revenue metering</t>
        </is>
      </c>
      <c r="G3942" s="12" t="inlineStr"/>
      <c r="H3942" s="12" t="inlineStr">
        <is>
          <t>BESS container (ISO 40 ft high cube)</t>
        </is>
      </c>
      <c r="I3942" s="12" t="inlineStr">
        <is>
          <t>Fire alarm</t>
        </is>
      </c>
      <c r="J3942" s="12" t="inlineStr">
        <is>
          <t>Fire alarm FPLR 2/C #14 shielded, red jacket (NEC 760)</t>
        </is>
      </c>
      <c r="K3942" s="12" t="inlineStr">
        <is>
          <t>FA|2/C|14</t>
        </is>
      </c>
      <c r="L3942" s="12" t="inlineStr">
        <is>
          <t>2/C</t>
        </is>
      </c>
      <c r="M3942" s="12" t="inlineStr">
        <is>
          <t>14</t>
        </is>
      </c>
      <c r="N3942" s="12" t="n">
        <v>1</v>
      </c>
      <c r="O3942" s="12" t="n">
        <v>1</v>
      </c>
      <c r="P3942" s="12" t="n"/>
      <c r="Q3942" s="12" t="n"/>
      <c r="R3942" s="12" t="n"/>
      <c r="S3942" s="12" t="inlineStr">
        <is>
          <t>Duct bank</t>
        </is>
      </c>
      <c r="T3942" s="16" t="n">
        <v>160</v>
      </c>
      <c r="U3942" s="16" t="n">
        <v>283</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H-FA-0025</t>
        </is>
      </c>
      <c r="B3943" s="12" t="inlineStr">
        <is>
          <t>H</t>
        </is>
      </c>
      <c r="C3943" s="12" t="inlineStr">
        <is>
          <t>BESS</t>
        </is>
      </c>
      <c r="D3943" s="12" t="inlineStr">
        <is>
          <t>Fire alarm / F&amp;G loop (to the local FACP / F&amp;G node)</t>
        </is>
      </c>
      <c r="E3943" s="12" t="inlineStr"/>
      <c r="F3943" s="12" t="inlineStr">
        <is>
          <t>BESS EMS / SCADA and revenue metering</t>
        </is>
      </c>
      <c r="G3943" s="12" t="inlineStr"/>
      <c r="H3943" s="12" t="inlineStr">
        <is>
          <t>BESS container (ISO 40 ft high cube)</t>
        </is>
      </c>
      <c r="I3943" s="12" t="inlineStr">
        <is>
          <t>Fire alarm</t>
        </is>
      </c>
      <c r="J3943" s="12" t="inlineStr">
        <is>
          <t>Fire alarm FPLR 2/C #14 shielded, red jacket (NEC 760)</t>
        </is>
      </c>
      <c r="K3943" s="12" t="inlineStr">
        <is>
          <t>FA|2/C|14</t>
        </is>
      </c>
      <c r="L3943" s="12" t="inlineStr">
        <is>
          <t>2/C</t>
        </is>
      </c>
      <c r="M3943" s="12" t="inlineStr">
        <is>
          <t>14</t>
        </is>
      </c>
      <c r="N3943" s="12" t="n">
        <v>1</v>
      </c>
      <c r="O3943" s="12" t="n">
        <v>1</v>
      </c>
      <c r="P3943" s="12" t="n"/>
      <c r="Q3943" s="12" t="n"/>
      <c r="R3943" s="12" t="n"/>
      <c r="S3943" s="12" t="inlineStr">
        <is>
          <t>Duct bank</t>
        </is>
      </c>
      <c r="T3943" s="16" t="n">
        <v>160</v>
      </c>
      <c r="U3943" s="16" t="n">
        <v>283</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H-FA-0026</t>
        </is>
      </c>
      <c r="B3944" s="12" t="inlineStr">
        <is>
          <t>H</t>
        </is>
      </c>
      <c r="C3944" s="12" t="inlineStr">
        <is>
          <t>BESS</t>
        </is>
      </c>
      <c r="D3944" s="12" t="inlineStr">
        <is>
          <t>Fire alarm / F&amp;G loop (to the local FACP / F&amp;G node)</t>
        </is>
      </c>
      <c r="E3944" s="12" t="inlineStr"/>
      <c r="F3944" s="12" t="inlineStr">
        <is>
          <t>BESS EMS / SCADA and revenue metering</t>
        </is>
      </c>
      <c r="G3944" s="12" t="inlineStr"/>
      <c r="H3944" s="12" t="inlineStr">
        <is>
          <t>BESS container (ISO 40 ft high cube)</t>
        </is>
      </c>
      <c r="I3944" s="12" t="inlineStr">
        <is>
          <t>Fire alarm</t>
        </is>
      </c>
      <c r="J3944" s="12" t="inlineStr">
        <is>
          <t>Fire alarm FPLR 2/C #14 shielded, red jacket (NEC 760)</t>
        </is>
      </c>
      <c r="K3944" s="12" t="inlineStr">
        <is>
          <t>FA|2/C|14</t>
        </is>
      </c>
      <c r="L3944" s="12" t="inlineStr">
        <is>
          <t>2/C</t>
        </is>
      </c>
      <c r="M3944" s="12" t="inlineStr">
        <is>
          <t>14</t>
        </is>
      </c>
      <c r="N3944" s="12" t="n">
        <v>1</v>
      </c>
      <c r="O3944" s="12" t="n">
        <v>1</v>
      </c>
      <c r="P3944" s="12" t="n"/>
      <c r="Q3944" s="12" t="n"/>
      <c r="R3944" s="12" t="n"/>
      <c r="S3944" s="12" t="inlineStr">
        <is>
          <t>Duct bank</t>
        </is>
      </c>
      <c r="T3944" s="16" t="n">
        <v>336</v>
      </c>
      <c r="U3944" s="16" t="n">
        <v>115</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H-FA-0027</t>
        </is>
      </c>
      <c r="B3945" s="12" t="inlineStr">
        <is>
          <t>H</t>
        </is>
      </c>
      <c r="C3945" s="12" t="inlineStr">
        <is>
          <t>BESS</t>
        </is>
      </c>
      <c r="D3945" s="12" t="inlineStr">
        <is>
          <t>Fire alarm / F&amp;G loop (to the local FACP / F&amp;G node)</t>
        </is>
      </c>
      <c r="E3945" s="12" t="inlineStr"/>
      <c r="F3945" s="12" t="inlineStr">
        <is>
          <t>BESS EMS / SCADA and revenue metering</t>
        </is>
      </c>
      <c r="G3945" s="12" t="inlineStr"/>
      <c r="H3945" s="12" t="inlineStr">
        <is>
          <t>BESS container (ISO 40 ft high cube)</t>
        </is>
      </c>
      <c r="I3945" s="12" t="inlineStr">
        <is>
          <t>Fire alarm</t>
        </is>
      </c>
      <c r="J3945" s="12" t="inlineStr">
        <is>
          <t>Fire alarm FPLR 2/C #14 shielded, red jacket (NEC 760)</t>
        </is>
      </c>
      <c r="K3945" s="12" t="inlineStr">
        <is>
          <t>FA|2/C|14</t>
        </is>
      </c>
      <c r="L3945" s="12" t="inlineStr">
        <is>
          <t>2/C</t>
        </is>
      </c>
      <c r="M3945" s="12" t="inlineStr">
        <is>
          <t>14</t>
        </is>
      </c>
      <c r="N3945" s="12" t="n">
        <v>1</v>
      </c>
      <c r="O3945" s="12" t="n">
        <v>1</v>
      </c>
      <c r="P3945" s="12" t="n"/>
      <c r="Q3945" s="12" t="n"/>
      <c r="R3945" s="12" t="n"/>
      <c r="S3945" s="12" t="inlineStr">
        <is>
          <t>Duct bank</t>
        </is>
      </c>
      <c r="T3945" s="16" t="n">
        <v>336</v>
      </c>
      <c r="U3945" s="16" t="n">
        <v>115</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H-FA-0028</t>
        </is>
      </c>
      <c r="B3946" s="12" t="inlineStr">
        <is>
          <t>H</t>
        </is>
      </c>
      <c r="C3946" s="12" t="inlineStr">
        <is>
          <t>BESS</t>
        </is>
      </c>
      <c r="D3946" s="12" t="inlineStr">
        <is>
          <t>Fire alarm / F&amp;G loop (to the local FACP / F&amp;G node)</t>
        </is>
      </c>
      <c r="E3946" s="12" t="inlineStr"/>
      <c r="F3946" s="12" t="inlineStr">
        <is>
          <t>BESS EMS / SCADA and revenue metering</t>
        </is>
      </c>
      <c r="G3946" s="12" t="inlineStr"/>
      <c r="H3946" s="12" t="inlineStr">
        <is>
          <t>BESS container (ISO 40 ft high cube)</t>
        </is>
      </c>
      <c r="I3946" s="12" t="inlineStr">
        <is>
          <t>Fire alarm</t>
        </is>
      </c>
      <c r="J3946" s="12" t="inlineStr">
        <is>
          <t>Fire alarm FPLR 2/C #14 shielded, red jacket (NEC 760)</t>
        </is>
      </c>
      <c r="K3946" s="12" t="inlineStr">
        <is>
          <t>FA|2/C|14</t>
        </is>
      </c>
      <c r="L3946" s="12" t="inlineStr">
        <is>
          <t>2/C</t>
        </is>
      </c>
      <c r="M3946" s="12" t="inlineStr">
        <is>
          <t>14</t>
        </is>
      </c>
      <c r="N3946" s="12" t="n">
        <v>1</v>
      </c>
      <c r="O3946" s="12" t="n">
        <v>1</v>
      </c>
      <c r="P3946" s="12" t="n"/>
      <c r="Q3946" s="12" t="n"/>
      <c r="R3946" s="12" t="n"/>
      <c r="S3946" s="12" t="inlineStr">
        <is>
          <t>Duct bank</t>
        </is>
      </c>
      <c r="T3946" s="16" t="n">
        <v>602</v>
      </c>
      <c r="U3946" s="16" t="n">
        <v>57</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H-FA-0029</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BESS container (ISO 40 ft high cube)</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482</v>
      </c>
      <c r="U3947" s="16" t="n">
        <v>117</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H-FA-0030</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container (ISO 40 ft high cube)</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Duct bank</t>
        </is>
      </c>
      <c r="T3948" s="16" t="n">
        <v>336</v>
      </c>
      <c r="U3948" s="16" t="n">
        <v>177</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H-FA-0031</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c r="H3949" s="12" t="inlineStr">
        <is>
          <t>BESS container (ISO 40 ft high cube)</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336</v>
      </c>
      <c r="U3949" s="16" t="n">
        <v>117</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H-FA-0032</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336</v>
      </c>
      <c r="U3950" s="16" t="n">
        <v>57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H-FA-0033</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336</v>
      </c>
      <c r="U3951" s="16" t="n">
        <v>57</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H-I-0001</t>
        </is>
      </c>
      <c r="B3952" s="12" t="inlineStr">
        <is>
          <t>H</t>
        </is>
      </c>
      <c r="C3952" s="12" t="inlineStr">
        <is>
          <t>BESS</t>
        </is>
      </c>
      <c r="D3952" s="12" t="inlineStr">
        <is>
          <t>Analog instrument to JB JB-BESS PCS / MV skid-AI01: 6 x 1 pr (field cables)</t>
        </is>
      </c>
      <c r="E3952" s="12" t="inlineStr"/>
      <c r="F3952" s="12" t="inlineStr">
        <is>
          <t>BESS PCS / MV skid</t>
        </is>
      </c>
      <c r="G3952" s="12" t="inlineStr">
        <is>
          <t>JB-BESS PCS / MV skid-AI01</t>
        </is>
      </c>
      <c r="H3952" s="12" t="inlineStr">
        <is>
          <t>BESS PCS / MV skid</t>
        </is>
      </c>
      <c r="I3952" s="12" t="inlineStr">
        <is>
          <t>Instrumentation</t>
        </is>
      </c>
      <c r="J3952" s="12" t="inlineStr">
        <is>
          <t>Instrumentation PLTC / TC-ER 300 V, #18 twisted shielded pairs, overall shield</t>
        </is>
      </c>
      <c r="K3952" s="12" t="inlineStr">
        <is>
          <t>PLTC|1 pr|16</t>
        </is>
      </c>
      <c r="L3952" s="12" t="inlineStr">
        <is>
          <t>1 pr</t>
        </is>
      </c>
      <c r="M3952" s="12" t="inlineStr">
        <is>
          <t>16</t>
        </is>
      </c>
      <c r="N3952" s="12" t="n">
        <v>6</v>
      </c>
      <c r="O3952" s="12" t="n">
        <v>1</v>
      </c>
      <c r="P3952" s="12" t="n"/>
      <c r="Q3952" s="12" t="n"/>
      <c r="R3952" s="12" t="n"/>
      <c r="S3952" s="12" t="inlineStr">
        <is>
          <t>Tray / conduit</t>
        </is>
      </c>
      <c r="T3952" s="16" t="n">
        <v>43</v>
      </c>
      <c r="U3952" s="16" t="n">
        <v>10</v>
      </c>
      <c r="V3952" s="16">
        <f>ROUNDUP((T3952+U3952+2*'Read Me'!$B$13)*(1+'Read Me'!$B$12),-1)</f>
        <v/>
      </c>
      <c r="W3952" s="16">
        <f>V3952*N3952*O3952</f>
        <v/>
      </c>
      <c r="X3952" s="12">
        <f>IF(LEFT(I3952,2)="MV",2*N3952*IF(L3952="1/C",O3952,1),0)</f>
        <v/>
      </c>
      <c r="Y3952" s="12">
        <f>IF(OR(LEFT(K3952,4)="LVAX",LEFT(K3952,6)="MV15AX",LEFT(K3952,4)="CTAX",LEFT(K3952,2)="W|"),2*N3952*O3952,0)</f>
        <v/>
      </c>
      <c r="Z3952" s="12" t="inlineStr">
        <is>
          <t>device-to-JB field wiring, one cable per device</t>
        </is>
      </c>
      <c r="AA3952" s="12">
        <f>N3952*O3952</f>
        <v/>
      </c>
    </row>
    <row r="3953">
      <c r="A3953" s="12" t="inlineStr">
        <is>
          <t>H-I-0002</t>
        </is>
      </c>
      <c r="B3953" s="12" t="inlineStr">
        <is>
          <t>H</t>
        </is>
      </c>
      <c r="C3953" s="12" t="inlineStr">
        <is>
          <t>BESS</t>
        </is>
      </c>
      <c r="D3953" s="12" t="inlineStr">
        <is>
          <t>Home run JB-BESS PCS / MV skid-AI01 to the control / marshalling room</t>
        </is>
      </c>
      <c r="E3953" s="12" t="inlineStr"/>
      <c r="F3953" s="12" t="inlineStr">
        <is>
          <t>BESS EMS / SCADA and revenue metering</t>
        </is>
      </c>
      <c r="G3953" s="12" t="inlineStr">
        <is>
          <t>JB-BESS PCS / MV skid-AI01</t>
        </is>
      </c>
      <c r="H3953" s="12" t="inlineStr">
        <is>
          <t>BESS PCS / MV skid</t>
        </is>
      </c>
      <c r="I3953" s="12" t="inlineStr">
        <is>
          <t>Instrumentation</t>
        </is>
      </c>
      <c r="J3953" s="12" t="inlineStr">
        <is>
          <t>Instrumentation PLTC / TC-ER 300 V, #18 twisted shielded pairs, overall shield</t>
        </is>
      </c>
      <c r="K3953" s="12" t="inlineStr">
        <is>
          <t>PLTC|24 pr|18</t>
        </is>
      </c>
      <c r="L3953" s="12" t="inlineStr">
        <is>
          <t>24 pr</t>
        </is>
      </c>
      <c r="M3953" s="12" t="inlineStr">
        <is>
          <t>18</t>
        </is>
      </c>
      <c r="N3953" s="12" t="n">
        <v>1</v>
      </c>
      <c r="O3953" s="12" t="n">
        <v>1</v>
      </c>
      <c r="P3953" s="12" t="n"/>
      <c r="Q3953" s="12" t="n"/>
      <c r="R3953" s="12" t="n"/>
      <c r="S3953" s="12" t="inlineStr">
        <is>
          <t>Duct bank</t>
        </is>
      </c>
      <c r="T3953" s="16" t="n">
        <v>300</v>
      </c>
      <c r="U3953" s="16" t="n">
        <v>103</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H-I-0003</t>
        </is>
      </c>
      <c r="B3954" s="12" t="inlineStr">
        <is>
          <t>H</t>
        </is>
      </c>
      <c r="C3954" s="12" t="inlineStr">
        <is>
          <t>BESS</t>
        </is>
      </c>
      <c r="D3954" s="12" t="inlineStr">
        <is>
          <t>Discrete device to JB JB-BESS PCS / MV skid-DI01: 10 x 1 pr (field cables)</t>
        </is>
      </c>
      <c r="E3954" s="12" t="inlineStr"/>
      <c r="F3954" s="12" t="inlineStr">
        <is>
          <t>BESS PCS / MV skid</t>
        </is>
      </c>
      <c r="G3954" s="12" t="inlineStr">
        <is>
          <t>JB-BESS PCS / MV skid-DI01</t>
        </is>
      </c>
      <c r="H3954" s="12" t="inlineStr">
        <is>
          <t>BESS PCS / MV skid</t>
        </is>
      </c>
      <c r="I3954" s="12" t="inlineStr">
        <is>
          <t>Instrumentation</t>
        </is>
      </c>
      <c r="J3954" s="12" t="inlineStr">
        <is>
          <t>Instrumentation PLTC / TC-ER 300 V, #18 twisted shielded pairs, overall shield</t>
        </is>
      </c>
      <c r="K3954" s="12" t="inlineStr">
        <is>
          <t>PLTC|1 pr|16</t>
        </is>
      </c>
      <c r="L3954" s="12" t="inlineStr">
        <is>
          <t>1 pr</t>
        </is>
      </c>
      <c r="M3954" s="12" t="inlineStr">
        <is>
          <t>16</t>
        </is>
      </c>
      <c r="N3954" s="12" t="n">
        <v>10</v>
      </c>
      <c r="O3954" s="12" t="n">
        <v>1</v>
      </c>
      <c r="P3954" s="12" t="n"/>
      <c r="Q3954" s="12" t="n"/>
      <c r="R3954" s="12" t="n"/>
      <c r="S3954" s="12" t="inlineStr">
        <is>
          <t>Tray / conduit</t>
        </is>
      </c>
      <c r="T3954" s="16" t="n">
        <v>43</v>
      </c>
      <c r="U3954" s="16" t="n">
        <v>10</v>
      </c>
      <c r="V3954" s="16">
        <f>ROUNDUP((T3954+U3954+2*'Read Me'!$B$13)*(1+'Read Me'!$B$12),-1)</f>
        <v/>
      </c>
      <c r="W3954" s="16">
        <f>V3954*N3954*O3954</f>
        <v/>
      </c>
      <c r="X3954" s="12">
        <f>IF(LEFT(I3954,2)="MV",2*N3954*IF(L3954="1/C",O3954,1),0)</f>
        <v/>
      </c>
      <c r="Y3954" s="12">
        <f>IF(OR(LEFT(K3954,4)="LVAX",LEFT(K3954,6)="MV15AX",LEFT(K3954,4)="CTAX",LEFT(K3954,2)="W|"),2*N3954*O3954,0)</f>
        <v/>
      </c>
      <c r="Z3954" s="12" t="inlineStr">
        <is>
          <t>device-to-JB field wiring, one cable per device</t>
        </is>
      </c>
      <c r="AA3954" s="12">
        <f>N3954*O3954</f>
        <v/>
      </c>
    </row>
    <row r="3955">
      <c r="A3955" s="12" t="inlineStr">
        <is>
          <t>H-I-0004</t>
        </is>
      </c>
      <c r="B3955" s="12" t="inlineStr">
        <is>
          <t>H</t>
        </is>
      </c>
      <c r="C3955" s="12" t="inlineStr">
        <is>
          <t>BESS</t>
        </is>
      </c>
      <c r="D3955" s="12" t="inlineStr">
        <is>
          <t>Home run JB-BESS PCS / MV skid-DI01 to the control / marshalling room</t>
        </is>
      </c>
      <c r="E3955" s="12" t="inlineStr"/>
      <c r="F3955" s="12" t="inlineStr">
        <is>
          <t>BESS EMS / SCADA and revenue metering</t>
        </is>
      </c>
      <c r="G3955" s="12" t="inlineStr">
        <is>
          <t>JB-BESS PCS / MV skid-DI01</t>
        </is>
      </c>
      <c r="H3955" s="12" t="inlineStr">
        <is>
          <t>BESS PCS / MV skid</t>
        </is>
      </c>
      <c r="I3955" s="12" t="inlineStr">
        <is>
          <t>Instrumentation</t>
        </is>
      </c>
      <c r="J3955" s="12" t="inlineStr">
        <is>
          <t>Instrumentation PLTC / TC-ER 300 V, #18 twisted shielded pairs, overall shield</t>
        </is>
      </c>
      <c r="K3955" s="12" t="inlineStr">
        <is>
          <t>PLTC|24 pr|18</t>
        </is>
      </c>
      <c r="L3955" s="12" t="inlineStr">
        <is>
          <t>24 pr</t>
        </is>
      </c>
      <c r="M3955" s="12" t="inlineStr">
        <is>
          <t>18</t>
        </is>
      </c>
      <c r="N3955" s="12" t="n">
        <v>1</v>
      </c>
      <c r="O3955" s="12" t="n">
        <v>1</v>
      </c>
      <c r="P3955" s="12" t="n"/>
      <c r="Q3955" s="12" t="n"/>
      <c r="R3955" s="12" t="n"/>
      <c r="S3955" s="12" t="inlineStr">
        <is>
          <t>Duct bank</t>
        </is>
      </c>
      <c r="T3955" s="16" t="n">
        <v>300</v>
      </c>
      <c r="U3955" s="16" t="n">
        <v>103</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H-I-0005</t>
        </is>
      </c>
      <c r="B3956" s="12" t="inlineStr">
        <is>
          <t>H</t>
        </is>
      </c>
      <c r="C3956" s="12" t="inlineStr">
        <is>
          <t>BESS</t>
        </is>
      </c>
      <c r="D3956" s="12" t="inlineStr">
        <is>
          <t>Analog instrument to JB JB-BESS PCS / MV skid-AI01: 6 x 1 pr (field cables)</t>
        </is>
      </c>
      <c r="E3956" s="12" t="inlineStr"/>
      <c r="F3956" s="12" t="inlineStr">
        <is>
          <t>BESS PCS / MV skid</t>
        </is>
      </c>
      <c r="G3956" s="12" t="inlineStr">
        <is>
          <t>JB-BESS PCS / MV skid-AI01</t>
        </is>
      </c>
      <c r="H3956" s="12" t="inlineStr">
        <is>
          <t>BESS PCS / MV skid</t>
        </is>
      </c>
      <c r="I3956" s="12" t="inlineStr">
        <is>
          <t>Instrumentation</t>
        </is>
      </c>
      <c r="J3956" s="12" t="inlineStr">
        <is>
          <t>Instrumentation PLTC / TC-ER 300 V, #18 twisted shielded pairs, overall shield</t>
        </is>
      </c>
      <c r="K3956" s="12" t="inlineStr">
        <is>
          <t>PLTC|1 pr|16</t>
        </is>
      </c>
      <c r="L3956" s="12" t="inlineStr">
        <is>
          <t>1 pr</t>
        </is>
      </c>
      <c r="M3956" s="12" t="inlineStr">
        <is>
          <t>16</t>
        </is>
      </c>
      <c r="N3956" s="12" t="n">
        <v>6</v>
      </c>
      <c r="O3956" s="12" t="n">
        <v>1</v>
      </c>
      <c r="P3956" s="12" t="n"/>
      <c r="Q3956" s="12" t="n"/>
      <c r="R3956" s="12" t="n"/>
      <c r="S3956" s="12" t="inlineStr">
        <is>
          <t>Tray / conduit</t>
        </is>
      </c>
      <c r="T3956" s="16" t="n">
        <v>43</v>
      </c>
      <c r="U3956" s="16" t="n">
        <v>10</v>
      </c>
      <c r="V3956" s="16">
        <f>ROUNDUP((T3956+U3956+2*'Read Me'!$B$13)*(1+'Read Me'!$B$12),-1)</f>
        <v/>
      </c>
      <c r="W3956" s="16">
        <f>V3956*N3956*O3956</f>
        <v/>
      </c>
      <c r="X3956" s="12">
        <f>IF(LEFT(I3956,2)="MV",2*N3956*IF(L3956="1/C",O3956,1),0)</f>
        <v/>
      </c>
      <c r="Y3956" s="12">
        <f>IF(OR(LEFT(K3956,4)="LVAX",LEFT(K3956,6)="MV15AX",LEFT(K3956,4)="CTAX",LEFT(K3956,2)="W|"),2*N3956*O3956,0)</f>
        <v/>
      </c>
      <c r="Z3956" s="12" t="inlineStr">
        <is>
          <t>device-to-JB field wiring, one cable per device</t>
        </is>
      </c>
      <c r="AA3956" s="12">
        <f>N3956*O3956</f>
        <v/>
      </c>
    </row>
    <row r="3957">
      <c r="A3957" s="12" t="inlineStr">
        <is>
          <t>H-I-0006</t>
        </is>
      </c>
      <c r="B3957" s="12" t="inlineStr">
        <is>
          <t>H</t>
        </is>
      </c>
      <c r="C3957" s="12" t="inlineStr">
        <is>
          <t>BESS</t>
        </is>
      </c>
      <c r="D3957" s="12" t="inlineStr">
        <is>
          <t>Home run JB-BESS PCS / MV skid-AI01 to the control / marshalling room</t>
        </is>
      </c>
      <c r="E3957" s="12" t="inlineStr"/>
      <c r="F3957" s="12" t="inlineStr">
        <is>
          <t>BESS EMS / SCADA and revenue metering</t>
        </is>
      </c>
      <c r="G3957" s="12" t="inlineStr">
        <is>
          <t>JB-BESS PCS / MV skid-AI01</t>
        </is>
      </c>
      <c r="H3957" s="12" t="inlineStr">
        <is>
          <t>BESS PCS / MV skid</t>
        </is>
      </c>
      <c r="I3957" s="12" t="inlineStr">
        <is>
          <t>Instrumentation</t>
        </is>
      </c>
      <c r="J3957" s="12" t="inlineStr">
        <is>
          <t>Instrumentation PLTC / TC-ER 300 V, #18 twisted shielded pairs, overall shield</t>
        </is>
      </c>
      <c r="K3957" s="12" t="inlineStr">
        <is>
          <t>PLTC|24 pr|18</t>
        </is>
      </c>
      <c r="L3957" s="12" t="inlineStr">
        <is>
          <t>24 pr</t>
        </is>
      </c>
      <c r="M3957" s="12" t="inlineStr">
        <is>
          <t>18</t>
        </is>
      </c>
      <c r="N3957" s="12" t="n">
        <v>1</v>
      </c>
      <c r="O3957" s="12" t="n">
        <v>1</v>
      </c>
      <c r="P3957" s="12" t="n"/>
      <c r="Q3957" s="12" t="n"/>
      <c r="R3957" s="12" t="n"/>
      <c r="S3957" s="12" t="inlineStr">
        <is>
          <t>Duct bank</t>
        </is>
      </c>
      <c r="T3957" s="16" t="n">
        <v>160</v>
      </c>
      <c r="U3957" s="16" t="n">
        <v>123</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H-I-0007</t>
        </is>
      </c>
      <c r="B3958" s="12" t="inlineStr">
        <is>
          <t>H</t>
        </is>
      </c>
      <c r="C3958" s="12" t="inlineStr">
        <is>
          <t>BESS</t>
        </is>
      </c>
      <c r="D3958" s="12" t="inlineStr">
        <is>
          <t>Discrete device to JB JB-BESS PCS / MV skid-DI01: 10 x 1 pr (field cables)</t>
        </is>
      </c>
      <c r="E3958" s="12" t="inlineStr"/>
      <c r="F3958" s="12" t="inlineStr">
        <is>
          <t>BESS PCS / MV skid</t>
        </is>
      </c>
      <c r="G3958" s="12" t="inlineStr">
        <is>
          <t>JB-BESS PCS / MV skid-DI01</t>
        </is>
      </c>
      <c r="H3958" s="12" t="inlineStr">
        <is>
          <t>BESS PCS / MV skid</t>
        </is>
      </c>
      <c r="I3958" s="12" t="inlineStr">
        <is>
          <t>Instrumentation</t>
        </is>
      </c>
      <c r="J3958" s="12" t="inlineStr">
        <is>
          <t>Instrumentation PLTC / TC-ER 300 V, #18 twisted shielded pairs, overall shield</t>
        </is>
      </c>
      <c r="K3958" s="12" t="inlineStr">
        <is>
          <t>PLTC|1 pr|16</t>
        </is>
      </c>
      <c r="L3958" s="12" t="inlineStr">
        <is>
          <t>1 pr</t>
        </is>
      </c>
      <c r="M3958" s="12" t="inlineStr">
        <is>
          <t>16</t>
        </is>
      </c>
      <c r="N3958" s="12" t="n">
        <v>10</v>
      </c>
      <c r="O3958" s="12" t="n">
        <v>1</v>
      </c>
      <c r="P3958" s="12" t="n"/>
      <c r="Q3958" s="12" t="n"/>
      <c r="R3958" s="12" t="n"/>
      <c r="S3958" s="12" t="inlineStr">
        <is>
          <t>Tray / conduit</t>
        </is>
      </c>
      <c r="T3958" s="16" t="n">
        <v>43</v>
      </c>
      <c r="U3958" s="16" t="n">
        <v>10</v>
      </c>
      <c r="V3958" s="16">
        <f>ROUNDUP((T3958+U3958+2*'Read Me'!$B$13)*(1+'Read Me'!$B$12),-1)</f>
        <v/>
      </c>
      <c r="W3958" s="16">
        <f>V3958*N3958*O3958</f>
        <v/>
      </c>
      <c r="X3958" s="12">
        <f>IF(LEFT(I3958,2)="MV",2*N3958*IF(L3958="1/C",O3958,1),0)</f>
        <v/>
      </c>
      <c r="Y3958" s="12">
        <f>IF(OR(LEFT(K3958,4)="LVAX",LEFT(K3958,6)="MV15AX",LEFT(K3958,4)="CTAX",LEFT(K3958,2)="W|"),2*N3958*O3958,0)</f>
        <v/>
      </c>
      <c r="Z3958" s="12" t="inlineStr">
        <is>
          <t>device-to-JB field wiring, one cable per device</t>
        </is>
      </c>
      <c r="AA3958" s="12">
        <f>N3958*O3958</f>
        <v/>
      </c>
    </row>
    <row r="3959">
      <c r="A3959" s="12" t="inlineStr">
        <is>
          <t>H-I-0008</t>
        </is>
      </c>
      <c r="B3959" s="12" t="inlineStr">
        <is>
          <t>H</t>
        </is>
      </c>
      <c r="C3959" s="12" t="inlineStr">
        <is>
          <t>BESS</t>
        </is>
      </c>
      <c r="D3959" s="12" t="inlineStr">
        <is>
          <t>Home run JB-BESS PCS / MV skid-DI01 to the control / marshalling room</t>
        </is>
      </c>
      <c r="E3959" s="12" t="inlineStr"/>
      <c r="F3959" s="12" t="inlineStr">
        <is>
          <t>BESS EMS / SCADA and revenue metering</t>
        </is>
      </c>
      <c r="G3959" s="12" t="inlineStr">
        <is>
          <t>JB-BESS PCS / MV skid-DI01</t>
        </is>
      </c>
      <c r="H3959" s="12" t="inlineStr">
        <is>
          <t>BESS PCS / MV skid</t>
        </is>
      </c>
      <c r="I3959" s="12" t="inlineStr">
        <is>
          <t>Instrumentation</t>
        </is>
      </c>
      <c r="J3959" s="12" t="inlineStr">
        <is>
          <t>Instrumentation PLTC / TC-ER 300 V, #18 twisted shielded pairs, overall shield</t>
        </is>
      </c>
      <c r="K3959" s="12" t="inlineStr">
        <is>
          <t>PLTC|24 pr|18</t>
        </is>
      </c>
      <c r="L3959" s="12" t="inlineStr">
        <is>
          <t>24 pr</t>
        </is>
      </c>
      <c r="M3959" s="12" t="inlineStr">
        <is>
          <t>18</t>
        </is>
      </c>
      <c r="N3959" s="12" t="n">
        <v>1</v>
      </c>
      <c r="O3959" s="12" t="n">
        <v>1</v>
      </c>
      <c r="P3959" s="12" t="n"/>
      <c r="Q3959" s="12" t="n"/>
      <c r="R3959" s="12" t="n"/>
      <c r="S3959" s="12" t="inlineStr">
        <is>
          <t>Duct bank</t>
        </is>
      </c>
      <c r="T3959" s="16" t="n">
        <v>160</v>
      </c>
      <c r="U3959" s="16" t="n">
        <v>123</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H-I-0009</t>
        </is>
      </c>
      <c r="B3960" s="12" t="inlineStr">
        <is>
          <t>H</t>
        </is>
      </c>
      <c r="C3960" s="12" t="inlineStr">
        <is>
          <t>BESS</t>
        </is>
      </c>
      <c r="D3960" s="12" t="inlineStr">
        <is>
          <t>Analog instrument to JB JB-BESS PCS / MV skid-AI01: 6 x 1 pr (field cables)</t>
        </is>
      </c>
      <c r="E3960" s="12" t="inlineStr"/>
      <c r="F3960" s="12" t="inlineStr">
        <is>
          <t>BESS PCS / MV skid</t>
        </is>
      </c>
      <c r="G3960" s="12" t="inlineStr">
        <is>
          <t>JB-BESS PCS / MV skid-AI01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6</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H-I-0010</t>
        </is>
      </c>
      <c r="B3961" s="12" t="inlineStr">
        <is>
          <t>H</t>
        </is>
      </c>
      <c r="C3961" s="12" t="inlineStr">
        <is>
          <t>BESS</t>
        </is>
      </c>
      <c r="D3961" s="12" t="inlineStr">
        <is>
          <t>Home run JB-BESS PCS / MV skid-AI01 to the control / marshalling room</t>
        </is>
      </c>
      <c r="E3961" s="12" t="inlineStr"/>
      <c r="F3961" s="12" t="inlineStr">
        <is>
          <t>BESS EMS / SCADA and revenue metering</t>
        </is>
      </c>
      <c r="G3961" s="12" t="inlineStr">
        <is>
          <t>JB-BESS PCS / MV skid-AI01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v>
      </c>
      <c r="U3961" s="16" t="n">
        <v>107</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H-I-0011</t>
        </is>
      </c>
      <c r="B3962" s="12" t="inlineStr">
        <is>
          <t>H</t>
        </is>
      </c>
      <c r="C3962" s="12" t="inlineStr">
        <is>
          <t>BESS</t>
        </is>
      </c>
      <c r="D3962" s="12" t="inlineStr">
        <is>
          <t>Discrete device to JB JB-BESS PCS / MV skid-DI01: 10 x 1 pr (field cables)</t>
        </is>
      </c>
      <c r="E3962" s="12" t="inlineStr"/>
      <c r="F3962" s="12" t="inlineStr">
        <is>
          <t>BESS PCS / MV skid</t>
        </is>
      </c>
      <c r="G3962" s="12" t="inlineStr">
        <is>
          <t>JB-BESS PCS / MV skid-DI01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10</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H-I-0012</t>
        </is>
      </c>
      <c r="B3963" s="12" t="inlineStr">
        <is>
          <t>H</t>
        </is>
      </c>
      <c r="C3963" s="12" t="inlineStr">
        <is>
          <t>BESS</t>
        </is>
      </c>
      <c r="D3963" s="12" t="inlineStr">
        <is>
          <t>Home run JB-BESS PCS / MV skid-DI01 to the control / marshalling room</t>
        </is>
      </c>
      <c r="E3963" s="12" t="inlineStr"/>
      <c r="F3963" s="12" t="inlineStr">
        <is>
          <t>BESS EMS / SCADA and revenue metering</t>
        </is>
      </c>
      <c r="G3963" s="12" t="inlineStr">
        <is>
          <t>JB-BESS PCS / MV skid-DI01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30</v>
      </c>
      <c r="U3963" s="16" t="n">
        <v>107</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H-I-0013</t>
        </is>
      </c>
      <c r="B3964" s="12" t="inlineStr">
        <is>
          <t>H</t>
        </is>
      </c>
      <c r="C3964" s="12" t="inlineStr">
        <is>
          <t>BESS</t>
        </is>
      </c>
      <c r="D3964" s="12" t="inlineStr">
        <is>
          <t>Analog instrument to JB JB-BESS PCS / MV skid-AI01: 6 x 1 pr (field cables)</t>
        </is>
      </c>
      <c r="E3964" s="12" t="inlineStr"/>
      <c r="F3964" s="12" t="inlineStr">
        <is>
          <t>BESS PCS / MV skid</t>
        </is>
      </c>
      <c r="G3964" s="12" t="inlineStr">
        <is>
          <t>JB-BESS PCS / MV skid-AI01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6</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H-I-0014</t>
        </is>
      </c>
      <c r="B3965" s="12" t="inlineStr">
        <is>
          <t>H</t>
        </is>
      </c>
      <c r="C3965" s="12" t="inlineStr">
        <is>
          <t>BESS</t>
        </is>
      </c>
      <c r="D3965" s="12" t="inlineStr">
        <is>
          <t>Home run JB-BESS PCS / MV skid-AI01 to the control / marshalling room</t>
        </is>
      </c>
      <c r="E3965" s="12" t="inlineStr"/>
      <c r="F3965" s="12" t="inlineStr">
        <is>
          <t>BESS EMS / SCADA and revenue metering</t>
        </is>
      </c>
      <c r="G3965" s="12" t="inlineStr">
        <is>
          <t>JB-BESS PCS / MV skid-AI01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300</v>
      </c>
      <c r="U3965" s="16" t="n">
        <v>161</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H-I-0015</t>
        </is>
      </c>
      <c r="B3966" s="12" t="inlineStr">
        <is>
          <t>H</t>
        </is>
      </c>
      <c r="C3966" s="12" t="inlineStr">
        <is>
          <t>BESS</t>
        </is>
      </c>
      <c r="D3966" s="12" t="inlineStr">
        <is>
          <t>Discrete device to JB JB-BESS PCS / MV skid-DI01: 10 x 1 pr (field cables)</t>
        </is>
      </c>
      <c r="E3966" s="12" t="inlineStr"/>
      <c r="F3966" s="12" t="inlineStr">
        <is>
          <t>BESS PCS / MV skid</t>
        </is>
      </c>
      <c r="G3966" s="12" t="inlineStr">
        <is>
          <t>JB-BESS PCS / MV skid-DI01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10</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H-I-0016</t>
        </is>
      </c>
      <c r="B3967" s="12" t="inlineStr">
        <is>
          <t>H</t>
        </is>
      </c>
      <c r="C3967" s="12" t="inlineStr">
        <is>
          <t>BESS</t>
        </is>
      </c>
      <c r="D3967" s="12" t="inlineStr">
        <is>
          <t>Home run JB-BESS PCS / MV skid-DI01 to the control / marshalling room</t>
        </is>
      </c>
      <c r="E3967" s="12" t="inlineStr"/>
      <c r="F3967" s="12" t="inlineStr">
        <is>
          <t>BESS EMS / SCADA and revenue metering</t>
        </is>
      </c>
      <c r="G3967" s="12" t="inlineStr">
        <is>
          <t>JB-BESS PCS / MV skid-DI01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300</v>
      </c>
      <c r="U3967" s="16" t="n">
        <v>161</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H-I-0017</t>
        </is>
      </c>
      <c r="B3968" s="12" t="inlineStr">
        <is>
          <t>H</t>
        </is>
      </c>
      <c r="C3968" s="12" t="inlineStr">
        <is>
          <t>BESS</t>
        </is>
      </c>
      <c r="D3968" s="12" t="inlineStr">
        <is>
          <t>Analog instrument to JB JB-BESS PCS / MV skid-AI01: 6 x 1 pr (field cables)</t>
        </is>
      </c>
      <c r="E3968" s="12" t="inlineStr"/>
      <c r="F3968" s="12" t="inlineStr">
        <is>
          <t>BESS PCS / MV skid</t>
        </is>
      </c>
      <c r="G3968" s="12" t="inlineStr">
        <is>
          <t>JB-BESS PCS / MV skid-AI01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6</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H-I-0018</t>
        </is>
      </c>
      <c r="B3969" s="12" t="inlineStr">
        <is>
          <t>H</t>
        </is>
      </c>
      <c r="C3969" s="12" t="inlineStr">
        <is>
          <t>BESS</t>
        </is>
      </c>
      <c r="D3969" s="12" t="inlineStr">
        <is>
          <t>Home run JB-BESS PCS / MV skid-AI01 to the control / marshalling room</t>
        </is>
      </c>
      <c r="E3969" s="12" t="inlineStr"/>
      <c r="F3969" s="12" t="inlineStr">
        <is>
          <t>BESS EMS / SCADA and revenue metering</t>
        </is>
      </c>
      <c r="G3969" s="12" t="inlineStr">
        <is>
          <t>JB-BESS PCS / MV skid-AI01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160</v>
      </c>
      <c r="U3969" s="16" t="n">
        <v>181</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H-I-0019</t>
        </is>
      </c>
      <c r="B3970" s="12" t="inlineStr">
        <is>
          <t>H</t>
        </is>
      </c>
      <c r="C3970" s="12" t="inlineStr">
        <is>
          <t>BESS</t>
        </is>
      </c>
      <c r="D3970" s="12" t="inlineStr">
        <is>
          <t>Discrete device to JB JB-BESS PCS / MV skid-DI01: 10 x 1 pr (field cables)</t>
        </is>
      </c>
      <c r="E3970" s="12" t="inlineStr"/>
      <c r="F3970" s="12" t="inlineStr">
        <is>
          <t>BESS PCS / MV skid</t>
        </is>
      </c>
      <c r="G3970" s="12" t="inlineStr">
        <is>
          <t>JB-BESS PCS / MV skid-DI01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10</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H-I-0020</t>
        </is>
      </c>
      <c r="B3971" s="12" t="inlineStr">
        <is>
          <t>H</t>
        </is>
      </c>
      <c r="C3971" s="12" t="inlineStr">
        <is>
          <t>BESS</t>
        </is>
      </c>
      <c r="D3971" s="12" t="inlineStr">
        <is>
          <t>Home run JB-BESS PCS / MV skid-DI01 to the control / marshalling room</t>
        </is>
      </c>
      <c r="E3971" s="12" t="inlineStr"/>
      <c r="F3971" s="12" t="inlineStr">
        <is>
          <t>BESS EMS / SCADA and revenue metering</t>
        </is>
      </c>
      <c r="G3971" s="12" t="inlineStr">
        <is>
          <t>JB-BESS PCS / MV skid-DI01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160</v>
      </c>
      <c r="U3971" s="16" t="n">
        <v>181</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H-I-0021</t>
        </is>
      </c>
      <c r="B3972" s="12" t="inlineStr">
        <is>
          <t>H</t>
        </is>
      </c>
      <c r="C3972" s="12" t="inlineStr">
        <is>
          <t>BESS</t>
        </is>
      </c>
      <c r="D3972" s="12" t="inlineStr">
        <is>
          <t>Analog instrument to JB JB-BESS PCS / MV skid-AI01: 6 x 1 pr (field cables)</t>
        </is>
      </c>
      <c r="E3972" s="12" t="inlineStr"/>
      <c r="F3972" s="12" t="inlineStr">
        <is>
          <t>BESS PCS / MV skid</t>
        </is>
      </c>
      <c r="G3972" s="12" t="inlineStr">
        <is>
          <t>JB-BESS PCS / MV skid-AI01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6</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H-I-0022</t>
        </is>
      </c>
      <c r="B3973" s="12" t="inlineStr">
        <is>
          <t>H</t>
        </is>
      </c>
      <c r="C3973" s="12" t="inlineStr">
        <is>
          <t>BESS</t>
        </is>
      </c>
      <c r="D3973" s="12" t="inlineStr">
        <is>
          <t>Home run JB-BESS PCS / MV skid-AI01 to the control / marshalling room</t>
        </is>
      </c>
      <c r="E3973" s="12" t="inlineStr"/>
      <c r="F3973" s="12" t="inlineStr">
        <is>
          <t>BESS EMS / SCADA and revenue metering</t>
        </is>
      </c>
      <c r="G3973" s="12" t="inlineStr">
        <is>
          <t>JB-BESS PCS / MV skid-AI01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30</v>
      </c>
      <c r="U3973" s="16" t="n">
        <v>165</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H-I-0023</t>
        </is>
      </c>
      <c r="B3974" s="12" t="inlineStr">
        <is>
          <t>H</t>
        </is>
      </c>
      <c r="C3974" s="12" t="inlineStr">
        <is>
          <t>BESS</t>
        </is>
      </c>
      <c r="D3974" s="12" t="inlineStr">
        <is>
          <t>Discrete device to JB JB-BESS PCS / MV skid-DI01: 10 x 1 pr (field cables)</t>
        </is>
      </c>
      <c r="E3974" s="12" t="inlineStr"/>
      <c r="F3974" s="12" t="inlineStr">
        <is>
          <t>BESS PCS / MV skid</t>
        </is>
      </c>
      <c r="G3974" s="12" t="inlineStr">
        <is>
          <t>JB-BESS PCS / MV skid-DI01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10</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H-I-0024</t>
        </is>
      </c>
      <c r="B3975" s="12" t="inlineStr">
        <is>
          <t>H</t>
        </is>
      </c>
      <c r="C3975" s="12" t="inlineStr">
        <is>
          <t>BESS</t>
        </is>
      </c>
      <c r="D3975" s="12" t="inlineStr">
        <is>
          <t>Home run JB-BESS PCS / MV skid-DI01 to the control / marshalling room</t>
        </is>
      </c>
      <c r="E3975" s="12" t="inlineStr"/>
      <c r="F3975" s="12" t="inlineStr">
        <is>
          <t>BESS EMS / SCADA and revenue metering</t>
        </is>
      </c>
      <c r="G3975" s="12" t="inlineStr">
        <is>
          <t>JB-BESS PCS / MV skid-DI01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30</v>
      </c>
      <c r="U3975" s="16" t="n">
        <v>165</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H-I-0025</t>
        </is>
      </c>
      <c r="B3976" s="12" t="inlineStr">
        <is>
          <t>H</t>
        </is>
      </c>
      <c r="C3976" s="12" t="inlineStr">
        <is>
          <t>BESS</t>
        </is>
      </c>
      <c r="D3976" s="12" t="inlineStr">
        <is>
          <t>Analog instrument to JB JB-BESS PCS / MV skid-AI01: 6 x 1 pr (field cables)</t>
        </is>
      </c>
      <c r="E3976" s="12" t="inlineStr"/>
      <c r="F3976" s="12" t="inlineStr">
        <is>
          <t>BESS PCS / MV skid</t>
        </is>
      </c>
      <c r="G3976" s="12" t="inlineStr">
        <is>
          <t>JB-BESS PCS / MV skid-AI01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6</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H-I-0026</t>
        </is>
      </c>
      <c r="B3977" s="12" t="inlineStr">
        <is>
          <t>H</t>
        </is>
      </c>
      <c r="C3977" s="12" t="inlineStr">
        <is>
          <t>BESS</t>
        </is>
      </c>
      <c r="D3977" s="12" t="inlineStr">
        <is>
          <t>Home run JB-BESS PCS / MV skid-AI01 to the control / marshalling room</t>
        </is>
      </c>
      <c r="E3977" s="12" t="inlineStr"/>
      <c r="F3977" s="12" t="inlineStr">
        <is>
          <t>BESS EMS / SCADA and revenue metering</t>
        </is>
      </c>
      <c r="G3977" s="12" t="inlineStr">
        <is>
          <t>JB-BESS PCS / MV skid-AI01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300</v>
      </c>
      <c r="U3977" s="16" t="n">
        <v>219</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H-I-0027</t>
        </is>
      </c>
      <c r="B3978" s="12" t="inlineStr">
        <is>
          <t>H</t>
        </is>
      </c>
      <c r="C3978" s="12" t="inlineStr">
        <is>
          <t>BESS</t>
        </is>
      </c>
      <c r="D3978" s="12" t="inlineStr">
        <is>
          <t>Discrete device to JB JB-BESS PCS / MV skid-DI01: 10 x 1 pr (field cables)</t>
        </is>
      </c>
      <c r="E3978" s="12" t="inlineStr"/>
      <c r="F3978" s="12" t="inlineStr">
        <is>
          <t>BESS PCS / MV skid</t>
        </is>
      </c>
      <c r="G3978" s="12" t="inlineStr">
        <is>
          <t>JB-BESS PCS / MV skid-DI01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10</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H-I-0028</t>
        </is>
      </c>
      <c r="B3979" s="12" t="inlineStr">
        <is>
          <t>H</t>
        </is>
      </c>
      <c r="C3979" s="12" t="inlineStr">
        <is>
          <t>BESS</t>
        </is>
      </c>
      <c r="D3979" s="12" t="inlineStr">
        <is>
          <t>Home run JB-BESS PCS / MV skid-DI01 to the control / marshalling room</t>
        </is>
      </c>
      <c r="E3979" s="12" t="inlineStr"/>
      <c r="F3979" s="12" t="inlineStr">
        <is>
          <t>BESS EMS / SCADA and revenue metering</t>
        </is>
      </c>
      <c r="G3979" s="12" t="inlineStr">
        <is>
          <t>JB-BESS PCS / MV skid-DI01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300</v>
      </c>
      <c r="U3979" s="16" t="n">
        <v>219</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H-I-0029</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H-I-0030</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160</v>
      </c>
      <c r="U3981" s="16" t="n">
        <v>239</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H-I-0031</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H-I-0032</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160</v>
      </c>
      <c r="U3983" s="16" t="n">
        <v>239</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H-I-0033</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H-I-0034</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336</v>
      </c>
      <c r="U3985" s="16" t="n">
        <v>149</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H-I-0035</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H-I-0036</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336</v>
      </c>
      <c r="U3987" s="16" t="n">
        <v>149</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H-I-0037</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H-I-0038</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602</v>
      </c>
      <c r="U3989" s="16" t="n">
        <v>91</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H-I-0039</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H-I-0040</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602</v>
      </c>
      <c r="U3991" s="16" t="n">
        <v>91</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H-I-0041</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H-I-0042</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211</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H-I-0043</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H-I-0044</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336</v>
      </c>
      <c r="U3995" s="16" t="n">
        <v>211</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H-I-0045</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H-I-0046</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336</v>
      </c>
      <c r="U3997" s="16" t="n">
        <v>91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H-I-0047</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H-I-0048</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336</v>
      </c>
      <c r="U3999" s="16" t="n">
        <v>91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H-I-0049</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H-I-0050</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602</v>
      </c>
      <c r="U4001" s="16" t="n">
        <v>37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H-I-0051</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H-I-0052</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602</v>
      </c>
      <c r="U4003" s="16" t="n">
        <v>37</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H-I-0053</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H-I-0054</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336</v>
      </c>
      <c r="U4005" s="16" t="n">
        <v>157</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H-I-0055</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H-I-0056</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336</v>
      </c>
      <c r="U4007" s="16" t="n">
        <v>157</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H-I-0057</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H-I-0058</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336</v>
      </c>
      <c r="U4009" s="16" t="n">
        <v>37</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H-I-0059</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H-I-0060</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336</v>
      </c>
      <c r="U4011" s="16" t="n">
        <v>37</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H-I-0061</t>
        </is>
      </c>
      <c r="B4012" s="12" t="inlineStr">
        <is>
          <t>H</t>
        </is>
      </c>
      <c r="C4012" s="12" t="inlineStr">
        <is>
          <t>BESS</t>
        </is>
      </c>
      <c r="D4012" s="12" t="inlineStr">
        <is>
          <t>Instrumentation</t>
        </is>
      </c>
      <c r="E4012" s="12" t="inlineStr"/>
      <c r="F4012" s="12" t="inlineStr">
        <is>
          <t>BESS EMS / SCADA and revenue metering</t>
        </is>
      </c>
      <c r="G4012" s="12" t="inlineStr"/>
      <c r="H4012" s="12" t="inlineStr">
        <is>
          <t>BESS auxiliary transformer</t>
        </is>
      </c>
      <c r="I4012" s="12" t="inlineStr">
        <is>
          <t>Instrumentation</t>
        </is>
      </c>
      <c r="J4012" s="12" t="inlineStr">
        <is>
          <t>Instrumentation PLTC / TC-ER 300 V, #18 twisted shielded pairs, overall shield</t>
        </is>
      </c>
      <c r="K4012" s="12" t="inlineStr">
        <is>
          <t>PLTC|4 pr|18</t>
        </is>
      </c>
      <c r="L4012" s="12" t="inlineStr">
        <is>
          <t>4 pr</t>
        </is>
      </c>
      <c r="M4012" s="12" t="inlineStr">
        <is>
          <t>18</t>
        </is>
      </c>
      <c r="N4012" s="12" t="n">
        <v>1</v>
      </c>
      <c r="O4012" s="12" t="n">
        <v>1</v>
      </c>
      <c r="P4012" s="12" t="n"/>
      <c r="Q4012" s="12" t="n"/>
      <c r="R4012" s="12" t="n"/>
      <c r="S4012" s="12" t="inlineStr">
        <is>
          <t>Tray</t>
        </is>
      </c>
      <c r="T4012" s="16" t="n">
        <v>38</v>
      </c>
      <c r="U4012" s="16" t="n">
        <v>32</v>
      </c>
      <c r="V4012" s="16">
        <f>ROUNDUP((T4012+U4012+2*'Read Me'!$B$13)*(1+'Read Me'!$B$12),-1)</f>
        <v/>
      </c>
      <c r="W4012" s="16">
        <f>V4012*N4012*O4012</f>
        <v/>
      </c>
      <c r="X4012" s="12">
        <f>IF(LEFT(I4012,2)="MV",2*N4012*IF(L4012="1/C",O4012,1),0)</f>
        <v/>
      </c>
      <c r="Y4012" s="12">
        <f>IF(OR(LEFT(K4012,4)="LVAX",LEFT(K4012,6)="MV15AX",LEFT(K4012,4)="CTAX",LEFT(K4012,2)="W|"),2*N4012*O4012,0)</f>
        <v/>
      </c>
      <c r="Z4012" s="12" t="inlineStr"/>
      <c r="AA4012" s="12">
        <f>N4012*O4012</f>
        <v/>
      </c>
    </row>
    <row r="4013">
      <c r="A4013" s="12" t="inlineStr">
        <is>
          <t>H-I-0062</t>
        </is>
      </c>
      <c r="B4013" s="12" t="inlineStr">
        <is>
          <t>H</t>
        </is>
      </c>
      <c r="C4013" s="12" t="inlineStr">
        <is>
          <t>BESS</t>
        </is>
      </c>
      <c r="D4013" s="12" t="inlineStr">
        <is>
          <t>Instrumentation</t>
        </is>
      </c>
      <c r="E4013" s="12" t="inlineStr"/>
      <c r="F4013" s="12" t="inlineStr">
        <is>
          <t>BESS EMS / SCADA and revenue metering</t>
        </is>
      </c>
      <c r="G4013" s="12" t="inlineStr">
        <is>
          <t>BESS</t>
        </is>
      </c>
      <c r="H4013" s="12" t="inlineStr">
        <is>
          <t>BESS blocks: 30 containers + 15 PCS / MV skids</t>
        </is>
      </c>
      <c r="I4013" s="12" t="inlineStr">
        <is>
          <t>Instrumentation</t>
        </is>
      </c>
      <c r="J4013" s="12" t="inlineStr">
        <is>
          <t>Instrumentation PLTC / TC-ER 300 V, #18 twisted shielded pairs, overall shield</t>
        </is>
      </c>
      <c r="K4013" s="12" t="inlineStr">
        <is>
          <t>PLTC|4 pr|18</t>
        </is>
      </c>
      <c r="L4013" s="12" t="inlineStr">
        <is>
          <t>4 pr</t>
        </is>
      </c>
      <c r="M4013" s="12" t="inlineStr">
        <is>
          <t>18</t>
        </is>
      </c>
      <c r="N4013" s="12" t="n">
        <v>1</v>
      </c>
      <c r="O4013" s="12" t="n">
        <v>1</v>
      </c>
      <c r="P4013" s="12" t="n"/>
      <c r="Q4013" s="12" t="n"/>
      <c r="R4013" s="12" t="n"/>
      <c r="S4013" s="12" t="inlineStr">
        <is>
          <t>Duct bank</t>
        </is>
      </c>
      <c r="T4013" s="16" t="n">
        <v>336</v>
      </c>
      <c r="U4013" s="16" t="n">
        <v>32</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H-I-0063</t>
        </is>
      </c>
      <c r="B4014" s="12" t="inlineStr">
        <is>
          <t>H</t>
        </is>
      </c>
      <c r="C4014" s="12" t="inlineStr">
        <is>
          <t>BESS</t>
        </is>
      </c>
      <c r="D4014" s="12" t="inlineStr">
        <is>
          <t>Instrumentation</t>
        </is>
      </c>
      <c r="E4014" s="12" t="inlineStr"/>
      <c r="F4014" s="12" t="inlineStr">
        <is>
          <t>BESS EMS / SCADA and revenue metering</t>
        </is>
      </c>
      <c r="G4014" s="12" t="inlineStr">
        <is>
          <t>BESS</t>
        </is>
      </c>
      <c r="H4014" s="12" t="inlineStr">
        <is>
          <t>BESS blocks: 30 containers + 15 PCS / MV skids</t>
        </is>
      </c>
      <c r="I4014" s="12" t="inlineStr">
        <is>
          <t>Instrumentation</t>
        </is>
      </c>
      <c r="J4014" s="12" t="inlineStr">
        <is>
          <t>Instrumentation PLTC / TC-ER 300 V, #18 twisted shielded pairs, overall shield</t>
        </is>
      </c>
      <c r="K4014" s="12" t="inlineStr">
        <is>
          <t>PLTC|12 pr|18</t>
        </is>
      </c>
      <c r="L4014" s="12" t="inlineStr">
        <is>
          <t>12 pr</t>
        </is>
      </c>
      <c r="M4014" s="12" t="inlineStr">
        <is>
          <t>18</t>
        </is>
      </c>
      <c r="N4014" s="12" t="n">
        <v>1</v>
      </c>
      <c r="O4014" s="12" t="n">
        <v>1</v>
      </c>
      <c r="P4014" s="12" t="n"/>
      <c r="Q4014" s="12" t="n"/>
      <c r="R4014" s="12" t="n"/>
      <c r="S4014" s="12" t="inlineStr">
        <is>
          <t>Duct bank</t>
        </is>
      </c>
      <c r="T4014" s="16" t="n">
        <v>336</v>
      </c>
      <c r="U4014" s="16" t="n">
        <v>32</v>
      </c>
      <c r="V4014" s="16">
        <f>ROUNDUP((T4014+U4014+2*'Read Me'!$B$13)*(1+'Read Me'!$B$12),-1)</f>
        <v/>
      </c>
      <c r="W4014" s="16">
        <f>V4014*N4014*O4014</f>
        <v/>
      </c>
      <c r="X4014" s="12">
        <f>IF(LEFT(I4014,2)="MV",2*N4014*IF(L4014="1/C",O4014,1),0)</f>
        <v/>
      </c>
      <c r="Y4014" s="12">
        <f>IF(OR(LEFT(K4014,4)="LVAX",LEFT(K4014,6)="MV15AX",LEFT(K4014,4)="CTAX",LEFT(K4014,2)="W|"),2*N4014*O4014,0)</f>
        <v/>
      </c>
      <c r="Z4014" s="12" t="inlineStr"/>
      <c r="AA4014" s="12">
        <f>N4014*O4014</f>
        <v/>
      </c>
    </row>
    <row r="4015">
      <c r="A4015" s="12" t="inlineStr">
        <is>
          <t>H-I-0064</t>
        </is>
      </c>
      <c r="B4015" s="12" t="inlineStr">
        <is>
          <t>H</t>
        </is>
      </c>
      <c r="C4015" s="12" t="inlineStr">
        <is>
          <t>BESS</t>
        </is>
      </c>
      <c r="D4015" s="12" t="inlineStr">
        <is>
          <t>Thermocouples</t>
        </is>
      </c>
      <c r="E4015" s="12" t="inlineStr"/>
      <c r="F4015" s="12" t="inlineStr">
        <is>
          <t>BESS EMS / SCADA and revenue metering</t>
        </is>
      </c>
      <c r="G4015" s="12" t="inlineStr">
        <is>
          <t>BESS</t>
        </is>
      </c>
      <c r="H4015" s="12" t="inlineStr">
        <is>
          <t>BESS blocks: 30 containers + 15 PCS / MV skids</t>
        </is>
      </c>
      <c r="I4015" s="12" t="inlineStr">
        <is>
          <t>Instrumentation</t>
        </is>
      </c>
      <c r="J4015" s="12" t="inlineStr">
        <is>
          <t>Thermocouple extension KX, #16 shielded pairs, PLTC</t>
        </is>
      </c>
      <c r="K4015" s="12" t="inlineStr">
        <is>
          <t>TCX|12 pr|16</t>
        </is>
      </c>
      <c r="L4015" s="12" t="inlineStr">
        <is>
          <t>12 pr</t>
        </is>
      </c>
      <c r="M4015" s="12" t="inlineStr">
        <is>
          <t>16</t>
        </is>
      </c>
      <c r="N4015" s="12" t="n">
        <v>1</v>
      </c>
      <c r="O4015" s="12" t="n">
        <v>1</v>
      </c>
      <c r="P4015" s="12" t="n"/>
      <c r="Q4015" s="12" t="n"/>
      <c r="R4015" s="12" t="n"/>
      <c r="S4015" s="12" t="inlineStr">
        <is>
          <t>Duct bank</t>
        </is>
      </c>
      <c r="T4015" s="16" t="n">
        <v>336</v>
      </c>
      <c r="U4015" s="16" t="n">
        <v>32</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H-I-0065</t>
        </is>
      </c>
      <c r="B4016" s="12" t="inlineStr">
        <is>
          <t>H</t>
        </is>
      </c>
      <c r="C4016" s="12" t="inlineStr">
        <is>
          <t>BESS</t>
        </is>
      </c>
      <c r="D4016" s="12" t="inlineStr">
        <is>
          <t>Thermocouples</t>
        </is>
      </c>
      <c r="E4016" s="12" t="inlineStr"/>
      <c r="F4016" s="12" t="inlineStr">
        <is>
          <t>BESS EMS / SCADA and revenue metering</t>
        </is>
      </c>
      <c r="G4016" s="12" t="inlineStr">
        <is>
          <t>BESS</t>
        </is>
      </c>
      <c r="H4016" s="12" t="inlineStr">
        <is>
          <t>BESS blocks: 30 containers + 15 PCS / MV skids</t>
        </is>
      </c>
      <c r="I4016" s="12" t="inlineStr">
        <is>
          <t>Instrumentation</t>
        </is>
      </c>
      <c r="J4016" s="12" t="inlineStr">
        <is>
          <t>Thermocouple extension KX, #16 shielded pairs, PLTC</t>
        </is>
      </c>
      <c r="K4016" s="12" t="inlineStr">
        <is>
          <t>TCX|12 pr|16</t>
        </is>
      </c>
      <c r="L4016" s="12" t="inlineStr">
        <is>
          <t>12 pr</t>
        </is>
      </c>
      <c r="M4016" s="12" t="inlineStr">
        <is>
          <t>16</t>
        </is>
      </c>
      <c r="N4016" s="12" t="n">
        <v>1</v>
      </c>
      <c r="O4016" s="12" t="n">
        <v>1</v>
      </c>
      <c r="P4016" s="12" t="n"/>
      <c r="Q4016" s="12" t="n"/>
      <c r="R4016" s="12" t="n"/>
      <c r="S4016" s="12" t="inlineStr">
        <is>
          <t>Duct bank</t>
        </is>
      </c>
      <c r="T4016" s="16" t="n">
        <v>336</v>
      </c>
      <c r="U4016" s="16" t="n">
        <v>32</v>
      </c>
      <c r="V4016" s="16">
        <f>ROUNDUP((T4016+U4016+2*'Read Me'!$B$13)*(1+'Read Me'!$B$12),-1)</f>
        <v/>
      </c>
      <c r="W4016" s="16">
        <f>V4016*N4016*O4016</f>
        <v/>
      </c>
      <c r="X4016" s="12">
        <f>IF(LEFT(I4016,2)="MV",2*N4016*IF(L4016="1/C",O4016,1),0)</f>
        <v/>
      </c>
      <c r="Y4016" s="12">
        <f>IF(OR(LEFT(K4016,4)="LVAX",LEFT(K4016,6)="MV15AX",LEFT(K4016,4)="CTAX",LEFT(K4016,2)="W|"),2*N4016*O4016,0)</f>
        <v/>
      </c>
      <c r="Z4016" s="12" t="inlineStr"/>
      <c r="AA4016" s="12">
        <f>N4016*O4016</f>
        <v/>
      </c>
    </row>
    <row r="4017">
      <c r="A4017" s="12" t="inlineStr">
        <is>
          <t>H-I-0066</t>
        </is>
      </c>
      <c r="B4017" s="12" t="inlineStr">
        <is>
          <t>H</t>
        </is>
      </c>
      <c r="C4017" s="12" t="inlineStr">
        <is>
          <t>BESS</t>
        </is>
      </c>
      <c r="D4017" s="12" t="inlineStr">
        <is>
          <t>Instrumentation</t>
        </is>
      </c>
      <c r="E4017" s="12" t="inlineStr"/>
      <c r="F4017" s="12" t="inlineStr">
        <is>
          <t>BESS PCS / MV skid</t>
        </is>
      </c>
      <c r="G4017" s="12" t="inlineStr"/>
      <c r="H4017" s="12" t="inlineStr">
        <is>
          <t>BESS container (ISO 40 ft high cube)</t>
        </is>
      </c>
      <c r="I4017" s="12" t="inlineStr">
        <is>
          <t>Instrumentation</t>
        </is>
      </c>
      <c r="J4017" s="12" t="inlineStr">
        <is>
          <t>Instrumentation PLTC / TC-ER 300 V, #18 twisted shielded pairs, overall shield</t>
        </is>
      </c>
      <c r="K4017" s="12" t="inlineStr">
        <is>
          <t>PLTC|4 pr|18</t>
        </is>
      </c>
      <c r="L4017" s="12" t="inlineStr">
        <is>
          <t>4 pr</t>
        </is>
      </c>
      <c r="M4017" s="12" t="inlineStr">
        <is>
          <t>18</t>
        </is>
      </c>
      <c r="N4017" s="12" t="n">
        <v>1</v>
      </c>
      <c r="O4017" s="12" t="n">
        <v>1</v>
      </c>
      <c r="P4017" s="12" t="n"/>
      <c r="Q4017" s="12" t="n"/>
      <c r="R4017" s="12" t="n"/>
      <c r="S4017" s="12" t="inlineStr">
        <is>
          <t>Duct bank</t>
        </is>
      </c>
      <c r="T4017" s="16" t="n">
        <v>10</v>
      </c>
      <c r="U4017" s="16" t="n">
        <v>150</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H-I-0067</t>
        </is>
      </c>
      <c r="B4018" s="12" t="inlineStr">
        <is>
          <t>H</t>
        </is>
      </c>
      <c r="C4018" s="12" t="inlineStr">
        <is>
          <t>BESS</t>
        </is>
      </c>
      <c r="D4018" s="12" t="inlineStr">
        <is>
          <t>Instrumentation</t>
        </is>
      </c>
      <c r="E4018" s="12" t="inlineStr"/>
      <c r="F4018" s="12" t="inlineStr">
        <is>
          <t>BESS PCS / MV skid</t>
        </is>
      </c>
      <c r="G4018" s="12" t="inlineStr"/>
      <c r="H4018" s="12" t="inlineStr">
        <is>
          <t>BESS container (ISO 40 ft high cube)</t>
        </is>
      </c>
      <c r="I4018" s="12" t="inlineStr">
        <is>
          <t>Instrumentation</t>
        </is>
      </c>
      <c r="J4018" s="12" t="inlineStr">
        <is>
          <t>Instrumentation PLTC / TC-ER 300 V, #18 twisted shielded pairs, overall shield</t>
        </is>
      </c>
      <c r="K4018" s="12" t="inlineStr">
        <is>
          <t>PLTC|4 pr|18</t>
        </is>
      </c>
      <c r="L4018" s="12" t="inlineStr">
        <is>
          <t>4 pr</t>
        </is>
      </c>
      <c r="M4018" s="12" t="inlineStr">
        <is>
          <t>18</t>
        </is>
      </c>
      <c r="N4018" s="12" t="n">
        <v>1</v>
      </c>
      <c r="O4018" s="12" t="n">
        <v>1</v>
      </c>
      <c r="P4018" s="12" t="n"/>
      <c r="Q4018" s="12" t="n"/>
      <c r="R4018" s="12" t="n"/>
      <c r="S4018" s="12" t="inlineStr">
        <is>
          <t>Tray</t>
        </is>
      </c>
      <c r="T4018" s="16" t="n">
        <v>0</v>
      </c>
      <c r="U4018" s="16" t="n">
        <v>160</v>
      </c>
      <c r="V4018" s="16">
        <f>ROUNDUP((T4018+U4018+2*'Read Me'!$B$13)*(1+'Read Me'!$B$12),-1)</f>
        <v/>
      </c>
      <c r="W4018" s="16">
        <f>V4018*N4018*O4018</f>
        <v/>
      </c>
      <c r="X4018" s="12">
        <f>IF(LEFT(I4018,2)="MV",2*N4018*IF(L4018="1/C",O4018,1),0)</f>
        <v/>
      </c>
      <c r="Y4018" s="12">
        <f>IF(OR(LEFT(K4018,4)="LVAX",LEFT(K4018,6)="MV15AX",LEFT(K4018,4)="CTAX",LEFT(K4018,2)="W|"),2*N4018*O4018,0)</f>
        <v/>
      </c>
      <c r="Z4018" s="12" t="inlineStr"/>
      <c r="AA4018" s="12">
        <f>N4018*O4018</f>
        <v/>
      </c>
    </row>
    <row r="4019">
      <c r="A4019" s="12" t="inlineStr">
        <is>
          <t>H-I-0068</t>
        </is>
      </c>
      <c r="B4019" s="12" t="inlineStr">
        <is>
          <t>H</t>
        </is>
      </c>
      <c r="C4019" s="12" t="inlineStr">
        <is>
          <t>BESS</t>
        </is>
      </c>
      <c r="D4019" s="12" t="inlineStr">
        <is>
          <t>Instrumentation</t>
        </is>
      </c>
      <c r="E4019" s="12" t="inlineStr"/>
      <c r="F4019" s="12" t="inlineStr">
        <is>
          <t>BESS PCS / MV skid</t>
        </is>
      </c>
      <c r="G4019" s="12" t="inlineStr"/>
      <c r="H4019" s="12" t="inlineStr">
        <is>
          <t>BESS container (ISO 40 ft high cube)</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Tray</t>
        </is>
      </c>
      <c r="T4019" s="16" t="n">
        <v>0</v>
      </c>
      <c r="U4019" s="16" t="n">
        <v>200</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H-I-0069</t>
        </is>
      </c>
      <c r="B4020" s="12" t="inlineStr">
        <is>
          <t>H</t>
        </is>
      </c>
      <c r="C4020" s="12" t="inlineStr">
        <is>
          <t>BESS</t>
        </is>
      </c>
      <c r="D4020" s="12" t="inlineStr">
        <is>
          <t>Instrumentation</t>
        </is>
      </c>
      <c r="E4020" s="12" t="inlineStr"/>
      <c r="F4020" s="12" t="inlineStr">
        <is>
          <t>BESS PCS / MV skid</t>
        </is>
      </c>
      <c r="G4020" s="12" t="inlineStr"/>
      <c r="H4020" s="12" t="inlineStr">
        <is>
          <t>BESS container (ISO 40 ft high cube)</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0</v>
      </c>
      <c r="U4020" s="16" t="n">
        <v>200</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H-I-0070</t>
        </is>
      </c>
      <c r="B4021" s="12" t="inlineStr">
        <is>
          <t>H</t>
        </is>
      </c>
      <c r="C4021" s="12" t="inlineStr">
        <is>
          <t>BESS</t>
        </is>
      </c>
      <c r="D4021" s="12" t="inlineStr">
        <is>
          <t>Instrumentation</t>
        </is>
      </c>
      <c r="E4021" s="12" t="inlineStr"/>
      <c r="F4021" s="12" t="inlineStr">
        <is>
          <t>BESS PCS / MV skid</t>
        </is>
      </c>
      <c r="G4021" s="12" t="inlineStr"/>
      <c r="H4021" s="12" t="inlineStr">
        <is>
          <t>BESS container (ISO 40 ft high cube)</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Tray</t>
        </is>
      </c>
      <c r="T4021" s="16" t="n">
        <v>0</v>
      </c>
      <c r="U4021" s="16" t="n">
        <v>168</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H-I-0071</t>
        </is>
      </c>
      <c r="B4022" s="12" t="inlineStr">
        <is>
          <t>H</t>
        </is>
      </c>
      <c r="C4022" s="12" t="inlineStr">
        <is>
          <t>BESS</t>
        </is>
      </c>
      <c r="D4022" s="12" t="inlineStr">
        <is>
          <t>Instrumentation</t>
        </is>
      </c>
      <c r="E4022" s="12" t="inlineStr"/>
      <c r="F4022" s="12" t="inlineStr">
        <is>
          <t>BESS PCS / MV skid</t>
        </is>
      </c>
      <c r="G4022" s="12" t="inlineStr"/>
      <c r="H4022" s="12" t="inlineStr">
        <is>
          <t>BESS container (ISO 40 ft high cube)</t>
        </is>
      </c>
      <c r="I4022" s="12" t="inlineStr">
        <is>
          <t>Instrumentation</t>
        </is>
      </c>
      <c r="J4022" s="12" t="inlineStr">
        <is>
          <t>Instrumentation PLTC / TC-ER 300 V, #18 twisted shielded pairs, overall shield</t>
        </is>
      </c>
      <c r="K4022" s="12" t="inlineStr">
        <is>
          <t>PLTC|4 pr|18</t>
        </is>
      </c>
      <c r="L4022" s="12" t="inlineStr">
        <is>
          <t>4 pr</t>
        </is>
      </c>
      <c r="M4022" s="12" t="inlineStr">
        <is>
          <t>18</t>
        </is>
      </c>
      <c r="N4022" s="12" t="n">
        <v>1</v>
      </c>
      <c r="O4022" s="12" t="n">
        <v>1</v>
      </c>
      <c r="P4022" s="12" t="n"/>
      <c r="Q4022" s="12" t="n"/>
      <c r="R4022" s="12" t="n"/>
      <c r="S4022" s="12" t="inlineStr">
        <is>
          <t>Tray</t>
        </is>
      </c>
      <c r="T4022" s="16" t="n">
        <v>0</v>
      </c>
      <c r="U4022" s="16" t="n">
        <v>168</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H-I-0072</t>
        </is>
      </c>
      <c r="B4023" s="12" t="inlineStr">
        <is>
          <t>H</t>
        </is>
      </c>
      <c r="C4023" s="12" t="inlineStr">
        <is>
          <t>BESS</t>
        </is>
      </c>
      <c r="D4023" s="12" t="inlineStr">
        <is>
          <t>Instrumentation</t>
        </is>
      </c>
      <c r="E4023" s="12" t="inlineStr"/>
      <c r="F4023" s="12" t="inlineStr">
        <is>
          <t>BESS PCS / MV skid</t>
        </is>
      </c>
      <c r="G4023" s="12" t="inlineStr"/>
      <c r="H4023" s="12" t="inlineStr">
        <is>
          <t>BESS container (ISO 40 ft high cube)</t>
        </is>
      </c>
      <c r="I4023" s="12" t="inlineStr">
        <is>
          <t>Instrumentation</t>
        </is>
      </c>
      <c r="J4023" s="12" t="inlineStr">
        <is>
          <t>Instrumentation PLTC / TC-ER 300 V, #18 twisted shielded pairs, overall shield</t>
        </is>
      </c>
      <c r="K4023" s="12" t="inlineStr">
        <is>
          <t>PLTC|4 pr|18</t>
        </is>
      </c>
      <c r="L4023" s="12" t="inlineStr">
        <is>
          <t>4 pr</t>
        </is>
      </c>
      <c r="M4023" s="12" t="inlineStr">
        <is>
          <t>18</t>
        </is>
      </c>
      <c r="N4023" s="12" t="n">
        <v>1</v>
      </c>
      <c r="O4023" s="12" t="n">
        <v>1</v>
      </c>
      <c r="P4023" s="12" t="n"/>
      <c r="Q4023" s="12" t="n"/>
      <c r="R4023" s="12" t="n"/>
      <c r="S4023" s="12" t="inlineStr">
        <is>
          <t>Duct bank</t>
        </is>
      </c>
      <c r="T4023" s="16" t="n">
        <v>10</v>
      </c>
      <c r="U4023" s="16" t="n">
        <v>266</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H-I-0073</t>
        </is>
      </c>
      <c r="B4024" s="12" t="inlineStr">
        <is>
          <t>H</t>
        </is>
      </c>
      <c r="C4024" s="12" t="inlineStr">
        <is>
          <t>BESS</t>
        </is>
      </c>
      <c r="D4024" s="12" t="inlineStr">
        <is>
          <t>Instrumentation</t>
        </is>
      </c>
      <c r="E4024" s="12" t="inlineStr"/>
      <c r="F4024" s="12" t="inlineStr">
        <is>
          <t>BESS PCS / MV skid</t>
        </is>
      </c>
      <c r="G4024" s="12" t="inlineStr"/>
      <c r="H4024" s="12" t="inlineStr">
        <is>
          <t>BESS container (ISO 40 ft high cube)</t>
        </is>
      </c>
      <c r="I4024" s="12" t="inlineStr">
        <is>
          <t>Instrumentation</t>
        </is>
      </c>
      <c r="J4024" s="12" t="inlineStr">
        <is>
          <t>Instrumentation PLTC / TC-ER 300 V, #18 twisted shielded pairs, overall shield</t>
        </is>
      </c>
      <c r="K4024" s="12" t="inlineStr">
        <is>
          <t>PLTC|4 pr|18</t>
        </is>
      </c>
      <c r="L4024" s="12" t="inlineStr">
        <is>
          <t>4 pr</t>
        </is>
      </c>
      <c r="M4024" s="12" t="inlineStr">
        <is>
          <t>18</t>
        </is>
      </c>
      <c r="N4024" s="12" t="n">
        <v>1</v>
      </c>
      <c r="O4024" s="12" t="n">
        <v>1</v>
      </c>
      <c r="P4024" s="12" t="n"/>
      <c r="Q4024" s="12" t="n"/>
      <c r="R4024" s="12" t="n"/>
      <c r="S4024" s="12" t="inlineStr">
        <is>
          <t>Tray</t>
        </is>
      </c>
      <c r="T4024" s="16" t="n">
        <v>0</v>
      </c>
      <c r="U4024" s="16" t="n">
        <v>276</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H-I-0074</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Tray</t>
        </is>
      </c>
      <c r="T4025" s="16" t="n">
        <v>0</v>
      </c>
      <c r="U4025" s="16" t="n">
        <v>316</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H-I-0075</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316</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H-I-0076</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284</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H-I-0077</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284</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H-I-0078</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290</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H-I-0079</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290</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H-I-0080</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Tray</t>
        </is>
      </c>
      <c r="T4031" s="16" t="n">
        <v>0</v>
      </c>
      <c r="U4031" s="16" t="n">
        <v>290</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H-I-0081</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290</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H-I-0082</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290</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H-I-0083</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290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H-I-0084</t>
        </is>
      </c>
      <c r="B4035" s="12" t="inlineStr">
        <is>
          <t>H</t>
        </is>
      </c>
      <c r="C4035" s="12" t="inlineStr">
        <is>
          <t>BESS</t>
        </is>
      </c>
      <c r="D4035" s="12" t="inlineStr">
        <is>
          <t>Instrumentation</t>
        </is>
      </c>
      <c r="E4035" s="12" t="inlineStr"/>
      <c r="F4035" s="12" t="inlineStr">
        <is>
          <t>BESS PCS / MV skid</t>
        </is>
      </c>
      <c r="G4035" s="12" t="inlineStr"/>
      <c r="H4035" s="12" t="inlineStr">
        <is>
          <t>BESS container (ISO 40 ft high cube)</t>
        </is>
      </c>
      <c r="I4035" s="12" t="inlineStr">
        <is>
          <t>Instrumentation</t>
        </is>
      </c>
      <c r="J4035" s="12" t="inlineStr">
        <is>
          <t>Instrumentation PLTC / TC-ER 300 V, #18 twisted shielded pairs, overall shield</t>
        </is>
      </c>
      <c r="K4035" s="12" t="inlineStr">
        <is>
          <t>PLTC|4 pr|18</t>
        </is>
      </c>
      <c r="L4035" s="12" t="inlineStr">
        <is>
          <t>4 pr</t>
        </is>
      </c>
      <c r="M4035" s="12" t="inlineStr">
        <is>
          <t>18</t>
        </is>
      </c>
      <c r="N4035" s="12" t="n">
        <v>1</v>
      </c>
      <c r="O4035" s="12" t="n">
        <v>1</v>
      </c>
      <c r="P4035" s="12" t="n"/>
      <c r="Q4035" s="12" t="n"/>
      <c r="R4035" s="12" t="n"/>
      <c r="S4035" s="12" t="inlineStr">
        <is>
          <t>Tray</t>
        </is>
      </c>
      <c r="T4035" s="16" t="n">
        <v>0</v>
      </c>
      <c r="U4035" s="16" t="n">
        <v>174</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H-I-0085</t>
        </is>
      </c>
      <c r="B4036" s="12" t="inlineStr">
        <is>
          <t>H</t>
        </is>
      </c>
      <c r="C4036" s="12" t="inlineStr">
        <is>
          <t>BESS</t>
        </is>
      </c>
      <c r="D4036" s="12" t="inlineStr">
        <is>
          <t>Instrumentation</t>
        </is>
      </c>
      <c r="E4036" s="12" t="inlineStr"/>
      <c r="F4036" s="12" t="inlineStr">
        <is>
          <t>BESS PCS / MV skid</t>
        </is>
      </c>
      <c r="G4036" s="12" t="inlineStr"/>
      <c r="H4036" s="12" t="inlineStr">
        <is>
          <t>BESS container (ISO 40 ft high cube)</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Tray</t>
        </is>
      </c>
      <c r="T4036" s="16" t="n">
        <v>0</v>
      </c>
      <c r="U4036" s="16" t="n">
        <v>174</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H-I-0086</t>
        </is>
      </c>
      <c r="B4037" s="12" t="inlineStr">
        <is>
          <t>H</t>
        </is>
      </c>
      <c r="C4037" s="12" t="inlineStr">
        <is>
          <t>BESS</t>
        </is>
      </c>
      <c r="D4037" s="12" t="inlineStr">
        <is>
          <t>Instrumentation</t>
        </is>
      </c>
      <c r="E4037" s="12" t="inlineStr"/>
      <c r="F4037" s="12" t="inlineStr">
        <is>
          <t>BESS PCS / MV skid</t>
        </is>
      </c>
      <c r="G4037" s="12" t="inlineStr"/>
      <c r="H4037" s="12" t="inlineStr">
        <is>
          <t>BESS container (ISO 40 ft high cube)</t>
        </is>
      </c>
      <c r="I4037" s="12" t="inlineStr">
        <is>
          <t>Instrumentation</t>
        </is>
      </c>
      <c r="J4037" s="12" t="inlineStr">
        <is>
          <t>Instrumentation PLTC / TC-ER 300 V, #18 twisted shielded pairs, overall shield</t>
        </is>
      </c>
      <c r="K4037" s="12" t="inlineStr">
        <is>
          <t>PLTC|4 pr|18</t>
        </is>
      </c>
      <c r="L4037" s="12" t="inlineStr">
        <is>
          <t>4 pr</t>
        </is>
      </c>
      <c r="M4037" s="12" t="inlineStr">
        <is>
          <t>18</t>
        </is>
      </c>
      <c r="N4037" s="12" t="n">
        <v>1</v>
      </c>
      <c r="O4037" s="12" t="n">
        <v>1</v>
      </c>
      <c r="P4037" s="12" t="n"/>
      <c r="Q4037" s="12" t="n"/>
      <c r="R4037" s="12" t="n"/>
      <c r="S4037" s="12" t="inlineStr">
        <is>
          <t>Tray</t>
        </is>
      </c>
      <c r="T4037" s="16" t="n">
        <v>0</v>
      </c>
      <c r="U4037" s="16" t="n">
        <v>174</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H-I-0087</t>
        </is>
      </c>
      <c r="B4038" s="12" t="inlineStr">
        <is>
          <t>H</t>
        </is>
      </c>
      <c r="C4038" s="12" t="inlineStr">
        <is>
          <t>BESS</t>
        </is>
      </c>
      <c r="D4038" s="12" t="inlineStr">
        <is>
          <t>Instrumentation</t>
        </is>
      </c>
      <c r="E4038" s="12" t="inlineStr"/>
      <c r="F4038" s="12" t="inlineStr">
        <is>
          <t>BESS PCS / MV skid</t>
        </is>
      </c>
      <c r="G4038" s="12" t="inlineStr"/>
      <c r="H4038" s="12" t="inlineStr">
        <is>
          <t>BESS container (ISO 40 ft high cube)</t>
        </is>
      </c>
      <c r="I4038" s="12" t="inlineStr">
        <is>
          <t>Instrumentation</t>
        </is>
      </c>
      <c r="J4038" s="12" t="inlineStr">
        <is>
          <t>Instrumentation PLTC / TC-ER 300 V, #18 twisted shielded pairs, overall shield</t>
        </is>
      </c>
      <c r="K4038" s="12" t="inlineStr">
        <is>
          <t>PLTC|4 pr|18</t>
        </is>
      </c>
      <c r="L4038" s="12" t="inlineStr">
        <is>
          <t>4 pr</t>
        </is>
      </c>
      <c r="M4038" s="12" t="inlineStr">
        <is>
          <t>18</t>
        </is>
      </c>
      <c r="N4038" s="12" t="n">
        <v>1</v>
      </c>
      <c r="O4038" s="12" t="n">
        <v>1</v>
      </c>
      <c r="P4038" s="12" t="n"/>
      <c r="Q4038" s="12" t="n"/>
      <c r="R4038" s="12" t="n"/>
      <c r="S4038" s="12" t="inlineStr">
        <is>
          <t>Tray</t>
        </is>
      </c>
      <c r="T4038" s="16" t="n">
        <v>0</v>
      </c>
      <c r="U4038" s="16" t="n">
        <v>174</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H-I-0088</t>
        </is>
      </c>
      <c r="B4039" s="12" t="inlineStr">
        <is>
          <t>H</t>
        </is>
      </c>
      <c r="C4039" s="12" t="inlineStr">
        <is>
          <t>BESS</t>
        </is>
      </c>
      <c r="D4039" s="12" t="inlineStr">
        <is>
          <t>Instrumentation</t>
        </is>
      </c>
      <c r="E4039" s="12" t="inlineStr"/>
      <c r="F4039" s="12" t="inlineStr">
        <is>
          <t>BESS PCS / MV skid</t>
        </is>
      </c>
      <c r="G4039" s="12" t="inlineStr"/>
      <c r="H4039" s="12" t="inlineStr">
        <is>
          <t>BESS container (ISO 40 ft high cube)</t>
        </is>
      </c>
      <c r="I4039" s="12" t="inlineStr">
        <is>
          <t>Instrumentation</t>
        </is>
      </c>
      <c r="J4039" s="12" t="inlineStr">
        <is>
          <t>Instrumentation PLTC / TC-ER 300 V, #18 twisted shielded pairs, overall shield</t>
        </is>
      </c>
      <c r="K4039" s="12" t="inlineStr">
        <is>
          <t>PLTC|4 pr|18</t>
        </is>
      </c>
      <c r="L4039" s="12" t="inlineStr">
        <is>
          <t>4 pr</t>
        </is>
      </c>
      <c r="M4039" s="12" t="inlineStr">
        <is>
          <t>18</t>
        </is>
      </c>
      <c r="N4039" s="12" t="n">
        <v>1</v>
      </c>
      <c r="O4039" s="12" t="n">
        <v>1</v>
      </c>
      <c r="P4039" s="12" t="n"/>
      <c r="Q4039" s="12" t="n"/>
      <c r="R4039" s="12" t="n"/>
      <c r="S4039" s="12" t="inlineStr">
        <is>
          <t>Tray</t>
        </is>
      </c>
      <c r="T4039" s="16" t="n">
        <v>0</v>
      </c>
      <c r="U4039" s="16" t="n">
        <v>174</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H-I-0089</t>
        </is>
      </c>
      <c r="B4040" s="12" t="inlineStr">
        <is>
          <t>H</t>
        </is>
      </c>
      <c r="C4040" s="12" t="inlineStr">
        <is>
          <t>BESS</t>
        </is>
      </c>
      <c r="D4040" s="12" t="inlineStr">
        <is>
          <t>Instrumentation</t>
        </is>
      </c>
      <c r="E4040" s="12" t="inlineStr"/>
      <c r="F4040" s="12" t="inlineStr">
        <is>
          <t>BESS PCS / MV skid</t>
        </is>
      </c>
      <c r="G4040" s="12" t="inlineStr"/>
      <c r="H4040" s="12" t="inlineStr">
        <is>
          <t>BESS container (ISO 40 ft high cube)</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0</v>
      </c>
      <c r="U4040" s="16" t="n">
        <v>174</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H-I-0090</t>
        </is>
      </c>
      <c r="B4041" s="12" t="inlineStr">
        <is>
          <t>H</t>
        </is>
      </c>
      <c r="C4041" s="12" t="inlineStr">
        <is>
          <t>BESS</t>
        </is>
      </c>
      <c r="D4041" s="12" t="inlineStr">
        <is>
          <t>Instrumentation</t>
        </is>
      </c>
      <c r="E4041" s="12" t="inlineStr"/>
      <c r="F4041" s="12" t="inlineStr">
        <is>
          <t>BESS PCS / MV skid</t>
        </is>
      </c>
      <c r="G4041" s="12" t="inlineStr"/>
      <c r="H4041" s="12" t="inlineStr">
        <is>
          <t>BESS container (ISO 40 ft high cube)</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Tray</t>
        </is>
      </c>
      <c r="T4041" s="16" t="n">
        <v>0</v>
      </c>
      <c r="U4041" s="16" t="n">
        <v>62</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H-I-0091</t>
        </is>
      </c>
      <c r="B4042" s="12" t="inlineStr">
        <is>
          <t>H</t>
        </is>
      </c>
      <c r="C4042" s="12" t="inlineStr">
        <is>
          <t>BESS</t>
        </is>
      </c>
      <c r="D4042" s="12" t="inlineStr">
        <is>
          <t>Instrumentation</t>
        </is>
      </c>
      <c r="E4042" s="12" t="inlineStr"/>
      <c r="F4042" s="12" t="inlineStr">
        <is>
          <t>BESS PCS / MV skid</t>
        </is>
      </c>
      <c r="G4042" s="12" t="inlineStr"/>
      <c r="H4042" s="12" t="inlineStr">
        <is>
          <t>BESS container (ISO 40 ft high cube)</t>
        </is>
      </c>
      <c r="I4042" s="12" t="inlineStr">
        <is>
          <t>Instrumentation</t>
        </is>
      </c>
      <c r="J4042" s="12" t="inlineStr">
        <is>
          <t>Instrumentation PLTC / TC-ER 300 V, #18 twisted shielded pairs, overall shield</t>
        </is>
      </c>
      <c r="K4042" s="12" t="inlineStr">
        <is>
          <t>PLTC|4 pr|18</t>
        </is>
      </c>
      <c r="L4042" s="12" t="inlineStr">
        <is>
          <t>4 pr</t>
        </is>
      </c>
      <c r="M4042" s="12" t="inlineStr">
        <is>
          <t>18</t>
        </is>
      </c>
      <c r="N4042" s="12" t="n">
        <v>1</v>
      </c>
      <c r="O4042" s="12" t="n">
        <v>1</v>
      </c>
      <c r="P4042" s="12" t="n"/>
      <c r="Q4042" s="12" t="n"/>
      <c r="R4042" s="12" t="n"/>
      <c r="S4042" s="12" t="inlineStr">
        <is>
          <t>Tray</t>
        </is>
      </c>
      <c r="T4042" s="16" t="n">
        <v>0</v>
      </c>
      <c r="U4042" s="16" t="n">
        <v>62</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H-I-0092</t>
        </is>
      </c>
      <c r="B4043" s="12" t="inlineStr">
        <is>
          <t>H</t>
        </is>
      </c>
      <c r="C4043" s="12" t="inlineStr">
        <is>
          <t>BESS</t>
        </is>
      </c>
      <c r="D4043" s="12" t="inlineStr">
        <is>
          <t>Instrumentation</t>
        </is>
      </c>
      <c r="E4043" s="12" t="inlineStr"/>
      <c r="F4043" s="12" t="inlineStr">
        <is>
          <t>BESS PCS / MV skid</t>
        </is>
      </c>
      <c r="G4043" s="12" t="inlineStr"/>
      <c r="H4043" s="12" t="inlineStr">
        <is>
          <t>BESS container (ISO 40 ft high cube)</t>
        </is>
      </c>
      <c r="I4043" s="12" t="inlineStr">
        <is>
          <t>Instrumentation</t>
        </is>
      </c>
      <c r="J4043" s="12" t="inlineStr">
        <is>
          <t>Instrumentation PLTC / TC-ER 300 V, #18 twisted shielded pairs, overall shield</t>
        </is>
      </c>
      <c r="K4043" s="12" t="inlineStr">
        <is>
          <t>PLTC|4 pr|18</t>
        </is>
      </c>
      <c r="L4043" s="12" t="inlineStr">
        <is>
          <t>4 pr</t>
        </is>
      </c>
      <c r="M4043" s="12" t="inlineStr">
        <is>
          <t>18</t>
        </is>
      </c>
      <c r="N4043" s="12" t="n">
        <v>1</v>
      </c>
      <c r="O4043" s="12" t="n">
        <v>1</v>
      </c>
      <c r="P4043" s="12" t="n"/>
      <c r="Q4043" s="12" t="n"/>
      <c r="R4043" s="12" t="n"/>
      <c r="S4043" s="12" t="inlineStr">
        <is>
          <t>Tray</t>
        </is>
      </c>
      <c r="T4043" s="16" t="n">
        <v>0</v>
      </c>
      <c r="U4043" s="16" t="n">
        <v>62</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H-I-0093</t>
        </is>
      </c>
      <c r="B4044" s="12" t="inlineStr">
        <is>
          <t>H</t>
        </is>
      </c>
      <c r="C4044" s="12" t="inlineStr">
        <is>
          <t>BESS</t>
        </is>
      </c>
      <c r="D4044" s="12" t="inlineStr">
        <is>
          <t>Instrumentation</t>
        </is>
      </c>
      <c r="E4044" s="12" t="inlineStr"/>
      <c r="F4044" s="12" t="inlineStr">
        <is>
          <t>BESS PCS / MV skid</t>
        </is>
      </c>
      <c r="G4044" s="12" t="inlineStr"/>
      <c r="H4044" s="12" t="inlineStr">
        <is>
          <t>BESS container (ISO 40 ft high cube)</t>
        </is>
      </c>
      <c r="I4044" s="12" t="inlineStr">
        <is>
          <t>Instrumentation</t>
        </is>
      </c>
      <c r="J4044" s="12" t="inlineStr">
        <is>
          <t>Instrumentation PLTC / TC-ER 300 V, #18 twisted shielded pairs, overall shield</t>
        </is>
      </c>
      <c r="K4044" s="12" t="inlineStr">
        <is>
          <t>PLTC|4 pr|18</t>
        </is>
      </c>
      <c r="L4044" s="12" t="inlineStr">
        <is>
          <t>4 pr</t>
        </is>
      </c>
      <c r="M4044" s="12" t="inlineStr">
        <is>
          <t>18</t>
        </is>
      </c>
      <c r="N4044" s="12" t="n">
        <v>1</v>
      </c>
      <c r="O4044" s="12" t="n">
        <v>1</v>
      </c>
      <c r="P4044" s="12" t="n"/>
      <c r="Q4044" s="12" t="n"/>
      <c r="R4044" s="12" t="n"/>
      <c r="S4044" s="12" t="inlineStr">
        <is>
          <t>Tray</t>
        </is>
      </c>
      <c r="T4044" s="16" t="n">
        <v>0</v>
      </c>
      <c r="U4044" s="16" t="n">
        <v>62</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H-I-0094</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6" t="n">
        <v>0</v>
      </c>
      <c r="U4045" s="16" t="n">
        <v>62</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H-I-0095</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62</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H-I-0096</t>
        </is>
      </c>
      <c r="B4047" s="12" t="inlineStr">
        <is>
          <t>H</t>
        </is>
      </c>
      <c r="C4047" s="12" t="inlineStr">
        <is>
          <t>BESS</t>
        </is>
      </c>
      <c r="D4047" s="12" t="inlineStr">
        <is>
          <t>Discrete device to JB JB-BESS container (IS-DI01: 8 x 1 pr (field cables)</t>
        </is>
      </c>
      <c r="E4047" s="12" t="inlineStr"/>
      <c r="F4047" s="12" t="inlineStr">
        <is>
          <t>BESS container (ISO 40 ft high cube)</t>
        </is>
      </c>
      <c r="G4047" s="12" t="inlineStr">
        <is>
          <t>JB-BESS container (IS-DI01</t>
        </is>
      </c>
      <c r="H4047" s="12" t="inlineStr">
        <is>
          <t>BESS container (ISO 40 ft high cube)</t>
        </is>
      </c>
      <c r="I4047" s="12" t="inlineStr">
        <is>
          <t>Instrumentation</t>
        </is>
      </c>
      <c r="J4047" s="12" t="inlineStr">
        <is>
          <t>Instrumentation PLTC / TC-ER 300 V, #18 twisted shielded pairs, overall shield</t>
        </is>
      </c>
      <c r="K4047" s="12" t="inlineStr">
        <is>
          <t>PLTC|1 pr|16</t>
        </is>
      </c>
      <c r="L4047" s="12" t="inlineStr">
        <is>
          <t>1 pr</t>
        </is>
      </c>
      <c r="M4047" s="12" t="inlineStr">
        <is>
          <t>16</t>
        </is>
      </c>
      <c r="N4047" s="12" t="n">
        <v>8</v>
      </c>
      <c r="O4047" s="12" t="n">
        <v>1</v>
      </c>
      <c r="P4047" s="12" t="n"/>
      <c r="Q4047" s="12" t="n"/>
      <c r="R4047" s="12" t="n"/>
      <c r="S4047" s="12" t="inlineStr">
        <is>
          <t>Tray / conduit</t>
        </is>
      </c>
      <c r="T4047" s="16" t="n">
        <v>53</v>
      </c>
      <c r="U4047" s="16" t="n">
        <v>10</v>
      </c>
      <c r="V4047" s="16">
        <f>ROUNDUP((T4047+U4047+2*'Read Me'!$B$13)*(1+'Read Me'!$B$12),-1)</f>
        <v/>
      </c>
      <c r="W4047" s="16">
        <f>V4047*N4047*O4047</f>
        <v/>
      </c>
      <c r="X4047" s="12">
        <f>IF(LEFT(I4047,2)="MV",2*N4047*IF(L4047="1/C",O4047,1),0)</f>
        <v/>
      </c>
      <c r="Y4047" s="12">
        <f>IF(OR(LEFT(K4047,4)="LVAX",LEFT(K4047,6)="MV15AX",LEFT(K4047,4)="CTAX",LEFT(K4047,2)="W|"),2*N4047*O4047,0)</f>
        <v/>
      </c>
      <c r="Z4047" s="12" t="inlineStr">
        <is>
          <t>device-to-JB field wiring, one cable per device</t>
        </is>
      </c>
      <c r="AA4047" s="12">
        <f>N4047*O4047</f>
        <v/>
      </c>
    </row>
    <row r="4048">
      <c r="A4048" s="12" t="inlineStr">
        <is>
          <t>H-I-0097</t>
        </is>
      </c>
      <c r="B4048" s="12" t="inlineStr">
        <is>
          <t>H</t>
        </is>
      </c>
      <c r="C4048" s="12" t="inlineStr">
        <is>
          <t>BESS</t>
        </is>
      </c>
      <c r="D4048" s="12" t="inlineStr">
        <is>
          <t>Home run JB-BESS container (IS-DI01 to the control / marshalling room</t>
        </is>
      </c>
      <c r="E4048" s="12" t="inlineStr"/>
      <c r="F4048" s="12" t="inlineStr">
        <is>
          <t>BESS EMS / SCADA and revenue metering</t>
        </is>
      </c>
      <c r="G4048" s="12" t="inlineStr">
        <is>
          <t>JB-BESS container (IS-DI01</t>
        </is>
      </c>
      <c r="H4048" s="12" t="inlineStr">
        <is>
          <t>BESS container (ISO 40 ft high cube)</t>
        </is>
      </c>
      <c r="I4048" s="12" t="inlineStr">
        <is>
          <t>Instrumentation</t>
        </is>
      </c>
      <c r="J4048" s="12" t="inlineStr">
        <is>
          <t>Instrumentation PLTC / TC-ER 300 V, #18 twisted shielded pairs, overall shield</t>
        </is>
      </c>
      <c r="K4048" s="12" t="inlineStr">
        <is>
          <t>PLTC|24 pr|18</t>
        </is>
      </c>
      <c r="L4048" s="12" t="inlineStr">
        <is>
          <t>24 pr</t>
        </is>
      </c>
      <c r="M4048" s="12" t="inlineStr">
        <is>
          <t>18</t>
        </is>
      </c>
      <c r="N4048" s="12" t="n">
        <v>1</v>
      </c>
      <c r="O4048" s="12" t="n">
        <v>1</v>
      </c>
      <c r="P4048" s="12" t="n"/>
      <c r="Q4048" s="12" t="n"/>
      <c r="R4048" s="12" t="n"/>
      <c r="S4048" s="12" t="inlineStr">
        <is>
          <t>Duct bank</t>
        </is>
      </c>
      <c r="T4048" s="16" t="n">
        <v>300</v>
      </c>
      <c r="U4048" s="16" t="n">
        <v>89</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H-I-0098</t>
        </is>
      </c>
      <c r="B4049" s="12" t="inlineStr">
        <is>
          <t>H</t>
        </is>
      </c>
      <c r="C4049" s="12" t="inlineStr">
        <is>
          <t>BESS</t>
        </is>
      </c>
      <c r="D4049" s="12" t="inlineStr">
        <is>
          <t>Discrete device to JB JB-BESS container (IS-DI01: 8 x 1 pr (field cables)</t>
        </is>
      </c>
      <c r="E4049" s="12" t="inlineStr"/>
      <c r="F4049" s="12" t="inlineStr">
        <is>
          <t>BESS container (ISO 40 ft high cube)</t>
        </is>
      </c>
      <c r="G4049" s="12" t="inlineStr">
        <is>
          <t>JB-BESS container (IS-DI01</t>
        </is>
      </c>
      <c r="H4049" s="12" t="inlineStr">
        <is>
          <t>BESS container (ISO 40 ft high cube)</t>
        </is>
      </c>
      <c r="I4049" s="12" t="inlineStr">
        <is>
          <t>Instrumentation</t>
        </is>
      </c>
      <c r="J4049" s="12" t="inlineStr">
        <is>
          <t>Instrumentation PLTC / TC-ER 300 V, #18 twisted shielded pairs, overall shield</t>
        </is>
      </c>
      <c r="K4049" s="12" t="inlineStr">
        <is>
          <t>PLTC|1 pr|16</t>
        </is>
      </c>
      <c r="L4049" s="12" t="inlineStr">
        <is>
          <t>1 pr</t>
        </is>
      </c>
      <c r="M4049" s="12" t="inlineStr">
        <is>
          <t>16</t>
        </is>
      </c>
      <c r="N4049" s="12" t="n">
        <v>8</v>
      </c>
      <c r="O4049" s="12" t="n">
        <v>1</v>
      </c>
      <c r="P4049" s="12" t="n"/>
      <c r="Q4049" s="12" t="n"/>
      <c r="R4049" s="12" t="n"/>
      <c r="S4049" s="12" t="inlineStr">
        <is>
          <t>Tray / conduit</t>
        </is>
      </c>
      <c r="T4049" s="16" t="n">
        <v>53</v>
      </c>
      <c r="U4049" s="16" t="n">
        <v>10</v>
      </c>
      <c r="V4049" s="16">
        <f>ROUNDUP((T4049+U4049+2*'Read Me'!$B$13)*(1+'Read Me'!$B$12),-1)</f>
        <v/>
      </c>
      <c r="W4049" s="16">
        <f>V4049*N4049*O4049</f>
        <v/>
      </c>
      <c r="X4049" s="12">
        <f>IF(LEFT(I4049,2)="MV",2*N4049*IF(L4049="1/C",O4049,1),0)</f>
        <v/>
      </c>
      <c r="Y4049" s="12">
        <f>IF(OR(LEFT(K4049,4)="LVAX",LEFT(K4049,6)="MV15AX",LEFT(K4049,4)="CTAX",LEFT(K4049,2)="W|"),2*N4049*O4049,0)</f>
        <v/>
      </c>
      <c r="Z4049" s="12" t="inlineStr">
        <is>
          <t>device-to-JB field wiring, one cable per device</t>
        </is>
      </c>
      <c r="AA4049" s="12">
        <f>N4049*O4049</f>
        <v/>
      </c>
    </row>
    <row r="4050">
      <c r="A4050" s="12" t="inlineStr">
        <is>
          <t>H-I-0099</t>
        </is>
      </c>
      <c r="B4050" s="12" t="inlineStr">
        <is>
          <t>H</t>
        </is>
      </c>
      <c r="C4050" s="12" t="inlineStr">
        <is>
          <t>BESS</t>
        </is>
      </c>
      <c r="D4050" s="12" t="inlineStr">
        <is>
          <t>Home run JB-BESS container (IS-DI01 to the control / marshalling room</t>
        </is>
      </c>
      <c r="E4050" s="12" t="inlineStr"/>
      <c r="F4050" s="12" t="inlineStr">
        <is>
          <t>BESS EMS / SCADA and revenue metering</t>
        </is>
      </c>
      <c r="G4050" s="12" t="inlineStr">
        <is>
          <t>JB-BESS container (IS-DI01</t>
        </is>
      </c>
      <c r="H4050" s="12" t="inlineStr">
        <is>
          <t>BESS container (ISO 40 ft high cube)</t>
        </is>
      </c>
      <c r="I4050" s="12" t="inlineStr">
        <is>
          <t>Instrumentation</t>
        </is>
      </c>
      <c r="J4050" s="12" t="inlineStr">
        <is>
          <t>Instrumentation PLTC / TC-ER 300 V, #18 twisted shielded pairs, overall shield</t>
        </is>
      </c>
      <c r="K4050" s="12" t="inlineStr">
        <is>
          <t>PLTC|24 pr|18</t>
        </is>
      </c>
      <c r="L4050" s="12" t="inlineStr">
        <is>
          <t>24 pr</t>
        </is>
      </c>
      <c r="M4050" s="12" t="inlineStr">
        <is>
          <t>18</t>
        </is>
      </c>
      <c r="N4050" s="12" t="n">
        <v>1</v>
      </c>
      <c r="O4050" s="12" t="n">
        <v>1</v>
      </c>
      <c r="P4050" s="12" t="n"/>
      <c r="Q4050" s="12" t="n"/>
      <c r="R4050" s="12" t="n"/>
      <c r="S4050" s="12" t="inlineStr">
        <is>
          <t>Duct bank</t>
        </is>
      </c>
      <c r="T4050" s="16" t="n">
        <v>160</v>
      </c>
      <c r="U4050" s="16" t="n">
        <v>169</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H-I-0100</t>
        </is>
      </c>
      <c r="B4051" s="12" t="inlineStr">
        <is>
          <t>H</t>
        </is>
      </c>
      <c r="C4051" s="12" t="inlineStr">
        <is>
          <t>BESS</t>
        </is>
      </c>
      <c r="D4051" s="12" t="inlineStr">
        <is>
          <t>Discrete device to JB JB-BESS container (IS-DI01: 8 x 1 pr (field cables)</t>
        </is>
      </c>
      <c r="E4051" s="12" t="inlineStr"/>
      <c r="F4051" s="12" t="inlineStr">
        <is>
          <t>BESS container (ISO 40 ft high cube)</t>
        </is>
      </c>
      <c r="G4051" s="12" t="inlineStr">
        <is>
          <t>JB-BESS container (IS-DI01</t>
        </is>
      </c>
      <c r="H4051" s="12" t="inlineStr">
        <is>
          <t>BESS container (ISO 40 ft high cube)</t>
        </is>
      </c>
      <c r="I4051" s="12" t="inlineStr">
        <is>
          <t>Instrumentation</t>
        </is>
      </c>
      <c r="J4051" s="12" t="inlineStr">
        <is>
          <t>Instrumentation PLTC / TC-ER 300 V, #18 twisted shielded pairs, overall shield</t>
        </is>
      </c>
      <c r="K4051" s="12" t="inlineStr">
        <is>
          <t>PLTC|1 pr|16</t>
        </is>
      </c>
      <c r="L4051" s="12" t="inlineStr">
        <is>
          <t>1 pr</t>
        </is>
      </c>
      <c r="M4051" s="12" t="inlineStr">
        <is>
          <t>16</t>
        </is>
      </c>
      <c r="N4051" s="12" t="n">
        <v>8</v>
      </c>
      <c r="O4051" s="12" t="n">
        <v>1</v>
      </c>
      <c r="P4051" s="12" t="n"/>
      <c r="Q4051" s="12" t="n"/>
      <c r="R4051" s="12" t="n"/>
      <c r="S4051" s="12" t="inlineStr">
        <is>
          <t>Tray / conduit</t>
        </is>
      </c>
      <c r="T4051" s="16" t="n">
        <v>53</v>
      </c>
      <c r="U4051" s="16" t="n">
        <v>10</v>
      </c>
      <c r="V4051" s="16">
        <f>ROUNDUP((T4051+U4051+2*'Read Me'!$B$13)*(1+'Read Me'!$B$12),-1)</f>
        <v/>
      </c>
      <c r="W4051" s="16">
        <f>V4051*N4051*O4051</f>
        <v/>
      </c>
      <c r="X4051" s="12">
        <f>IF(LEFT(I4051,2)="MV",2*N4051*IF(L4051="1/C",O4051,1),0)</f>
        <v/>
      </c>
      <c r="Y4051" s="12">
        <f>IF(OR(LEFT(K4051,4)="LVAX",LEFT(K4051,6)="MV15AX",LEFT(K4051,4)="CTAX",LEFT(K4051,2)="W|"),2*N4051*O4051,0)</f>
        <v/>
      </c>
      <c r="Z4051" s="12" t="inlineStr">
        <is>
          <t>device-to-JB field wiring, one cable per device</t>
        </is>
      </c>
      <c r="AA4051" s="12">
        <f>N4051*O4051</f>
        <v/>
      </c>
    </row>
    <row r="4052">
      <c r="A4052" s="12" t="inlineStr">
        <is>
          <t>H-I-0101</t>
        </is>
      </c>
      <c r="B4052" s="12" t="inlineStr">
        <is>
          <t>H</t>
        </is>
      </c>
      <c r="C4052" s="12" t="inlineStr">
        <is>
          <t>BESS</t>
        </is>
      </c>
      <c r="D4052" s="12" t="inlineStr">
        <is>
          <t>Home run JB-BESS container (IS-DI01 to the control / marshalling room</t>
        </is>
      </c>
      <c r="E4052" s="12" t="inlineStr"/>
      <c r="F4052" s="12" t="inlineStr">
        <is>
          <t>BESS EMS / SCADA and revenue metering</t>
        </is>
      </c>
      <c r="G4052" s="12" t="inlineStr">
        <is>
          <t>JB-BESS container (IS-DI01</t>
        </is>
      </c>
      <c r="H4052" s="12" t="inlineStr">
        <is>
          <t>BESS container (ISO 40 ft high cube)</t>
        </is>
      </c>
      <c r="I4052" s="12" t="inlineStr">
        <is>
          <t>Instrumentation</t>
        </is>
      </c>
      <c r="J4052" s="12" t="inlineStr">
        <is>
          <t>Instrumentation PLTC / TC-ER 300 V, #18 twisted shielded pairs, overall shield</t>
        </is>
      </c>
      <c r="K4052" s="12" t="inlineStr">
        <is>
          <t>PLTC|24 pr|18</t>
        </is>
      </c>
      <c r="L4052" s="12" t="inlineStr">
        <is>
          <t>24 pr</t>
        </is>
      </c>
      <c r="M4052" s="12" t="inlineStr">
        <is>
          <t>18</t>
        </is>
      </c>
      <c r="N4052" s="12" t="n">
        <v>1</v>
      </c>
      <c r="O4052" s="12" t="n">
        <v>1</v>
      </c>
      <c r="P4052" s="12" t="n"/>
      <c r="Q4052" s="12" t="n"/>
      <c r="R4052" s="12" t="n"/>
      <c r="S4052" s="12" t="inlineStr">
        <is>
          <t>Duct bank</t>
        </is>
      </c>
      <c r="T4052" s="16" t="n">
        <v>160</v>
      </c>
      <c r="U4052" s="16" t="n">
        <v>109</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H-I-0102</t>
        </is>
      </c>
      <c r="B4053" s="12" t="inlineStr">
        <is>
          <t>H</t>
        </is>
      </c>
      <c r="C4053" s="12" t="inlineStr">
        <is>
          <t>BESS</t>
        </is>
      </c>
      <c r="D4053" s="12" t="inlineStr">
        <is>
          <t>Discrete device to JB JB-BESS container (IS-DI01: 8 x 1 pr (field cables)</t>
        </is>
      </c>
      <c r="E4053" s="12" t="inlineStr"/>
      <c r="F4053" s="12" t="inlineStr">
        <is>
          <t>BESS container (ISO 40 ft high cube)</t>
        </is>
      </c>
      <c r="G4053" s="12" t="inlineStr">
        <is>
          <t>JB-BESS container (IS-DI01</t>
        </is>
      </c>
      <c r="H4053" s="12" t="inlineStr">
        <is>
          <t>BESS container (ISO 40 ft high cube)</t>
        </is>
      </c>
      <c r="I4053" s="12" t="inlineStr">
        <is>
          <t>Instrumentation</t>
        </is>
      </c>
      <c r="J4053" s="12" t="inlineStr">
        <is>
          <t>Instrumentation PLTC / TC-ER 300 V, #18 twisted shielded pairs, overall shield</t>
        </is>
      </c>
      <c r="K4053" s="12" t="inlineStr">
        <is>
          <t>PLTC|1 pr|16</t>
        </is>
      </c>
      <c r="L4053" s="12" t="inlineStr">
        <is>
          <t>1 pr</t>
        </is>
      </c>
      <c r="M4053" s="12" t="inlineStr">
        <is>
          <t>16</t>
        </is>
      </c>
      <c r="N4053" s="12" t="n">
        <v>8</v>
      </c>
      <c r="O4053" s="12" t="n">
        <v>1</v>
      </c>
      <c r="P4053" s="12" t="n"/>
      <c r="Q4053" s="12" t="n"/>
      <c r="R4053" s="12" t="n"/>
      <c r="S4053" s="12" t="inlineStr">
        <is>
          <t>Tray / conduit</t>
        </is>
      </c>
      <c r="T4053" s="16" t="n">
        <v>53</v>
      </c>
      <c r="U4053" s="16" t="n">
        <v>10</v>
      </c>
      <c r="V4053" s="16">
        <f>ROUNDUP((T4053+U4053+2*'Read Me'!$B$13)*(1+'Read Me'!$B$12),-1)</f>
        <v/>
      </c>
      <c r="W4053" s="16">
        <f>V4053*N4053*O4053</f>
        <v/>
      </c>
      <c r="X4053" s="12">
        <f>IF(LEFT(I4053,2)="MV",2*N4053*IF(L4053="1/C",O4053,1),0)</f>
        <v/>
      </c>
      <c r="Y4053" s="12">
        <f>IF(OR(LEFT(K4053,4)="LVAX",LEFT(K4053,6)="MV15AX",LEFT(K4053,4)="CTAX",LEFT(K4053,2)="W|"),2*N4053*O4053,0)</f>
        <v/>
      </c>
      <c r="Z4053" s="12" t="inlineStr">
        <is>
          <t>device-to-JB field wiring, one cable per device</t>
        </is>
      </c>
      <c r="AA4053" s="12">
        <f>N4053*O4053</f>
        <v/>
      </c>
    </row>
    <row r="4054">
      <c r="A4054" s="12" t="inlineStr">
        <is>
          <t>H-I-0103</t>
        </is>
      </c>
      <c r="B4054" s="12" t="inlineStr">
        <is>
          <t>H</t>
        </is>
      </c>
      <c r="C4054" s="12" t="inlineStr">
        <is>
          <t>BESS</t>
        </is>
      </c>
      <c r="D4054" s="12" t="inlineStr">
        <is>
          <t>Home run JB-BESS container (IS-DI01 to the control / marshalling room</t>
        </is>
      </c>
      <c r="E4054" s="12" t="inlineStr"/>
      <c r="F4054" s="12" t="inlineStr">
        <is>
          <t>BESS EMS / SCADA and revenue metering</t>
        </is>
      </c>
      <c r="G4054" s="12" t="inlineStr">
        <is>
          <t>JB-BESS container (IS-DI01</t>
        </is>
      </c>
      <c r="H4054" s="12" t="inlineStr">
        <is>
          <t>BESS container (ISO 40 ft high cube)</t>
        </is>
      </c>
      <c r="I4054" s="12" t="inlineStr">
        <is>
          <t>Instrumentation</t>
        </is>
      </c>
      <c r="J4054" s="12" t="inlineStr">
        <is>
          <t>Instrumentation PLTC / TC-ER 300 V, #18 twisted shielded pairs, overall shield</t>
        </is>
      </c>
      <c r="K4054" s="12" t="inlineStr">
        <is>
          <t>PLTC|24 pr|18</t>
        </is>
      </c>
      <c r="L4054" s="12" t="inlineStr">
        <is>
          <t>24 pr</t>
        </is>
      </c>
      <c r="M4054" s="12" t="inlineStr">
        <is>
          <t>18</t>
        </is>
      </c>
      <c r="N4054" s="12" t="n">
        <v>1</v>
      </c>
      <c r="O4054" s="12" t="n">
        <v>1</v>
      </c>
      <c r="P4054" s="12" t="n"/>
      <c r="Q4054" s="12" t="n"/>
      <c r="R4054" s="12" t="n"/>
      <c r="S4054" s="12" t="inlineStr">
        <is>
          <t>Duct bank</t>
        </is>
      </c>
      <c r="T4054" s="16" t="n">
        <v>70</v>
      </c>
      <c r="U4054" s="16" t="n">
        <v>139</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H-I-0104</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H-I-0105</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30</v>
      </c>
      <c r="U4056" s="16" t="n">
        <v>93</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H-I-0106</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H-I-0107</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Tray</t>
        </is>
      </c>
      <c r="T4058" s="16" t="n">
        <v>0</v>
      </c>
      <c r="U4058" s="16" t="n">
        <v>83</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H-I-0108</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H-I-0109</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300</v>
      </c>
      <c r="U4060" s="16" t="n">
        <v>147</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H-I-0110</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H-I-0111</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160</v>
      </c>
      <c r="U4062" s="16" t="n">
        <v>227</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H-I-0112</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H-I-0113</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160</v>
      </c>
      <c r="U4064" s="16" t="n">
        <v>167</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H-I-0114</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H-I-0115</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Duct bank</t>
        </is>
      </c>
      <c r="T4066" s="16" t="n">
        <v>30</v>
      </c>
      <c r="U4066" s="16" t="n">
        <v>211</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H-I-0116</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H-I-0117</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v>
      </c>
      <c r="U4068" s="16" t="n">
        <v>151</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H-I-0118</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H-I-0119</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Tray</t>
        </is>
      </c>
      <c r="T4070" s="16" t="n">
        <v>0</v>
      </c>
      <c r="U4070" s="16" t="n">
        <v>141</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H-I-0120</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H-I-0121</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300</v>
      </c>
      <c r="U4072" s="16" t="n">
        <v>205</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H-I-0122</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H-I-0123</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300</v>
      </c>
      <c r="U4074" s="16" t="n">
        <v>205</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H-I-0124</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H-I-0125</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160</v>
      </c>
      <c r="U4076" s="16" t="n">
        <v>225</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H-I-0126</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H-I-0127</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6" t="n">
        <v>160</v>
      </c>
      <c r="U4078" s="16" t="n">
        <v>225</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H-I-0128</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H-I-0129</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30</v>
      </c>
      <c r="U4080" s="16" t="n">
        <v>209</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H-I-0130</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H-I-0131</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336</v>
      </c>
      <c r="U4082" s="16" t="n">
        <v>173</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H-I-0132</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H-I-0133</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340</v>
      </c>
      <c r="U4084" s="16" t="n">
        <v>253</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H-I-0134</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H-I-0135</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300</v>
      </c>
      <c r="U4086" s="16" t="n">
        <v>263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H-I-0136</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H-I-0137</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160</v>
      </c>
      <c r="U4088" s="16" t="n">
        <v>283</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H-I-0138</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H-I-0139</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160</v>
      </c>
      <c r="U4090" s="16" t="n">
        <v>283</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H-I-0140</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H-I-0141</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336</v>
      </c>
      <c r="U4092" s="16" t="n">
        <v>115</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H-I-0142</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H-I-0143</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336</v>
      </c>
      <c r="U4094" s="16" t="n">
        <v>115</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H-I-0144</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H-I-0145</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602</v>
      </c>
      <c r="U4096" s="16" t="n">
        <v>57</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H-I-0146</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H-I-0147</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482</v>
      </c>
      <c r="U4098" s="16" t="n">
        <v>117</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H-I-0148</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H-I-0149</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336</v>
      </c>
      <c r="U4100" s="16" t="n">
        <v>177</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H-I-0150</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H-I-0151</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336</v>
      </c>
      <c r="U4102" s="16" t="n">
        <v>117</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H-I-0152</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H-I-0153</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336</v>
      </c>
      <c r="U4104" s="16" t="n">
        <v>57</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H-I-0154</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H-I-0155</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336</v>
      </c>
      <c r="U4106" s="16" t="n">
        <v>57</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H-I-0156</t>
        </is>
      </c>
      <c r="B4107" s="12" t="inlineStr">
        <is>
          <t>H</t>
        </is>
      </c>
      <c r="C4107" s="12" t="inlineStr">
        <is>
          <t>BESS</t>
        </is>
      </c>
      <c r="D4107" s="12" t="inlineStr">
        <is>
          <t>Analog instrument to JB JB-BESS MPT-AI01: 8 x 1 pr (field cables)</t>
        </is>
      </c>
      <c r="E4107" s="12" t="inlineStr">
        <is>
          <t>BESS MPT</t>
        </is>
      </c>
      <c r="F4107" s="12" t="inlineStr">
        <is>
          <t>BESS main power transformer 34.5/230 kV (to D4 upper)</t>
        </is>
      </c>
      <c r="G4107" s="12" t="inlineStr">
        <is>
          <t>JB-BESS MPT-AI01</t>
        </is>
      </c>
      <c r="H4107" s="12" t="inlineStr">
        <is>
          <t>BESS main power transformer 34.5/230 kV (to D4 upper)</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77</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H-I-0157</t>
        </is>
      </c>
      <c r="B4108" s="12" t="inlineStr">
        <is>
          <t>H</t>
        </is>
      </c>
      <c r="C4108" s="12" t="inlineStr">
        <is>
          <t>BESS</t>
        </is>
      </c>
      <c r="D4108" s="12" t="inlineStr">
        <is>
          <t>Home run JB-BESS MPT-AI01 to the control / marshalling room</t>
        </is>
      </c>
      <c r="E4108" s="12" t="inlineStr"/>
      <c r="F4108" s="12" t="inlineStr">
        <is>
          <t>BESS EMS / SCADA and revenue metering</t>
        </is>
      </c>
      <c r="G4108" s="12" t="inlineStr">
        <is>
          <t>JB-BESS MPT-AI01</t>
        </is>
      </c>
      <c r="H4108" s="12" t="inlineStr">
        <is>
          <t>BESS main power transformer 34.5/230 kV (to D4 upper)</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162</v>
      </c>
      <c r="U4108" s="16" t="n">
        <v>32</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H-I-0158</t>
        </is>
      </c>
      <c r="B4109" s="12" t="inlineStr">
        <is>
          <t>H</t>
        </is>
      </c>
      <c r="C4109" s="12" t="inlineStr">
        <is>
          <t>BESS</t>
        </is>
      </c>
      <c r="D4109" s="12" t="inlineStr">
        <is>
          <t>Discrete device to JB JB-BESS MPT-DI01: 16 x 1 pr (field cables)</t>
        </is>
      </c>
      <c r="E4109" s="12" t="inlineStr">
        <is>
          <t>BESS MPT</t>
        </is>
      </c>
      <c r="F4109" s="12" t="inlineStr">
        <is>
          <t>BESS main power transformer 34.5/230 kV (to D4 upper)</t>
        </is>
      </c>
      <c r="G4109" s="12" t="inlineStr">
        <is>
          <t>JB-BESS MPT-DI01</t>
        </is>
      </c>
      <c r="H4109" s="12" t="inlineStr">
        <is>
          <t>BESS main power transformer 34.5/230 kV (to D4 upper)</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16</v>
      </c>
      <c r="O4109" s="12" t="n">
        <v>1</v>
      </c>
      <c r="P4109" s="12" t="n"/>
      <c r="Q4109" s="12" t="n"/>
      <c r="R4109" s="12" t="n"/>
      <c r="S4109" s="12" t="inlineStr">
        <is>
          <t>Tray / conduit</t>
        </is>
      </c>
      <c r="T4109" s="16" t="n">
        <v>77</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H-I-0159</t>
        </is>
      </c>
      <c r="B4110" s="12" t="inlineStr">
        <is>
          <t>H</t>
        </is>
      </c>
      <c r="C4110" s="12" t="inlineStr">
        <is>
          <t>BESS</t>
        </is>
      </c>
      <c r="D4110" s="12" t="inlineStr">
        <is>
          <t>Home run JB-BESS MPT-DI01 to the control / marshalling room</t>
        </is>
      </c>
      <c r="E4110" s="12" t="inlineStr"/>
      <c r="F4110" s="12" t="inlineStr">
        <is>
          <t>BESS EMS / SCADA and revenue metering</t>
        </is>
      </c>
      <c r="G4110" s="12" t="inlineStr">
        <is>
          <t>JB-BESS MPT-DI01</t>
        </is>
      </c>
      <c r="H4110" s="12" t="inlineStr">
        <is>
          <t>BESS main power transformer 34.5/230 kV (to D4 upper)</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162</v>
      </c>
      <c r="U4110" s="16" t="n">
        <v>32</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H-I-0160</t>
        </is>
      </c>
      <c r="B4111" s="12" t="inlineStr">
        <is>
          <t>H</t>
        </is>
      </c>
      <c r="C4111" s="12" t="inlineStr">
        <is>
          <t>BESS</t>
        </is>
      </c>
      <c r="D4111" s="12" t="inlineStr">
        <is>
          <t>Instrumentation</t>
        </is>
      </c>
      <c r="E4111" s="12" t="inlineStr"/>
      <c r="F4111" s="12" t="inlineStr">
        <is>
          <t>BESS EMS / SCADA and revenue metering</t>
        </is>
      </c>
      <c r="G4111" s="12" t="inlineStr"/>
      <c r="H4111" s="12" t="inlineStr">
        <is>
          <t>CONDITIONAL: grounding transformer</t>
        </is>
      </c>
      <c r="I4111" s="12" t="inlineStr">
        <is>
          <t>Instrumentation</t>
        </is>
      </c>
      <c r="J4111" s="12" t="inlineStr">
        <is>
          <t>Instrumentation PLTC / TC-ER 300 V, #18 twisted shielded pairs, overall shield</t>
        </is>
      </c>
      <c r="K4111" s="12" t="inlineStr">
        <is>
          <t>PLTC|4 pr|18</t>
        </is>
      </c>
      <c r="L4111" s="12" t="inlineStr">
        <is>
          <t>4 pr</t>
        </is>
      </c>
      <c r="M4111" s="12" t="inlineStr">
        <is>
          <t>18</t>
        </is>
      </c>
      <c r="N4111" s="12" t="n">
        <v>1</v>
      </c>
      <c r="O4111" s="12" t="n">
        <v>1</v>
      </c>
      <c r="P4111" s="12" t="n"/>
      <c r="Q4111" s="12" t="n"/>
      <c r="R4111" s="12" t="n"/>
      <c r="S4111" s="12" t="inlineStr">
        <is>
          <t>Duct bank</t>
        </is>
      </c>
      <c r="T4111" s="16" t="n">
        <v>280</v>
      </c>
      <c r="U4111" s="16" t="n">
        <v>87</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H-P-0001</t>
        </is>
      </c>
      <c r="B4112" s="12" t="inlineStr">
        <is>
          <t>H</t>
        </is>
      </c>
      <c r="C4112" s="12" t="inlineStr">
        <is>
          <t>BESS</t>
        </is>
      </c>
      <c r="D4112" s="12" t="inlineStr">
        <is>
          <t>LV panel / distribution feeder</t>
        </is>
      </c>
      <c r="E4112" s="12" t="inlineStr"/>
      <c r="F4112" s="12" t="inlineStr">
        <is>
          <t>BESS auxiliary transformer</t>
        </is>
      </c>
      <c r="G4112" s="12" t="inlineStr"/>
      <c r="H4112" s="12" t="inlineStr">
        <is>
          <t>34.5 kV collector e-house (arc-resistant)</t>
        </is>
      </c>
      <c r="I4112" s="12" t="inlineStr">
        <is>
          <t>LV 600 V</t>
        </is>
      </c>
      <c r="J4112" s="12" t="inlineStr">
        <is>
          <t>Type TC-ER 600 V 3/C Cu XHHW-2 + ground, PVC jacket</t>
        </is>
      </c>
      <c r="K4112" s="12" t="inlineStr">
        <is>
          <t>LV|3/C+G|6</t>
        </is>
      </c>
      <c r="L4112" s="12" t="inlineStr">
        <is>
          <t>3/C+G</t>
        </is>
      </c>
      <c r="M4112" s="12" t="inlineStr">
        <is>
          <t>6</t>
        </is>
      </c>
      <c r="N4112" s="12" t="n">
        <v>1</v>
      </c>
      <c r="O4112" s="12" t="n">
        <v>1</v>
      </c>
      <c r="P4112" s="12" t="n">
        <v>480</v>
      </c>
      <c r="Q4112" s="12" t="n">
        <v>30</v>
      </c>
      <c r="R4112" s="12" t="n">
        <v>42.5</v>
      </c>
      <c r="S4112" s="12" t="inlineStr">
        <is>
          <t>Duct bank</t>
        </is>
      </c>
      <c r="T4112" s="16" t="n">
        <v>30</v>
      </c>
      <c r="U4112" s="16" t="n">
        <v>37</v>
      </c>
      <c r="V4112" s="16">
        <f>ROUNDUP((T4112+U4112+2*'Read Me'!$B$13)*(1+'Read Me'!$B$12),-1)</f>
        <v/>
      </c>
      <c r="W4112" s="16">
        <f>V4112*N4112*O4112</f>
        <v/>
      </c>
      <c r="X4112" s="12">
        <f>IF(LEFT(I4112,2)="MV",2*N4112*IF(L4112="1/C",O4112,1),0)</f>
        <v/>
      </c>
      <c r="Y4112" s="12">
        <f>IF(OR(LEFT(K4112,4)="LVAX",LEFT(K4112,6)="MV15AX",LEFT(K4112,4)="CTAX",LEFT(K4112,2)="W|"),2*N4112*O4112,0)</f>
        <v/>
      </c>
      <c r="Z4112" s="12" t="inlineStr">
        <is>
          <t>VD 0.6 %</t>
        </is>
      </c>
      <c r="AA4112" s="12">
        <f>N4112*O4112</f>
        <v/>
      </c>
    </row>
    <row r="4113">
      <c r="A4113" s="12" t="inlineStr">
        <is>
          <t>H-P-0002</t>
        </is>
      </c>
      <c r="B4113" s="12" t="inlineStr">
        <is>
          <t>H</t>
        </is>
      </c>
      <c r="C4113" s="12" t="inlineStr">
        <is>
          <t>BESS</t>
        </is>
      </c>
      <c r="D4113" s="12" t="inlineStr">
        <is>
          <t>LV panel / distribution feeder</t>
        </is>
      </c>
      <c r="E4113" s="12" t="inlineStr"/>
      <c r="F4113" s="12" t="inlineStr">
        <is>
          <t>BESS auxiliary transformer</t>
        </is>
      </c>
      <c r="G4113" s="12" t="inlineStr"/>
      <c r="H4113" s="12" t="inlineStr">
        <is>
          <t>BESS EMS / SCADA and revenue metering</t>
        </is>
      </c>
      <c r="I4113" s="12" t="inlineStr">
        <is>
          <t>LV 600 V</t>
        </is>
      </c>
      <c r="J4113" s="12" t="inlineStr">
        <is>
          <t>ARMOR-X MC-HL 600 V 3/C Cu XHHW-2 + ground, CWA, black PVC (Class I Div 2)</t>
        </is>
      </c>
      <c r="K4113" s="12" t="inlineStr">
        <is>
          <t>LVAX|3/C+G|6</t>
        </is>
      </c>
      <c r="L4113" s="12" t="inlineStr">
        <is>
          <t>3/C+G</t>
        </is>
      </c>
      <c r="M4113" s="12" t="inlineStr">
        <is>
          <t>6</t>
        </is>
      </c>
      <c r="N4113" s="12" t="n">
        <v>1</v>
      </c>
      <c r="O4113" s="12" t="n">
        <v>1</v>
      </c>
      <c r="P4113" s="12" t="n">
        <v>480</v>
      </c>
      <c r="Q4113" s="12" t="n">
        <v>30</v>
      </c>
      <c r="R4113" s="12" t="n">
        <v>42.5</v>
      </c>
      <c r="S4113" s="12" t="inlineStr">
        <is>
          <t>Tray</t>
        </is>
      </c>
      <c r="T4113" s="16" t="n">
        <v>0</v>
      </c>
      <c r="U4113" s="16" t="n">
        <v>70</v>
      </c>
      <c r="V4113" s="16">
        <f>ROUNDUP((T4113+U4113+2*'Read Me'!$B$13)*(1+'Read Me'!$B$12),-1)</f>
        <v/>
      </c>
      <c r="W4113" s="16">
        <f>V4113*N4113*O4113</f>
        <v/>
      </c>
      <c r="X4113" s="12">
        <f>IF(LEFT(I4113,2)="MV",2*N4113*IF(L4113="1/C",O4113,1),0)</f>
        <v/>
      </c>
      <c r="Y4113" s="12">
        <f>IF(OR(LEFT(K4113,4)="LVAX",LEFT(K4113,6)="MV15AX",LEFT(K4113,4)="CTAX",LEFT(K4113,2)="W|"),2*N4113*O4113,0)</f>
        <v/>
      </c>
      <c r="Z4113" s="12" t="inlineStr">
        <is>
          <t>VD 0.6 %</t>
        </is>
      </c>
      <c r="AA4113" s="12">
        <f>N4113*O4113</f>
        <v/>
      </c>
    </row>
    <row r="4114">
      <c r="A4114" s="12" t="inlineStr">
        <is>
          <t>H-P-0003</t>
        </is>
      </c>
      <c r="B4114" s="12" t="inlineStr">
        <is>
          <t>H</t>
        </is>
      </c>
      <c r="C4114" s="12" t="inlineStr">
        <is>
          <t>BESS</t>
        </is>
      </c>
      <c r="D4114" s="12" t="inlineStr">
        <is>
          <t>Motor 1 of 2, 7 kW</t>
        </is>
      </c>
      <c r="E4114" s="12" t="inlineStr"/>
      <c r="F4114" s="12" t="inlineStr">
        <is>
          <t>BESS auxiliary transformer</t>
        </is>
      </c>
      <c r="G4114" s="12" t="inlineStr"/>
      <c r="H4114" s="12" t="inlineStr">
        <is>
          <t>BESS PCS / MV skid</t>
        </is>
      </c>
      <c r="I4114" s="12" t="inlineStr">
        <is>
          <t>LV 600 V</t>
        </is>
      </c>
      <c r="J4114" s="12" t="inlineStr">
        <is>
          <t>Type TC-ER 600 V 3/C Cu XHHW-2 + ground, PVC jacket</t>
        </is>
      </c>
      <c r="K4114" s="12" t="inlineStr">
        <is>
          <t>LV|3/C+G|10</t>
        </is>
      </c>
      <c r="L4114" s="12" t="inlineStr">
        <is>
          <t>3/C+G</t>
        </is>
      </c>
      <c r="M4114" s="12" t="inlineStr">
        <is>
          <t>10</t>
        </is>
      </c>
      <c r="N4114" s="12" t="n">
        <v>1</v>
      </c>
      <c r="O4114" s="12" t="n">
        <v>1</v>
      </c>
      <c r="P4114" s="12" t="n">
        <v>480</v>
      </c>
      <c r="Q4114" s="12" t="n">
        <v>7</v>
      </c>
      <c r="R4114" s="12" t="n">
        <v>9.9</v>
      </c>
      <c r="S4114" s="12" t="inlineStr">
        <is>
          <t>Duct bank</t>
        </is>
      </c>
      <c r="T4114" s="16" t="n">
        <v>318</v>
      </c>
      <c r="U4114" s="16" t="n">
        <v>103</v>
      </c>
      <c r="V4114" s="16">
        <f>ROUNDUP((T4114+U4114+2*'Read Me'!$B$13)*(1+'Read Me'!$B$12),-1)</f>
        <v/>
      </c>
      <c r="W4114" s="16">
        <f>V4114*N4114*O4114</f>
        <v/>
      </c>
      <c r="X4114" s="12">
        <f>IF(LEFT(I4114,2)="MV",2*N4114*IF(L4114="1/C",O4114,1),0)</f>
        <v/>
      </c>
      <c r="Y4114" s="12">
        <f>IF(OR(LEFT(K4114,4)="LVAX",LEFT(K4114,6)="MV15AX",LEFT(K4114,4)="CTAX",LEFT(K4114,2)="W|"),2*N4114*O4114,0)</f>
        <v/>
      </c>
      <c r="Z4114" s="12" t="inlineStr">
        <is>
          <t>VD 2.0 %</t>
        </is>
      </c>
      <c r="AA4114" s="12">
        <f>N4114*O4114</f>
        <v/>
      </c>
    </row>
    <row r="4115">
      <c r="A4115" s="12" t="inlineStr">
        <is>
          <t>H-P-0004</t>
        </is>
      </c>
      <c r="B4115" s="12" t="inlineStr">
        <is>
          <t>H</t>
        </is>
      </c>
      <c r="C4115" s="12" t="inlineStr">
        <is>
          <t>BESS</t>
        </is>
      </c>
      <c r="D4115" s="12" t="inlineStr">
        <is>
          <t>Motor 2 of 2, 7 kW</t>
        </is>
      </c>
      <c r="E4115" s="12" t="inlineStr"/>
      <c r="F4115" s="12" t="inlineStr">
        <is>
          <t>BESS auxiliary transformer</t>
        </is>
      </c>
      <c r="G4115" s="12" t="inlineStr"/>
      <c r="H4115" s="12" t="inlineStr">
        <is>
          <t>BESS PCS / MV skid</t>
        </is>
      </c>
      <c r="I4115" s="12" t="inlineStr">
        <is>
          <t>LV 600 V</t>
        </is>
      </c>
      <c r="J4115" s="12" t="inlineStr">
        <is>
          <t>Type TC-ER 600 V 3/C Cu XHHW-2 + ground, PVC jacket</t>
        </is>
      </c>
      <c r="K4115" s="12" t="inlineStr">
        <is>
          <t>LV|3/C+G|10</t>
        </is>
      </c>
      <c r="L4115" s="12" t="inlineStr">
        <is>
          <t>3/C+G</t>
        </is>
      </c>
      <c r="M4115" s="12" t="inlineStr">
        <is>
          <t>10</t>
        </is>
      </c>
      <c r="N4115" s="12" t="n">
        <v>1</v>
      </c>
      <c r="O4115" s="12" t="n">
        <v>1</v>
      </c>
      <c r="P4115" s="12" t="n">
        <v>480</v>
      </c>
      <c r="Q4115" s="12" t="n">
        <v>7</v>
      </c>
      <c r="R4115" s="12" t="n">
        <v>9.9</v>
      </c>
      <c r="S4115" s="12" t="inlineStr">
        <is>
          <t>Duct bank</t>
        </is>
      </c>
      <c r="T4115" s="16" t="n">
        <v>318</v>
      </c>
      <c r="U4115" s="16" t="n">
        <v>103</v>
      </c>
      <c r="V4115" s="16">
        <f>ROUNDUP((T4115+U4115+2*'Read Me'!$B$13)*(1+'Read Me'!$B$12),-1)</f>
        <v/>
      </c>
      <c r="W4115" s="16">
        <f>V4115*N4115*O4115</f>
        <v/>
      </c>
      <c r="X4115" s="12">
        <f>IF(LEFT(I4115,2)="MV",2*N4115*IF(L4115="1/C",O4115,1),0)</f>
        <v/>
      </c>
      <c r="Y4115" s="12">
        <f>IF(OR(LEFT(K4115,4)="LVAX",LEFT(K4115,6)="MV15AX",LEFT(K4115,4)="CTAX",LEFT(K4115,2)="W|"),2*N4115*O4115,0)</f>
        <v/>
      </c>
      <c r="Z4115" s="12" t="inlineStr">
        <is>
          <t>VD 2.0 %</t>
        </is>
      </c>
      <c r="AA4115" s="12">
        <f>N4115*O4115</f>
        <v/>
      </c>
    </row>
    <row r="4116">
      <c r="A4116" s="12" t="inlineStr">
        <is>
          <t>H-P-0005</t>
        </is>
      </c>
      <c r="B4116" s="12" t="inlineStr">
        <is>
          <t>H</t>
        </is>
      </c>
      <c r="C4116" s="12" t="inlineStr">
        <is>
          <t>BESS</t>
        </is>
      </c>
      <c r="D4116" s="12" t="inlineStr">
        <is>
          <t>Motor 1 of 2, 7 kW</t>
        </is>
      </c>
      <c r="E4116" s="12" t="inlineStr"/>
      <c r="F4116" s="12" t="inlineStr">
        <is>
          <t>BESS auxiliary transformer</t>
        </is>
      </c>
      <c r="G4116" s="12" t="inlineStr"/>
      <c r="H4116" s="12" t="inlineStr">
        <is>
          <t>BESS PCS / MV skid</t>
        </is>
      </c>
      <c r="I4116" s="12" t="inlineStr">
        <is>
          <t>LV 600 V</t>
        </is>
      </c>
      <c r="J4116" s="12" t="inlineStr">
        <is>
          <t>Type TC-ER 600 V 3/C Cu XHHW-2 + ground, PVC jacket</t>
        </is>
      </c>
      <c r="K4116" s="12" t="inlineStr">
        <is>
          <t>LV|3/C+G|10</t>
        </is>
      </c>
      <c r="L4116" s="12" t="inlineStr">
        <is>
          <t>3/C+G</t>
        </is>
      </c>
      <c r="M4116" s="12" t="inlineStr">
        <is>
          <t>10</t>
        </is>
      </c>
      <c r="N4116" s="12" t="n">
        <v>1</v>
      </c>
      <c r="O4116" s="12" t="n">
        <v>1</v>
      </c>
      <c r="P4116" s="12" t="n">
        <v>480</v>
      </c>
      <c r="Q4116" s="12" t="n">
        <v>7</v>
      </c>
      <c r="R4116" s="12" t="n">
        <v>9.9</v>
      </c>
      <c r="S4116" s="12" t="inlineStr">
        <is>
          <t>Duct bank</t>
        </is>
      </c>
      <c r="T4116" s="16" t="n">
        <v>178</v>
      </c>
      <c r="U4116" s="16" t="n">
        <v>123</v>
      </c>
      <c r="V4116" s="16">
        <f>ROUNDUP((T4116+U4116+2*'Read Me'!$B$13)*(1+'Read Me'!$B$12),-1)</f>
        <v/>
      </c>
      <c r="W4116" s="16">
        <f>V4116*N4116*O4116</f>
        <v/>
      </c>
      <c r="X4116" s="12">
        <f>IF(LEFT(I4116,2)="MV",2*N4116*IF(L4116="1/C",O4116,1),0)</f>
        <v/>
      </c>
      <c r="Y4116" s="12">
        <f>IF(OR(LEFT(K4116,4)="LVAX",LEFT(K4116,6)="MV15AX",LEFT(K4116,4)="CTAX",LEFT(K4116,2)="W|"),2*N4116*O4116,0)</f>
        <v/>
      </c>
      <c r="Z4116" s="12" t="inlineStr">
        <is>
          <t>VD 1.4 %</t>
        </is>
      </c>
      <c r="AA4116" s="12">
        <f>N4116*O4116</f>
        <v/>
      </c>
    </row>
    <row r="4117">
      <c r="A4117" s="12" t="inlineStr">
        <is>
          <t>H-P-0006</t>
        </is>
      </c>
      <c r="B4117" s="12" t="inlineStr">
        <is>
          <t>H</t>
        </is>
      </c>
      <c r="C4117" s="12" t="inlineStr">
        <is>
          <t>BESS</t>
        </is>
      </c>
      <c r="D4117" s="12" t="inlineStr">
        <is>
          <t>Motor 2 of 2, 7 kW</t>
        </is>
      </c>
      <c r="E4117" s="12" t="inlineStr"/>
      <c r="F4117" s="12" t="inlineStr">
        <is>
          <t>BESS auxiliary transformer</t>
        </is>
      </c>
      <c r="G4117" s="12" t="inlineStr"/>
      <c r="H4117" s="12" t="inlineStr">
        <is>
          <t>BESS PCS / MV skid</t>
        </is>
      </c>
      <c r="I4117" s="12" t="inlineStr">
        <is>
          <t>LV 600 V</t>
        </is>
      </c>
      <c r="J4117" s="12" t="inlineStr">
        <is>
          <t>Type TC-ER 600 V 3/C Cu XHHW-2 + ground, PVC jacket</t>
        </is>
      </c>
      <c r="K4117" s="12" t="inlineStr">
        <is>
          <t>LV|3/C+G|10</t>
        </is>
      </c>
      <c r="L4117" s="12" t="inlineStr">
        <is>
          <t>3/C+G</t>
        </is>
      </c>
      <c r="M4117" s="12" t="inlineStr">
        <is>
          <t>10</t>
        </is>
      </c>
      <c r="N4117" s="12" t="n">
        <v>1</v>
      </c>
      <c r="O4117" s="12" t="n">
        <v>1</v>
      </c>
      <c r="P4117" s="12" t="n">
        <v>480</v>
      </c>
      <c r="Q4117" s="12" t="n">
        <v>7</v>
      </c>
      <c r="R4117" s="12" t="n">
        <v>9.9</v>
      </c>
      <c r="S4117" s="12" t="inlineStr">
        <is>
          <t>Duct bank</t>
        </is>
      </c>
      <c r="T4117" s="16" t="n">
        <v>178</v>
      </c>
      <c r="U4117" s="16" t="n">
        <v>123</v>
      </c>
      <c r="V4117" s="16">
        <f>ROUNDUP((T4117+U4117+2*'Read Me'!$B$13)*(1+'Read Me'!$B$12),-1)</f>
        <v/>
      </c>
      <c r="W4117" s="16">
        <f>V4117*N4117*O4117</f>
        <v/>
      </c>
      <c r="X4117" s="12">
        <f>IF(LEFT(I4117,2)="MV",2*N4117*IF(L4117="1/C",O4117,1),0)</f>
        <v/>
      </c>
      <c r="Y4117" s="12">
        <f>IF(OR(LEFT(K4117,4)="LVAX",LEFT(K4117,6)="MV15AX",LEFT(K4117,4)="CTAX",LEFT(K4117,2)="W|"),2*N4117*O4117,0)</f>
        <v/>
      </c>
      <c r="Z4117" s="12" t="inlineStr">
        <is>
          <t>VD 1.4 %</t>
        </is>
      </c>
      <c r="AA4117" s="12">
        <f>N4117*O4117</f>
        <v/>
      </c>
    </row>
    <row r="4118">
      <c r="A4118" s="12" t="inlineStr">
        <is>
          <t>H-P-0007</t>
        </is>
      </c>
      <c r="B4118" s="12" t="inlineStr">
        <is>
          <t>H</t>
        </is>
      </c>
      <c r="C4118" s="12" t="inlineStr">
        <is>
          <t>BESS</t>
        </is>
      </c>
      <c r="D4118" s="12" t="inlineStr">
        <is>
          <t>Motor 1 of 2, 7 kW</t>
        </is>
      </c>
      <c r="E4118" s="12" t="inlineStr"/>
      <c r="F4118" s="12" t="inlineStr">
        <is>
          <t>BESS auxiliary transformer</t>
        </is>
      </c>
      <c r="G4118" s="12" t="inlineStr"/>
      <c r="H4118" s="12" t="inlineStr">
        <is>
          <t>BESS PCS / MV skid</t>
        </is>
      </c>
      <c r="I4118" s="12" t="inlineStr">
        <is>
          <t>LV 600 V</t>
        </is>
      </c>
      <c r="J4118" s="12" t="inlineStr">
        <is>
          <t>Type TC-ER 600 V 3/C Cu XHHW-2 + ground, PVC jacket</t>
        </is>
      </c>
      <c r="K4118" s="12" t="inlineStr">
        <is>
          <t>LV|3/C+G|10</t>
        </is>
      </c>
      <c r="L4118" s="12" t="inlineStr">
        <is>
          <t>3/C+G</t>
        </is>
      </c>
      <c r="M4118" s="12" t="inlineStr">
        <is>
          <t>10</t>
        </is>
      </c>
      <c r="N4118" s="12" t="n">
        <v>1</v>
      </c>
      <c r="O4118" s="12" t="n">
        <v>1</v>
      </c>
      <c r="P4118" s="12" t="n">
        <v>480</v>
      </c>
      <c r="Q4118" s="12" t="n">
        <v>7</v>
      </c>
      <c r="R4118" s="12" t="n">
        <v>9.9</v>
      </c>
      <c r="S4118" s="12" t="inlineStr">
        <is>
          <t>Duct bank</t>
        </is>
      </c>
      <c r="T4118" s="16" t="n">
        <v>74</v>
      </c>
      <c r="U4118" s="16" t="n">
        <v>107</v>
      </c>
      <c r="V4118" s="16">
        <f>ROUNDUP((T4118+U4118+2*'Read Me'!$B$13)*(1+'Read Me'!$B$12),-1)</f>
        <v/>
      </c>
      <c r="W4118" s="16">
        <f>V4118*N4118*O4118</f>
        <v/>
      </c>
      <c r="X4118" s="12">
        <f>IF(LEFT(I4118,2)="MV",2*N4118*IF(L4118="1/C",O4118,1),0)</f>
        <v/>
      </c>
      <c r="Y4118" s="12">
        <f>IF(OR(LEFT(K4118,4)="LVAX",LEFT(K4118,6)="MV15AX",LEFT(K4118,4)="CTAX",LEFT(K4118,2)="W|"),2*N4118*O4118,0)</f>
        <v/>
      </c>
      <c r="Z4118" s="12" t="inlineStr">
        <is>
          <t>VD 0.9 %</t>
        </is>
      </c>
      <c r="AA4118" s="12">
        <f>N4118*O4118</f>
        <v/>
      </c>
    </row>
    <row r="4119">
      <c r="A4119" s="12" t="inlineStr">
        <is>
          <t>H-P-0008</t>
        </is>
      </c>
      <c r="B4119" s="12" t="inlineStr">
        <is>
          <t>H</t>
        </is>
      </c>
      <c r="C4119" s="12" t="inlineStr">
        <is>
          <t>BESS</t>
        </is>
      </c>
      <c r="D4119" s="12" t="inlineStr">
        <is>
          <t>Motor 2 of 2, 7 kW</t>
        </is>
      </c>
      <c r="E4119" s="12" t="inlineStr"/>
      <c r="F4119" s="12" t="inlineStr">
        <is>
          <t>BESS auxiliary transformer</t>
        </is>
      </c>
      <c r="G4119" s="12" t="inlineStr"/>
      <c r="H4119" s="12" t="inlineStr">
        <is>
          <t>BESS PCS / MV skid</t>
        </is>
      </c>
      <c r="I4119" s="12" t="inlineStr">
        <is>
          <t>LV 600 V</t>
        </is>
      </c>
      <c r="J4119" s="12" t="inlineStr">
        <is>
          <t>Type TC-ER 600 V 3/C Cu XHHW-2 + ground, PVC jacket</t>
        </is>
      </c>
      <c r="K4119" s="12" t="inlineStr">
        <is>
          <t>LV|3/C+G|10</t>
        </is>
      </c>
      <c r="L4119" s="12" t="inlineStr">
        <is>
          <t>3/C+G</t>
        </is>
      </c>
      <c r="M4119" s="12" t="inlineStr">
        <is>
          <t>10</t>
        </is>
      </c>
      <c r="N4119" s="12" t="n">
        <v>1</v>
      </c>
      <c r="O4119" s="12" t="n">
        <v>1</v>
      </c>
      <c r="P4119" s="12" t="n">
        <v>480</v>
      </c>
      <c r="Q4119" s="12" t="n">
        <v>7</v>
      </c>
      <c r="R4119" s="12" t="n">
        <v>9.9</v>
      </c>
      <c r="S4119" s="12" t="inlineStr">
        <is>
          <t>Duct bank</t>
        </is>
      </c>
      <c r="T4119" s="16" t="n">
        <v>74</v>
      </c>
      <c r="U4119" s="16" t="n">
        <v>107</v>
      </c>
      <c r="V4119" s="16">
        <f>ROUNDUP((T4119+U4119+2*'Read Me'!$B$13)*(1+'Read Me'!$B$12),-1)</f>
        <v/>
      </c>
      <c r="W4119" s="16">
        <f>V4119*N4119*O4119</f>
        <v/>
      </c>
      <c r="X4119" s="12">
        <f>IF(LEFT(I4119,2)="MV",2*N4119*IF(L4119="1/C",O4119,1),0)</f>
        <v/>
      </c>
      <c r="Y4119" s="12">
        <f>IF(OR(LEFT(K4119,4)="LVAX",LEFT(K4119,6)="MV15AX",LEFT(K4119,4)="CTAX",LEFT(K4119,2)="W|"),2*N4119*O4119,0)</f>
        <v/>
      </c>
      <c r="Z4119" s="12" t="inlineStr">
        <is>
          <t>VD 0.9 %</t>
        </is>
      </c>
      <c r="AA4119" s="12">
        <f>N4119*O4119</f>
        <v/>
      </c>
    </row>
    <row r="4120">
      <c r="A4120" s="12" t="inlineStr">
        <is>
          <t>H-P-0009</t>
        </is>
      </c>
      <c r="B4120" s="12" t="inlineStr">
        <is>
          <t>H</t>
        </is>
      </c>
      <c r="C4120" s="12" t="inlineStr">
        <is>
          <t>BESS</t>
        </is>
      </c>
      <c r="D4120" s="12" t="inlineStr">
        <is>
          <t>Motor 1 of 2, 7 kW</t>
        </is>
      </c>
      <c r="E4120" s="12" t="inlineStr"/>
      <c r="F4120" s="12" t="inlineStr">
        <is>
          <t>BESS auxiliary transformer</t>
        </is>
      </c>
      <c r="G4120" s="12" t="inlineStr"/>
      <c r="H4120" s="12" t="inlineStr">
        <is>
          <t>BESS PCS / MV skid</t>
        </is>
      </c>
      <c r="I4120" s="12" t="inlineStr">
        <is>
          <t>LV 600 V</t>
        </is>
      </c>
      <c r="J4120" s="12" t="inlineStr">
        <is>
          <t>Type TC-ER 600 V 3/C Cu XHHW-2 + ground, PVC jacket</t>
        </is>
      </c>
      <c r="K4120" s="12" t="inlineStr">
        <is>
          <t>LV|3/C+G|10</t>
        </is>
      </c>
      <c r="L4120" s="12" t="inlineStr">
        <is>
          <t>3/C+G</t>
        </is>
      </c>
      <c r="M4120" s="12" t="inlineStr">
        <is>
          <t>10</t>
        </is>
      </c>
      <c r="N4120" s="12" t="n">
        <v>1</v>
      </c>
      <c r="O4120" s="12" t="n">
        <v>1</v>
      </c>
      <c r="P4120" s="12" t="n">
        <v>480</v>
      </c>
      <c r="Q4120" s="12" t="n">
        <v>7</v>
      </c>
      <c r="R4120" s="12" t="n">
        <v>9.9</v>
      </c>
      <c r="S4120" s="12" t="inlineStr">
        <is>
          <t>Duct bank</t>
        </is>
      </c>
      <c r="T4120" s="16" t="n">
        <v>318</v>
      </c>
      <c r="U4120" s="16" t="n">
        <v>161</v>
      </c>
      <c r="V4120" s="16">
        <f>ROUNDUP((T4120+U4120+2*'Read Me'!$B$13)*(1+'Read Me'!$B$12),-1)</f>
        <v/>
      </c>
      <c r="W4120" s="16">
        <f>V4120*N4120*O4120</f>
        <v/>
      </c>
      <c r="X4120" s="12">
        <f>IF(LEFT(I4120,2)="MV",2*N4120*IF(L4120="1/C",O4120,1),0)</f>
        <v/>
      </c>
      <c r="Y4120" s="12">
        <f>IF(OR(LEFT(K4120,4)="LVAX",LEFT(K4120,6)="MV15AX",LEFT(K4120,4)="CTAX",LEFT(K4120,2)="W|"),2*N4120*O4120,0)</f>
        <v/>
      </c>
      <c r="Z4120" s="12" t="inlineStr">
        <is>
          <t>VD 2.3 %</t>
        </is>
      </c>
      <c r="AA4120" s="12">
        <f>N4120*O4120</f>
        <v/>
      </c>
    </row>
    <row r="4121">
      <c r="A4121" s="12" t="inlineStr">
        <is>
          <t>H-P-0010</t>
        </is>
      </c>
      <c r="B4121" s="12" t="inlineStr">
        <is>
          <t>H</t>
        </is>
      </c>
      <c r="C4121" s="12" t="inlineStr">
        <is>
          <t>BESS</t>
        </is>
      </c>
      <c r="D4121" s="12" t="inlineStr">
        <is>
          <t>Motor 2 of 2, 7 kW</t>
        </is>
      </c>
      <c r="E4121" s="12" t="inlineStr"/>
      <c r="F4121" s="12" t="inlineStr">
        <is>
          <t>BESS auxiliary transformer</t>
        </is>
      </c>
      <c r="G4121" s="12" t="inlineStr"/>
      <c r="H4121" s="12" t="inlineStr">
        <is>
          <t>BESS PCS / MV skid</t>
        </is>
      </c>
      <c r="I4121" s="12" t="inlineStr">
        <is>
          <t>LV 600 V</t>
        </is>
      </c>
      <c r="J4121" s="12" t="inlineStr">
        <is>
          <t>Type TC-ER 600 V 3/C Cu XHHW-2 + ground, PVC jacket</t>
        </is>
      </c>
      <c r="K4121" s="12" t="inlineStr">
        <is>
          <t>LV|3/C+G|10</t>
        </is>
      </c>
      <c r="L4121" s="12" t="inlineStr">
        <is>
          <t>3/C+G</t>
        </is>
      </c>
      <c r="M4121" s="12" t="inlineStr">
        <is>
          <t>10</t>
        </is>
      </c>
      <c r="N4121" s="12" t="n">
        <v>1</v>
      </c>
      <c r="O4121" s="12" t="n">
        <v>1</v>
      </c>
      <c r="P4121" s="12" t="n">
        <v>480</v>
      </c>
      <c r="Q4121" s="12" t="n">
        <v>7</v>
      </c>
      <c r="R4121" s="12" t="n">
        <v>9.9</v>
      </c>
      <c r="S4121" s="12" t="inlineStr">
        <is>
          <t>Duct bank</t>
        </is>
      </c>
      <c r="T4121" s="16" t="n">
        <v>318</v>
      </c>
      <c r="U4121" s="16" t="n">
        <v>161</v>
      </c>
      <c r="V4121" s="16">
        <f>ROUNDUP((T4121+U4121+2*'Read Me'!$B$13)*(1+'Read Me'!$B$12),-1)</f>
        <v/>
      </c>
      <c r="W4121" s="16">
        <f>V4121*N4121*O4121</f>
        <v/>
      </c>
      <c r="X4121" s="12">
        <f>IF(LEFT(I4121,2)="MV",2*N4121*IF(L4121="1/C",O4121,1),0)</f>
        <v/>
      </c>
      <c r="Y4121" s="12">
        <f>IF(OR(LEFT(K4121,4)="LVAX",LEFT(K4121,6)="MV15AX",LEFT(K4121,4)="CTAX",LEFT(K4121,2)="W|"),2*N4121*O4121,0)</f>
        <v/>
      </c>
      <c r="Z4121" s="12" t="inlineStr">
        <is>
          <t>VD 2.3 %</t>
        </is>
      </c>
      <c r="AA4121" s="12">
        <f>N4121*O4121</f>
        <v/>
      </c>
    </row>
    <row r="4122">
      <c r="A4122" s="12" t="inlineStr">
        <is>
          <t>H-P-0011</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178</v>
      </c>
      <c r="U4122" s="16" t="n">
        <v>181</v>
      </c>
      <c r="V4122" s="16">
        <f>ROUNDUP((T4122+U4122+2*'Read Me'!$B$13)*(1+'Read Me'!$B$12),-1)</f>
        <v/>
      </c>
      <c r="W4122" s="16">
        <f>V4122*N4122*O4122</f>
        <v/>
      </c>
      <c r="X4122" s="12">
        <f>IF(LEFT(I4122,2)="MV",2*N4122*IF(L4122="1/C",O4122,1),0)</f>
        <v/>
      </c>
      <c r="Y4122" s="12">
        <f>IF(OR(LEFT(K4122,4)="LVAX",LEFT(K4122,6)="MV15AX",LEFT(K4122,4)="CTAX",LEFT(K4122,2)="W|"),2*N4122*O4122,0)</f>
        <v/>
      </c>
      <c r="Z4122" s="12" t="inlineStr">
        <is>
          <t>VD 1.7 %</t>
        </is>
      </c>
      <c r="AA4122" s="12">
        <f>N4122*O4122</f>
        <v/>
      </c>
    </row>
    <row r="4123">
      <c r="A4123" s="12" t="inlineStr">
        <is>
          <t>H-P-0012</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178</v>
      </c>
      <c r="U4123" s="16" t="n">
        <v>181</v>
      </c>
      <c r="V4123" s="16">
        <f>ROUNDUP((T4123+U4123+2*'Read Me'!$B$13)*(1+'Read Me'!$B$12),-1)</f>
        <v/>
      </c>
      <c r="W4123" s="16">
        <f>V4123*N4123*O4123</f>
        <v/>
      </c>
      <c r="X4123" s="12">
        <f>IF(LEFT(I4123,2)="MV",2*N4123*IF(L4123="1/C",O4123,1),0)</f>
        <v/>
      </c>
      <c r="Y4123" s="12">
        <f>IF(OR(LEFT(K4123,4)="LVAX",LEFT(K4123,6)="MV15AX",LEFT(K4123,4)="CTAX",LEFT(K4123,2)="W|"),2*N4123*O4123,0)</f>
        <v/>
      </c>
      <c r="Z4123" s="12" t="inlineStr">
        <is>
          <t>VD 1.7 %</t>
        </is>
      </c>
      <c r="AA4123" s="12">
        <f>N4123*O4123</f>
        <v/>
      </c>
    </row>
    <row r="4124">
      <c r="A4124" s="12" t="inlineStr">
        <is>
          <t>H-P-0013</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74</v>
      </c>
      <c r="U4124" s="16" t="n">
        <v>165</v>
      </c>
      <c r="V4124" s="16">
        <f>ROUNDUP((T4124+U4124+2*'Read Me'!$B$13)*(1+'Read Me'!$B$12),-1)</f>
        <v/>
      </c>
      <c r="W4124" s="16">
        <f>V4124*N4124*O4124</f>
        <v/>
      </c>
      <c r="X4124" s="12">
        <f>IF(LEFT(I4124,2)="MV",2*N4124*IF(L4124="1/C",O4124,1),0)</f>
        <v/>
      </c>
      <c r="Y4124" s="12">
        <f>IF(OR(LEFT(K4124,4)="LVAX",LEFT(K4124,6)="MV15AX",LEFT(K4124,4)="CTAX",LEFT(K4124,2)="W|"),2*N4124*O4124,0)</f>
        <v/>
      </c>
      <c r="Z4124" s="12" t="inlineStr">
        <is>
          <t>VD 1.1 %</t>
        </is>
      </c>
      <c r="AA4124" s="12">
        <f>N4124*O4124</f>
        <v/>
      </c>
    </row>
    <row r="4125">
      <c r="A4125" s="12" t="inlineStr">
        <is>
          <t>H-P-0014</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74</v>
      </c>
      <c r="U4125" s="16" t="n">
        <v>165</v>
      </c>
      <c r="V4125" s="16">
        <f>ROUNDUP((T4125+U4125+2*'Read Me'!$B$13)*(1+'Read Me'!$B$12),-1)</f>
        <v/>
      </c>
      <c r="W4125" s="16">
        <f>V4125*N4125*O4125</f>
        <v/>
      </c>
      <c r="X4125" s="12">
        <f>IF(LEFT(I4125,2)="MV",2*N4125*IF(L4125="1/C",O4125,1),0)</f>
        <v/>
      </c>
      <c r="Y4125" s="12">
        <f>IF(OR(LEFT(K4125,4)="LVAX",LEFT(K4125,6)="MV15AX",LEFT(K4125,4)="CTAX",LEFT(K4125,2)="W|"),2*N4125*O4125,0)</f>
        <v/>
      </c>
      <c r="Z4125" s="12" t="inlineStr">
        <is>
          <t>VD 1.1 %</t>
        </is>
      </c>
      <c r="AA4125" s="12">
        <f>N4125*O4125</f>
        <v/>
      </c>
    </row>
    <row r="4126">
      <c r="A4126" s="12" t="inlineStr">
        <is>
          <t>H-P-0015</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LV|3/C+G|10</t>
        </is>
      </c>
      <c r="L4126" s="12" t="inlineStr">
        <is>
          <t>3/C+G</t>
        </is>
      </c>
      <c r="M4126" s="12" t="inlineStr">
        <is>
          <t>10</t>
        </is>
      </c>
      <c r="N4126" s="12" t="n">
        <v>1</v>
      </c>
      <c r="O4126" s="12" t="n">
        <v>1</v>
      </c>
      <c r="P4126" s="12" t="n">
        <v>480</v>
      </c>
      <c r="Q4126" s="12" t="n">
        <v>7</v>
      </c>
      <c r="R4126" s="12" t="n">
        <v>9.9</v>
      </c>
      <c r="S4126" s="12" t="inlineStr">
        <is>
          <t>Duct bank</t>
        </is>
      </c>
      <c r="T4126" s="16" t="n">
        <v>318</v>
      </c>
      <c r="U4126" s="16" t="n">
        <v>219</v>
      </c>
      <c r="V4126" s="16">
        <f>ROUNDUP((T4126+U4126+2*'Read Me'!$B$13)*(1+'Read Me'!$B$12),-1)</f>
        <v/>
      </c>
      <c r="W4126" s="16">
        <f>V4126*N4126*O4126</f>
        <v/>
      </c>
      <c r="X4126" s="12">
        <f>IF(LEFT(I4126,2)="MV",2*N4126*IF(L4126="1/C",O4126,1),0)</f>
        <v/>
      </c>
      <c r="Y4126" s="12">
        <f>IF(OR(LEFT(K4126,4)="LVAX",LEFT(K4126,6)="MV15AX",LEFT(K4126,4)="CTAX",LEFT(K4126,2)="W|"),2*N4126*O4126,0)</f>
        <v/>
      </c>
      <c r="Z4126" s="12" t="inlineStr">
        <is>
          <t>VD 2.6 %</t>
        </is>
      </c>
      <c r="AA4126" s="12">
        <f>N4126*O4126</f>
        <v/>
      </c>
    </row>
    <row r="4127">
      <c r="A4127" s="12" t="inlineStr">
        <is>
          <t>H-P-0016</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LV|3/C+G|10</t>
        </is>
      </c>
      <c r="L4127" s="12" t="inlineStr">
        <is>
          <t>3/C+G</t>
        </is>
      </c>
      <c r="M4127" s="12" t="inlineStr">
        <is>
          <t>10</t>
        </is>
      </c>
      <c r="N4127" s="12" t="n">
        <v>1</v>
      </c>
      <c r="O4127" s="12" t="n">
        <v>1</v>
      </c>
      <c r="P4127" s="12" t="n">
        <v>480</v>
      </c>
      <c r="Q4127" s="12" t="n">
        <v>7</v>
      </c>
      <c r="R4127" s="12" t="n">
        <v>9.9</v>
      </c>
      <c r="S4127" s="12" t="inlineStr">
        <is>
          <t>Duct bank</t>
        </is>
      </c>
      <c r="T4127" s="16" t="n">
        <v>318</v>
      </c>
      <c r="U4127" s="16" t="n">
        <v>219</v>
      </c>
      <c r="V4127" s="16">
        <f>ROUNDUP((T4127+U4127+2*'Read Me'!$B$13)*(1+'Read Me'!$B$12),-1)</f>
        <v/>
      </c>
      <c r="W4127" s="16">
        <f>V4127*N4127*O4127</f>
        <v/>
      </c>
      <c r="X4127" s="12">
        <f>IF(LEFT(I4127,2)="MV",2*N4127*IF(L4127="1/C",O4127,1),0)</f>
        <v/>
      </c>
      <c r="Y4127" s="12">
        <f>IF(OR(LEFT(K4127,4)="LVAX",LEFT(K4127,6)="MV15AX",LEFT(K4127,4)="CTAX",LEFT(K4127,2)="W|"),2*N4127*O4127,0)</f>
        <v/>
      </c>
      <c r="Z4127" s="12" t="inlineStr">
        <is>
          <t>VD 2.6 %</t>
        </is>
      </c>
      <c r="AA4127" s="12">
        <f>N4127*O4127</f>
        <v/>
      </c>
    </row>
    <row r="4128">
      <c r="A4128" s="12" t="inlineStr">
        <is>
          <t>H-P-0017</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178</v>
      </c>
      <c r="U4128" s="16" t="n">
        <v>239</v>
      </c>
      <c r="V4128" s="16">
        <f>ROUNDUP((T4128+U4128+2*'Read Me'!$B$13)*(1+'Read Me'!$B$12),-1)</f>
        <v/>
      </c>
      <c r="W4128" s="16">
        <f>V4128*N4128*O4128</f>
        <v/>
      </c>
      <c r="X4128" s="12">
        <f>IF(LEFT(I4128,2)="MV",2*N4128*IF(L4128="1/C",O4128,1),0)</f>
        <v/>
      </c>
      <c r="Y4128" s="12">
        <f>IF(OR(LEFT(K4128,4)="LVAX",LEFT(K4128,6)="MV15AX",LEFT(K4128,4)="CTAX",LEFT(K4128,2)="W|"),2*N4128*O4128,0)</f>
        <v/>
      </c>
      <c r="Z4128" s="12" t="inlineStr">
        <is>
          <t>VD 2.0 %</t>
        </is>
      </c>
      <c r="AA4128" s="12">
        <f>N4128*O4128</f>
        <v/>
      </c>
    </row>
    <row r="4129">
      <c r="A4129" s="12" t="inlineStr">
        <is>
          <t>H-P-0018</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178</v>
      </c>
      <c r="U4129" s="16" t="n">
        <v>239</v>
      </c>
      <c r="V4129" s="16">
        <f>ROUNDUP((T4129+U4129+2*'Read Me'!$B$13)*(1+'Read Me'!$B$12),-1)</f>
        <v/>
      </c>
      <c r="W4129" s="16">
        <f>V4129*N4129*O4129</f>
        <v/>
      </c>
      <c r="X4129" s="12">
        <f>IF(LEFT(I4129,2)="MV",2*N4129*IF(L4129="1/C",O4129,1),0)</f>
        <v/>
      </c>
      <c r="Y4129" s="12">
        <f>IF(OR(LEFT(K4129,4)="LVAX",LEFT(K4129,6)="MV15AX",LEFT(K4129,4)="CTAX",LEFT(K4129,2)="W|"),2*N4129*O4129,0)</f>
        <v/>
      </c>
      <c r="Z4129" s="12" t="inlineStr">
        <is>
          <t>VD 2.0 %</t>
        </is>
      </c>
      <c r="AA4129" s="12">
        <f>N4129*O4129</f>
        <v/>
      </c>
    </row>
    <row r="4130">
      <c r="A4130" s="12" t="inlineStr">
        <is>
          <t>H-P-0019</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380</v>
      </c>
      <c r="U4130" s="16" t="n">
        <v>149</v>
      </c>
      <c r="V4130" s="16">
        <f>ROUNDUP((T4130+U4130+2*'Read Me'!$B$13)*(1+'Read Me'!$B$12),-1)</f>
        <v/>
      </c>
      <c r="W4130" s="16">
        <f>V4130*N4130*O4130</f>
        <v/>
      </c>
      <c r="X4130" s="12">
        <f>IF(LEFT(I4130,2)="MV",2*N4130*IF(L4130="1/C",O4130,1),0)</f>
        <v/>
      </c>
      <c r="Y4130" s="12">
        <f>IF(OR(LEFT(K4130,4)="LVAX",LEFT(K4130,6)="MV15AX",LEFT(K4130,4)="CTAX",LEFT(K4130,2)="W|"),2*N4130*O4130,0)</f>
        <v/>
      </c>
      <c r="Z4130" s="12" t="inlineStr">
        <is>
          <t>VD 2.5 %</t>
        </is>
      </c>
      <c r="AA4130" s="12">
        <f>N4130*O4130</f>
        <v/>
      </c>
    </row>
    <row r="4131">
      <c r="A4131" s="12" t="inlineStr">
        <is>
          <t>H-P-0020</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380</v>
      </c>
      <c r="U4131" s="16" t="n">
        <v>149</v>
      </c>
      <c r="V4131" s="16">
        <f>ROUNDUP((T4131+U4131+2*'Read Me'!$B$13)*(1+'Read Me'!$B$12),-1)</f>
        <v/>
      </c>
      <c r="W4131" s="16">
        <f>V4131*N4131*O4131</f>
        <v/>
      </c>
      <c r="X4131" s="12">
        <f>IF(LEFT(I4131,2)="MV",2*N4131*IF(L4131="1/C",O4131,1),0)</f>
        <v/>
      </c>
      <c r="Y4131" s="12">
        <f>IF(OR(LEFT(K4131,4)="LVAX",LEFT(K4131,6)="MV15AX",LEFT(K4131,4)="CTAX",LEFT(K4131,2)="W|"),2*N4131*O4131,0)</f>
        <v/>
      </c>
      <c r="Z4131" s="12" t="inlineStr">
        <is>
          <t>VD 2.5 %</t>
        </is>
      </c>
      <c r="AA4131" s="12">
        <f>N4131*O4131</f>
        <v/>
      </c>
    </row>
    <row r="4132">
      <c r="A4132" s="12" t="inlineStr">
        <is>
          <t>H-P-0021</t>
        </is>
      </c>
      <c r="B4132" s="12" t="inlineStr">
        <is>
          <t>H</t>
        </is>
      </c>
      <c r="C4132" s="12" t="inlineStr">
        <is>
          <t>BESS</t>
        </is>
      </c>
      <c r="D4132" s="12" t="inlineStr">
        <is>
          <t>Motor 1 of 2, 7 kW</t>
        </is>
      </c>
      <c r="E4132" s="12" t="inlineStr"/>
      <c r="F4132" s="12" t="inlineStr">
        <is>
          <t>BESS auxiliary transformer</t>
        </is>
      </c>
      <c r="G4132" s="12" t="inlineStr"/>
      <c r="H4132" s="12" t="inlineStr">
        <is>
          <t>BESS PCS / MV skid</t>
        </is>
      </c>
      <c r="I4132" s="12" t="inlineStr">
        <is>
          <t>LV 600 V</t>
        </is>
      </c>
      <c r="J4132" s="12" t="inlineStr">
        <is>
          <t>Type TC-ER 600 V 3/C Cu XHHW-2 + ground, PVC jacket</t>
        </is>
      </c>
      <c r="K4132" s="12" t="inlineStr">
        <is>
          <t>LV|3/C+G|8</t>
        </is>
      </c>
      <c r="L4132" s="12" t="inlineStr">
        <is>
          <t>3/C+G</t>
        </is>
      </c>
      <c r="M4132" s="12" t="inlineStr">
        <is>
          <t>8</t>
        </is>
      </c>
      <c r="N4132" s="12" t="n">
        <v>1</v>
      </c>
      <c r="O4132" s="12" t="n">
        <v>1</v>
      </c>
      <c r="P4132" s="12" t="n">
        <v>480</v>
      </c>
      <c r="Q4132" s="12" t="n">
        <v>7</v>
      </c>
      <c r="R4132" s="12" t="n">
        <v>9.9</v>
      </c>
      <c r="S4132" s="12" t="inlineStr">
        <is>
          <t>Duct bank</t>
        </is>
      </c>
      <c r="T4132" s="16" t="n">
        <v>620</v>
      </c>
      <c r="U4132" s="16" t="n">
        <v>91</v>
      </c>
      <c r="V4132" s="16">
        <f>ROUNDUP((T4132+U4132+2*'Read Me'!$B$13)*(1+'Read Me'!$B$12),-1)</f>
        <v/>
      </c>
      <c r="W4132" s="16">
        <f>V4132*N4132*O4132</f>
        <v/>
      </c>
      <c r="X4132" s="12">
        <f>IF(LEFT(I4132,2)="MV",2*N4132*IF(L4132="1/C",O4132,1),0)</f>
        <v/>
      </c>
      <c r="Y4132" s="12">
        <f>IF(OR(LEFT(K4132,4)="LVAX",LEFT(K4132,6)="MV15AX",LEFT(K4132,4)="CTAX",LEFT(K4132,2)="W|"),2*N4132*O4132,0)</f>
        <v/>
      </c>
      <c r="Z4132" s="12" t="inlineStr">
        <is>
          <t>VD 2.1 %</t>
        </is>
      </c>
      <c r="AA4132" s="12">
        <f>N4132*O4132</f>
        <v/>
      </c>
    </row>
    <row r="4133">
      <c r="A4133" s="12" t="inlineStr">
        <is>
          <t>H-P-0022</t>
        </is>
      </c>
      <c r="B4133" s="12" t="inlineStr">
        <is>
          <t>H</t>
        </is>
      </c>
      <c r="C4133" s="12" t="inlineStr">
        <is>
          <t>BESS</t>
        </is>
      </c>
      <c r="D4133" s="12" t="inlineStr">
        <is>
          <t>Motor 2 of 2, 7 kW</t>
        </is>
      </c>
      <c r="E4133" s="12" t="inlineStr"/>
      <c r="F4133" s="12" t="inlineStr">
        <is>
          <t>BESS auxiliary transformer</t>
        </is>
      </c>
      <c r="G4133" s="12" t="inlineStr"/>
      <c r="H4133" s="12" t="inlineStr">
        <is>
          <t>BESS PCS / MV skid</t>
        </is>
      </c>
      <c r="I4133" s="12" t="inlineStr">
        <is>
          <t>LV 600 V</t>
        </is>
      </c>
      <c r="J4133" s="12" t="inlineStr">
        <is>
          <t>Type TC-ER 600 V 3/C Cu XHHW-2 + ground, PVC jacket</t>
        </is>
      </c>
      <c r="K4133" s="12" t="inlineStr">
        <is>
          <t>LV|3/C+G|8</t>
        </is>
      </c>
      <c r="L4133" s="12" t="inlineStr">
        <is>
          <t>3/C+G</t>
        </is>
      </c>
      <c r="M4133" s="12" t="inlineStr">
        <is>
          <t>8</t>
        </is>
      </c>
      <c r="N4133" s="12" t="n">
        <v>1</v>
      </c>
      <c r="O4133" s="12" t="n">
        <v>1</v>
      </c>
      <c r="P4133" s="12" t="n">
        <v>480</v>
      </c>
      <c r="Q4133" s="12" t="n">
        <v>7</v>
      </c>
      <c r="R4133" s="12" t="n">
        <v>9.9</v>
      </c>
      <c r="S4133" s="12" t="inlineStr">
        <is>
          <t>Duct bank</t>
        </is>
      </c>
      <c r="T4133" s="16" t="n">
        <v>620</v>
      </c>
      <c r="U4133" s="16" t="n">
        <v>91</v>
      </c>
      <c r="V4133" s="16">
        <f>ROUNDUP((T4133+U4133+2*'Read Me'!$B$13)*(1+'Read Me'!$B$12),-1)</f>
        <v/>
      </c>
      <c r="W4133" s="16">
        <f>V4133*N4133*O4133</f>
        <v/>
      </c>
      <c r="X4133" s="12">
        <f>IF(LEFT(I4133,2)="MV",2*N4133*IF(L4133="1/C",O4133,1),0)</f>
        <v/>
      </c>
      <c r="Y4133" s="12">
        <f>IF(OR(LEFT(K4133,4)="LVAX",LEFT(K4133,6)="MV15AX",LEFT(K4133,4)="CTAX",LEFT(K4133,2)="W|"),2*N4133*O4133,0)</f>
        <v/>
      </c>
      <c r="Z4133" s="12" t="inlineStr">
        <is>
          <t>VD 2.1 %</t>
        </is>
      </c>
      <c r="AA4133" s="12">
        <f>N4133*O4133</f>
        <v/>
      </c>
    </row>
    <row r="4134">
      <c r="A4134" s="12" t="inlineStr">
        <is>
          <t>H-P-0023</t>
        </is>
      </c>
      <c r="B4134" s="12" t="inlineStr">
        <is>
          <t>H</t>
        </is>
      </c>
      <c r="C4134" s="12" t="inlineStr">
        <is>
          <t>BESS</t>
        </is>
      </c>
      <c r="D4134" s="12" t="inlineStr">
        <is>
          <t>Motor 1 of 2, 7 kW</t>
        </is>
      </c>
      <c r="E4134" s="12" t="inlineStr"/>
      <c r="F4134" s="12" t="inlineStr">
        <is>
          <t>BESS auxiliary transformer</t>
        </is>
      </c>
      <c r="G4134" s="12" t="inlineStr"/>
      <c r="H4134" s="12" t="inlineStr">
        <is>
          <t>BESS PCS / MV skid</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7</v>
      </c>
      <c r="R4134" s="12" t="n">
        <v>9.9</v>
      </c>
      <c r="S4134" s="12" t="inlineStr">
        <is>
          <t>Duct bank</t>
        </is>
      </c>
      <c r="T4134" s="16" t="n">
        <v>500</v>
      </c>
      <c r="U4134" s="16" t="n">
        <v>91</v>
      </c>
      <c r="V4134" s="16">
        <f>ROUNDUP((T4134+U4134+2*'Read Me'!$B$13)*(1+'Read Me'!$B$12),-1)</f>
        <v/>
      </c>
      <c r="W4134" s="16">
        <f>V4134*N4134*O4134</f>
        <v/>
      </c>
      <c r="X4134" s="12">
        <f>IF(LEFT(I4134,2)="MV",2*N4134*IF(L4134="1/C",O4134,1),0)</f>
        <v/>
      </c>
      <c r="Y4134" s="12">
        <f>IF(OR(LEFT(K4134,4)="LVAX",LEFT(K4134,6)="MV15AX",LEFT(K4134,4)="CTAX",LEFT(K4134,2)="W|"),2*N4134*O4134,0)</f>
        <v/>
      </c>
      <c r="Z4134" s="12" t="inlineStr">
        <is>
          <t>VD 2.8 %</t>
        </is>
      </c>
      <c r="AA4134" s="12">
        <f>N4134*O4134</f>
        <v/>
      </c>
    </row>
    <row r="4135">
      <c r="A4135" s="12" t="inlineStr">
        <is>
          <t>H-P-0024</t>
        </is>
      </c>
      <c r="B4135" s="12" t="inlineStr">
        <is>
          <t>H</t>
        </is>
      </c>
      <c r="C4135" s="12" t="inlineStr">
        <is>
          <t>BESS</t>
        </is>
      </c>
      <c r="D4135" s="12" t="inlineStr">
        <is>
          <t>Motor 2 of 2, 7 kW</t>
        </is>
      </c>
      <c r="E4135" s="12" t="inlineStr"/>
      <c r="F4135" s="12" t="inlineStr">
        <is>
          <t>BESS auxiliary transformer</t>
        </is>
      </c>
      <c r="G4135" s="12" t="inlineStr"/>
      <c r="H4135" s="12" t="inlineStr">
        <is>
          <t>BESS PCS / MV skid</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7</v>
      </c>
      <c r="R4135" s="12" t="n">
        <v>9.9</v>
      </c>
      <c r="S4135" s="12" t="inlineStr">
        <is>
          <t>Duct bank</t>
        </is>
      </c>
      <c r="T4135" s="16" t="n">
        <v>500</v>
      </c>
      <c r="U4135" s="16" t="n">
        <v>91</v>
      </c>
      <c r="V4135" s="16">
        <f>ROUNDUP((T4135+U4135+2*'Read Me'!$B$13)*(1+'Read Me'!$B$12),-1)</f>
        <v/>
      </c>
      <c r="W4135" s="16">
        <f>V4135*N4135*O4135</f>
        <v/>
      </c>
      <c r="X4135" s="12">
        <f>IF(LEFT(I4135,2)="MV",2*N4135*IF(L4135="1/C",O4135,1),0)</f>
        <v/>
      </c>
      <c r="Y4135" s="12">
        <f>IF(OR(LEFT(K4135,4)="LVAX",LEFT(K4135,6)="MV15AX",LEFT(K4135,4)="CTAX",LEFT(K4135,2)="W|"),2*N4135*O4135,0)</f>
        <v/>
      </c>
      <c r="Z4135" s="12" t="inlineStr">
        <is>
          <t>VD 2.8 %</t>
        </is>
      </c>
      <c r="AA4135" s="12">
        <f>N4135*O4135</f>
        <v/>
      </c>
    </row>
    <row r="4136">
      <c r="A4136" s="12" t="inlineStr">
        <is>
          <t>H-P-0025</t>
        </is>
      </c>
      <c r="B4136" s="12" t="inlineStr">
        <is>
          <t>H</t>
        </is>
      </c>
      <c r="C4136" s="12" t="inlineStr">
        <is>
          <t>BESS</t>
        </is>
      </c>
      <c r="D4136" s="12" t="inlineStr">
        <is>
          <t>Motor 1 of 2, 7 kW</t>
        </is>
      </c>
      <c r="E4136" s="12" t="inlineStr"/>
      <c r="F4136" s="12" t="inlineStr">
        <is>
          <t>BESS auxiliary transformer</t>
        </is>
      </c>
      <c r="G4136" s="12" t="inlineStr"/>
      <c r="H4136" s="12" t="inlineStr">
        <is>
          <t>BESS PCS / MV skid</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7</v>
      </c>
      <c r="R4136" s="12" t="n">
        <v>9.9</v>
      </c>
      <c r="S4136" s="12" t="inlineStr">
        <is>
          <t>Duct bank</t>
        </is>
      </c>
      <c r="T4136" s="16" t="n">
        <v>380</v>
      </c>
      <c r="U4136" s="16" t="n">
        <v>91</v>
      </c>
      <c r="V4136" s="16">
        <f>ROUNDUP((T4136+U4136+2*'Read Me'!$B$13)*(1+'Read Me'!$B$12),-1)</f>
        <v/>
      </c>
      <c r="W4136" s="16">
        <f>V4136*N4136*O4136</f>
        <v/>
      </c>
      <c r="X4136" s="12">
        <f>IF(LEFT(I4136,2)="MV",2*N4136*IF(L4136="1/C",O4136,1),0)</f>
        <v/>
      </c>
      <c r="Y4136" s="12">
        <f>IF(OR(LEFT(K4136,4)="LVAX",LEFT(K4136,6)="MV15AX",LEFT(K4136,4)="CTAX",LEFT(K4136,2)="W|"),2*N4136*O4136,0)</f>
        <v/>
      </c>
      <c r="Z4136" s="12" t="inlineStr">
        <is>
          <t>VD 2.2 %</t>
        </is>
      </c>
      <c r="AA4136" s="12">
        <f>N4136*O4136</f>
        <v/>
      </c>
    </row>
    <row r="4137">
      <c r="A4137" s="12" t="inlineStr">
        <is>
          <t>H-P-0026</t>
        </is>
      </c>
      <c r="B4137" s="12" t="inlineStr">
        <is>
          <t>H</t>
        </is>
      </c>
      <c r="C4137" s="12" t="inlineStr">
        <is>
          <t>BESS</t>
        </is>
      </c>
      <c r="D4137" s="12" t="inlineStr">
        <is>
          <t>Motor 2 of 2, 7 kW</t>
        </is>
      </c>
      <c r="E4137" s="12" t="inlineStr"/>
      <c r="F4137" s="12" t="inlineStr">
        <is>
          <t>BESS auxiliary transformer</t>
        </is>
      </c>
      <c r="G4137" s="12" t="inlineStr"/>
      <c r="H4137" s="12" t="inlineStr">
        <is>
          <t>BESS PCS / MV skid</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7</v>
      </c>
      <c r="R4137" s="12" t="n">
        <v>9.9</v>
      </c>
      <c r="S4137" s="12" t="inlineStr">
        <is>
          <t>Duct bank</t>
        </is>
      </c>
      <c r="T4137" s="16" t="n">
        <v>380</v>
      </c>
      <c r="U4137" s="16" t="n">
        <v>91</v>
      </c>
      <c r="V4137" s="16">
        <f>ROUNDUP((T4137+U4137+2*'Read Me'!$B$13)*(1+'Read Me'!$B$12),-1)</f>
        <v/>
      </c>
      <c r="W4137" s="16">
        <f>V4137*N4137*O4137</f>
        <v/>
      </c>
      <c r="X4137" s="12">
        <f>IF(LEFT(I4137,2)="MV",2*N4137*IF(L4137="1/C",O4137,1),0)</f>
        <v/>
      </c>
      <c r="Y4137" s="12">
        <f>IF(OR(LEFT(K4137,4)="LVAX",LEFT(K4137,6)="MV15AX",LEFT(K4137,4)="CTAX",LEFT(K4137,2)="W|"),2*N4137*O4137,0)</f>
        <v/>
      </c>
      <c r="Z4137" s="12" t="inlineStr">
        <is>
          <t>VD 2.2 %</t>
        </is>
      </c>
      <c r="AA4137" s="12">
        <f>N4137*O4137</f>
        <v/>
      </c>
    </row>
    <row r="4138">
      <c r="A4138" s="12" t="inlineStr">
        <is>
          <t>H-P-0027</t>
        </is>
      </c>
      <c r="B4138" s="12" t="inlineStr">
        <is>
          <t>H</t>
        </is>
      </c>
      <c r="C4138" s="12" t="inlineStr">
        <is>
          <t>BESS</t>
        </is>
      </c>
      <c r="D4138" s="12" t="inlineStr">
        <is>
          <t>Motor 1 of 2, 7 kW</t>
        </is>
      </c>
      <c r="E4138" s="12" t="inlineStr"/>
      <c r="F4138" s="12" t="inlineStr">
        <is>
          <t>BESS auxiliary transformer</t>
        </is>
      </c>
      <c r="G4138" s="12" t="inlineStr"/>
      <c r="H4138" s="12" t="inlineStr">
        <is>
          <t>BESS PCS / MV skid</t>
        </is>
      </c>
      <c r="I4138" s="12" t="inlineStr">
        <is>
          <t>LV 600 V</t>
        </is>
      </c>
      <c r="J4138" s="12" t="inlineStr">
        <is>
          <t>Type TC-ER 600 V 3/C Cu XHHW-2 + ground, PVC jacket</t>
        </is>
      </c>
      <c r="K4138" s="12" t="inlineStr">
        <is>
          <t>LV|3/C+G|8</t>
        </is>
      </c>
      <c r="L4138" s="12" t="inlineStr">
        <is>
          <t>3/C+G</t>
        </is>
      </c>
      <c r="M4138" s="12" t="inlineStr">
        <is>
          <t>8</t>
        </is>
      </c>
      <c r="N4138" s="12" t="n">
        <v>1</v>
      </c>
      <c r="O4138" s="12" t="n">
        <v>1</v>
      </c>
      <c r="P4138" s="12" t="n">
        <v>480</v>
      </c>
      <c r="Q4138" s="12" t="n">
        <v>7</v>
      </c>
      <c r="R4138" s="12" t="n">
        <v>9.9</v>
      </c>
      <c r="S4138" s="12" t="inlineStr">
        <is>
          <t>Duct bank</t>
        </is>
      </c>
      <c r="T4138" s="16" t="n">
        <v>620</v>
      </c>
      <c r="U4138" s="16" t="n">
        <v>37</v>
      </c>
      <c r="V4138" s="16">
        <f>ROUNDUP((T4138+U4138+2*'Read Me'!$B$13)*(1+'Read Me'!$B$12),-1)</f>
        <v/>
      </c>
      <c r="W4138" s="16">
        <f>V4138*N4138*O4138</f>
        <v/>
      </c>
      <c r="X4138" s="12">
        <f>IF(LEFT(I4138,2)="MV",2*N4138*IF(L4138="1/C",O4138,1),0)</f>
        <v/>
      </c>
      <c r="Y4138" s="12">
        <f>IF(OR(LEFT(K4138,4)="LVAX",LEFT(K4138,6)="MV15AX",LEFT(K4138,4)="CTAX",LEFT(K4138,2)="W|"),2*N4138*O4138,0)</f>
        <v/>
      </c>
      <c r="Z4138" s="12" t="inlineStr">
        <is>
          <t>VD 2.0 %</t>
        </is>
      </c>
      <c r="AA4138" s="12">
        <f>N4138*O4138</f>
        <v/>
      </c>
    </row>
    <row r="4139">
      <c r="A4139" s="12" t="inlineStr">
        <is>
          <t>H-P-0028</t>
        </is>
      </c>
      <c r="B4139" s="12" t="inlineStr">
        <is>
          <t>H</t>
        </is>
      </c>
      <c r="C4139" s="12" t="inlineStr">
        <is>
          <t>BESS</t>
        </is>
      </c>
      <c r="D4139" s="12" t="inlineStr">
        <is>
          <t>Motor 2 of 2, 7 kW</t>
        </is>
      </c>
      <c r="E4139" s="12" t="inlineStr"/>
      <c r="F4139" s="12" t="inlineStr">
        <is>
          <t>BESS auxiliary transformer</t>
        </is>
      </c>
      <c r="G4139" s="12" t="inlineStr"/>
      <c r="H4139" s="12" t="inlineStr">
        <is>
          <t>BESS PCS / MV skid</t>
        </is>
      </c>
      <c r="I4139" s="12" t="inlineStr">
        <is>
          <t>LV 600 V</t>
        </is>
      </c>
      <c r="J4139" s="12" t="inlineStr">
        <is>
          <t>Type TC-ER 600 V 3/C Cu XHHW-2 + ground, PVC jacket</t>
        </is>
      </c>
      <c r="K4139" s="12" t="inlineStr">
        <is>
          <t>LV|3/C+G|8</t>
        </is>
      </c>
      <c r="L4139" s="12" t="inlineStr">
        <is>
          <t>3/C+G</t>
        </is>
      </c>
      <c r="M4139" s="12" t="inlineStr">
        <is>
          <t>8</t>
        </is>
      </c>
      <c r="N4139" s="12" t="n">
        <v>1</v>
      </c>
      <c r="O4139" s="12" t="n">
        <v>1</v>
      </c>
      <c r="P4139" s="12" t="n">
        <v>480</v>
      </c>
      <c r="Q4139" s="12" t="n">
        <v>7</v>
      </c>
      <c r="R4139" s="12" t="n">
        <v>9.9</v>
      </c>
      <c r="S4139" s="12" t="inlineStr">
        <is>
          <t>Duct bank</t>
        </is>
      </c>
      <c r="T4139" s="16" t="n">
        <v>620</v>
      </c>
      <c r="U4139" s="16" t="n">
        <v>37</v>
      </c>
      <c r="V4139" s="16">
        <f>ROUNDUP((T4139+U4139+2*'Read Me'!$B$13)*(1+'Read Me'!$B$12),-1)</f>
        <v/>
      </c>
      <c r="W4139" s="16">
        <f>V4139*N4139*O4139</f>
        <v/>
      </c>
      <c r="X4139" s="12">
        <f>IF(LEFT(I4139,2)="MV",2*N4139*IF(L4139="1/C",O4139,1),0)</f>
        <v/>
      </c>
      <c r="Y4139" s="12">
        <f>IF(OR(LEFT(K4139,4)="LVAX",LEFT(K4139,6)="MV15AX",LEFT(K4139,4)="CTAX",LEFT(K4139,2)="W|"),2*N4139*O4139,0)</f>
        <v/>
      </c>
      <c r="Z4139" s="12" t="inlineStr">
        <is>
          <t>VD 2.0 %</t>
        </is>
      </c>
      <c r="AA4139" s="12">
        <f>N4139*O4139</f>
        <v/>
      </c>
    </row>
    <row r="4140">
      <c r="A4140" s="12" t="inlineStr">
        <is>
          <t>H-P-0029</t>
        </is>
      </c>
      <c r="B4140" s="12" t="inlineStr">
        <is>
          <t>H</t>
        </is>
      </c>
      <c r="C4140" s="12" t="inlineStr">
        <is>
          <t>BESS</t>
        </is>
      </c>
      <c r="D4140" s="12" t="inlineStr">
        <is>
          <t>Motor 1 of 2, 7 kW</t>
        </is>
      </c>
      <c r="E4140" s="12" t="inlineStr"/>
      <c r="F4140" s="12" t="inlineStr">
        <is>
          <t>BESS auxiliary transformer</t>
        </is>
      </c>
      <c r="G4140" s="12" t="inlineStr"/>
      <c r="H4140" s="12" t="inlineStr">
        <is>
          <t>BESS PCS / MV skid</t>
        </is>
      </c>
      <c r="I4140" s="12" t="inlineStr">
        <is>
          <t>LV 600 V</t>
        </is>
      </c>
      <c r="J4140" s="12" t="inlineStr">
        <is>
          <t>Type TC-ER 600 V 3/C Cu XHHW-2 + ground, PVC jacket</t>
        </is>
      </c>
      <c r="K4140" s="12" t="inlineStr">
        <is>
          <t>LV|3/C+G|10</t>
        </is>
      </c>
      <c r="L4140" s="12" t="inlineStr">
        <is>
          <t>3/C+G</t>
        </is>
      </c>
      <c r="M4140" s="12" t="inlineStr">
        <is>
          <t>10</t>
        </is>
      </c>
      <c r="N4140" s="12" t="n">
        <v>1</v>
      </c>
      <c r="O4140" s="12" t="n">
        <v>1</v>
      </c>
      <c r="P4140" s="12" t="n">
        <v>480</v>
      </c>
      <c r="Q4140" s="12" t="n">
        <v>7</v>
      </c>
      <c r="R4140" s="12" t="n">
        <v>9.9</v>
      </c>
      <c r="S4140" s="12" t="inlineStr">
        <is>
          <t>Duct bank</t>
        </is>
      </c>
      <c r="T4140" s="16" t="n">
        <v>500</v>
      </c>
      <c r="U4140" s="16" t="n">
        <v>37</v>
      </c>
      <c r="V4140" s="16">
        <f>ROUNDUP((T4140+U4140+2*'Read Me'!$B$13)*(1+'Read Me'!$B$12),-1)</f>
        <v/>
      </c>
      <c r="W4140" s="16">
        <f>V4140*N4140*O4140</f>
        <v/>
      </c>
      <c r="X4140" s="12">
        <f>IF(LEFT(I4140,2)="MV",2*N4140*IF(L4140="1/C",O4140,1),0)</f>
        <v/>
      </c>
      <c r="Y4140" s="12">
        <f>IF(OR(LEFT(K4140,4)="LVAX",LEFT(K4140,6)="MV15AX",LEFT(K4140,4)="CTAX",LEFT(K4140,2)="W|"),2*N4140*O4140,0)</f>
        <v/>
      </c>
      <c r="Z4140" s="12" t="inlineStr">
        <is>
          <t>VD 2.6 %</t>
        </is>
      </c>
      <c r="AA4140" s="12">
        <f>N4140*O4140</f>
        <v/>
      </c>
    </row>
    <row r="4141">
      <c r="A4141" s="12" t="inlineStr">
        <is>
          <t>H-P-0030</t>
        </is>
      </c>
      <c r="B4141" s="12" t="inlineStr">
        <is>
          <t>H</t>
        </is>
      </c>
      <c r="C4141" s="12" t="inlineStr">
        <is>
          <t>BESS</t>
        </is>
      </c>
      <c r="D4141" s="12" t="inlineStr">
        <is>
          <t>Motor 2 of 2, 7 kW</t>
        </is>
      </c>
      <c r="E4141" s="12" t="inlineStr"/>
      <c r="F4141" s="12" t="inlineStr">
        <is>
          <t>BESS auxiliary transformer</t>
        </is>
      </c>
      <c r="G4141" s="12" t="inlineStr"/>
      <c r="H4141" s="12" t="inlineStr">
        <is>
          <t>BESS PCS / MV skid</t>
        </is>
      </c>
      <c r="I4141" s="12" t="inlineStr">
        <is>
          <t>LV 600 V</t>
        </is>
      </c>
      <c r="J4141" s="12" t="inlineStr">
        <is>
          <t>Type TC-ER 600 V 3/C Cu XHHW-2 + ground, PVC jacket</t>
        </is>
      </c>
      <c r="K4141" s="12" t="inlineStr">
        <is>
          <t>LV|3/C+G|10</t>
        </is>
      </c>
      <c r="L4141" s="12" t="inlineStr">
        <is>
          <t>3/C+G</t>
        </is>
      </c>
      <c r="M4141" s="12" t="inlineStr">
        <is>
          <t>10</t>
        </is>
      </c>
      <c r="N4141" s="12" t="n">
        <v>1</v>
      </c>
      <c r="O4141" s="12" t="n">
        <v>1</v>
      </c>
      <c r="P4141" s="12" t="n">
        <v>480</v>
      </c>
      <c r="Q4141" s="12" t="n">
        <v>7</v>
      </c>
      <c r="R4141" s="12" t="n">
        <v>9.9</v>
      </c>
      <c r="S4141" s="12" t="inlineStr">
        <is>
          <t>Duct bank</t>
        </is>
      </c>
      <c r="T4141" s="16" t="n">
        <v>500</v>
      </c>
      <c r="U4141" s="16" t="n">
        <v>37</v>
      </c>
      <c r="V4141" s="16">
        <f>ROUNDUP((T4141+U4141+2*'Read Me'!$B$13)*(1+'Read Me'!$B$12),-1)</f>
        <v/>
      </c>
      <c r="W4141" s="16">
        <f>V4141*N4141*O4141</f>
        <v/>
      </c>
      <c r="X4141" s="12">
        <f>IF(LEFT(I4141,2)="MV",2*N4141*IF(L4141="1/C",O4141,1),0)</f>
        <v/>
      </c>
      <c r="Y4141" s="12">
        <f>IF(OR(LEFT(K4141,4)="LVAX",LEFT(K4141,6)="MV15AX",LEFT(K4141,4)="CTAX",LEFT(K4141,2)="W|"),2*N4141*O4141,0)</f>
        <v/>
      </c>
      <c r="Z4141" s="12" t="inlineStr">
        <is>
          <t>VD 2.6 %</t>
        </is>
      </c>
      <c r="AA4141" s="12">
        <f>N4141*O4141</f>
        <v/>
      </c>
    </row>
    <row r="4142">
      <c r="A4142" s="12" t="inlineStr">
        <is>
          <t>H-P-0031</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380</v>
      </c>
      <c r="U4142" s="16" t="n">
        <v>37</v>
      </c>
      <c r="V4142" s="16">
        <f>ROUNDUP((T4142+U4142+2*'Read Me'!$B$13)*(1+'Read Me'!$B$12),-1)</f>
        <v/>
      </c>
      <c r="W4142" s="16">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H-P-0032</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380</v>
      </c>
      <c r="U4143" s="16" t="n">
        <v>37</v>
      </c>
      <c r="V4143" s="16">
        <f>ROUNDUP((T4143+U4143+2*'Read Me'!$B$13)*(1+'Read Me'!$B$12),-1)</f>
        <v/>
      </c>
      <c r="W4143" s="16">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H-P-0033</t>
        </is>
      </c>
      <c r="B4144" s="12" t="inlineStr">
        <is>
          <t>H</t>
        </is>
      </c>
      <c r="C4144" s="12" t="inlineStr">
        <is>
          <t>BESS</t>
        </is>
      </c>
      <c r="D4144" s="12" t="inlineStr">
        <is>
          <t>Container auxiliary 480 V</t>
        </is>
      </c>
      <c r="E4144" s="12" t="inlineStr"/>
      <c r="F4144" s="12" t="inlineStr">
        <is>
          <t>BESS PCS / MV skid</t>
        </is>
      </c>
      <c r="G4144" s="12" t="inlineStr"/>
      <c r="H4144" s="12" t="inlineStr">
        <is>
          <t>BESS container (ISO 40 ft high cube)</t>
        </is>
      </c>
      <c r="I4144" s="12" t="inlineStr">
        <is>
          <t>LV 600 V</t>
        </is>
      </c>
      <c r="J4144" s="12" t="inlineStr">
        <is>
          <t>Type TC-ER 600 V 3/C Cu XHHW-2 + ground, PVC jacket</t>
        </is>
      </c>
      <c r="K4144" s="12" t="inlineStr">
        <is>
          <t>LV|3/C+G|2</t>
        </is>
      </c>
      <c r="L4144" s="12" t="inlineStr">
        <is>
          <t>3/C+G</t>
        </is>
      </c>
      <c r="M4144" s="12" t="inlineStr">
        <is>
          <t>2</t>
        </is>
      </c>
      <c r="N4144" s="12" t="n">
        <v>1</v>
      </c>
      <c r="O4144" s="12" t="n">
        <v>1</v>
      </c>
      <c r="P4144" s="12" t="n">
        <v>480</v>
      </c>
      <c r="Q4144" s="12" t="n">
        <v>60</v>
      </c>
      <c r="R4144" s="12" t="n">
        <v>85</v>
      </c>
      <c r="S4144" s="12" t="inlineStr">
        <is>
          <t>Duct bank</t>
        </is>
      </c>
      <c r="T4144" s="16" t="n">
        <v>10</v>
      </c>
      <c r="U4144" s="16" t="n">
        <v>150</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H-P-0034</t>
        </is>
      </c>
      <c r="B4145" s="12" t="inlineStr">
        <is>
          <t>H</t>
        </is>
      </c>
      <c r="C4145" s="12" t="inlineStr">
        <is>
          <t>BESS</t>
        </is>
      </c>
      <c r="D4145" s="12" t="inlineStr">
        <is>
          <t>Container auxiliary 480 V</t>
        </is>
      </c>
      <c r="E4145" s="12" t="inlineStr"/>
      <c r="F4145" s="12" t="inlineStr">
        <is>
          <t>BESS PCS / MV skid</t>
        </is>
      </c>
      <c r="G4145" s="12" t="inlineStr"/>
      <c r="H4145" s="12" t="inlineStr">
        <is>
          <t>BESS container (ISO 40 ft high cube)</t>
        </is>
      </c>
      <c r="I4145" s="12" t="inlineStr">
        <is>
          <t>LV 600 V</t>
        </is>
      </c>
      <c r="J4145" s="12" t="inlineStr">
        <is>
          <t>Type TC-ER 600 V 3/C Cu XHHW-2 + ground, PVC jacket</t>
        </is>
      </c>
      <c r="K4145" s="12" t="inlineStr">
        <is>
          <t>LV|3/C+G|2</t>
        </is>
      </c>
      <c r="L4145" s="12" t="inlineStr">
        <is>
          <t>3/C+G</t>
        </is>
      </c>
      <c r="M4145" s="12" t="inlineStr">
        <is>
          <t>2</t>
        </is>
      </c>
      <c r="N4145" s="12" t="n">
        <v>1</v>
      </c>
      <c r="O4145" s="12" t="n">
        <v>1</v>
      </c>
      <c r="P4145" s="12" t="n">
        <v>480</v>
      </c>
      <c r="Q4145" s="12" t="n">
        <v>60</v>
      </c>
      <c r="R4145" s="12" t="n">
        <v>85</v>
      </c>
      <c r="S4145" s="12" t="inlineStr">
        <is>
          <t>Tray</t>
        </is>
      </c>
      <c r="T4145" s="16" t="n">
        <v>0</v>
      </c>
      <c r="U4145" s="16" t="n">
        <v>160</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H-P-0035</t>
        </is>
      </c>
      <c r="B4146" s="12" t="inlineStr">
        <is>
          <t>H</t>
        </is>
      </c>
      <c r="C4146" s="12" t="inlineStr">
        <is>
          <t>BESS</t>
        </is>
      </c>
      <c r="D4146" s="12" t="inlineStr">
        <is>
          <t>Container auxiliary 480 V</t>
        </is>
      </c>
      <c r="E4146" s="12" t="inlineStr"/>
      <c r="F4146" s="12" t="inlineStr">
        <is>
          <t>BESS PCS / MV skid</t>
        </is>
      </c>
      <c r="G4146" s="12" t="inlineStr"/>
      <c r="H4146" s="12" t="inlineStr">
        <is>
          <t>BESS container (ISO 40 ft high cube)</t>
        </is>
      </c>
      <c r="I4146" s="12" t="inlineStr">
        <is>
          <t>LV 600 V</t>
        </is>
      </c>
      <c r="J4146" s="12" t="inlineStr">
        <is>
          <t>Type TC-ER 600 V 3/C Cu XHHW-2 + ground, PVC jacket</t>
        </is>
      </c>
      <c r="K4146" s="12" t="inlineStr">
        <is>
          <t>LV|3/C+G|2</t>
        </is>
      </c>
      <c r="L4146" s="12" t="inlineStr">
        <is>
          <t>3/C+G</t>
        </is>
      </c>
      <c r="M4146" s="12" t="inlineStr">
        <is>
          <t>2</t>
        </is>
      </c>
      <c r="N4146" s="12" t="n">
        <v>1</v>
      </c>
      <c r="O4146" s="12" t="n">
        <v>1</v>
      </c>
      <c r="P4146" s="12" t="n">
        <v>480</v>
      </c>
      <c r="Q4146" s="12" t="n">
        <v>60</v>
      </c>
      <c r="R4146" s="12" t="n">
        <v>85</v>
      </c>
      <c r="S4146" s="12" t="inlineStr">
        <is>
          <t>Tray</t>
        </is>
      </c>
      <c r="T4146" s="16" t="n">
        <v>0</v>
      </c>
      <c r="U4146" s="16" t="n">
        <v>200</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H-P-0036</t>
        </is>
      </c>
      <c r="B4147" s="12" t="inlineStr">
        <is>
          <t>H</t>
        </is>
      </c>
      <c r="C4147" s="12" t="inlineStr">
        <is>
          <t>BESS</t>
        </is>
      </c>
      <c r="D4147" s="12" t="inlineStr">
        <is>
          <t>Container auxiliary 480 V</t>
        </is>
      </c>
      <c r="E4147" s="12" t="inlineStr"/>
      <c r="F4147" s="12" t="inlineStr">
        <is>
          <t>BESS PCS / MV skid</t>
        </is>
      </c>
      <c r="G4147" s="12" t="inlineStr"/>
      <c r="H4147" s="12" t="inlineStr">
        <is>
          <t>BESS container (ISO 40 ft high cube)</t>
        </is>
      </c>
      <c r="I4147" s="12" t="inlineStr">
        <is>
          <t>LV 600 V</t>
        </is>
      </c>
      <c r="J4147" s="12" t="inlineStr">
        <is>
          <t>Type TC-ER 600 V 3/C Cu XHHW-2 + ground, PVC jacket</t>
        </is>
      </c>
      <c r="K4147" s="12" t="inlineStr">
        <is>
          <t>LV|3/C+G|2</t>
        </is>
      </c>
      <c r="L4147" s="12" t="inlineStr">
        <is>
          <t>3/C+G</t>
        </is>
      </c>
      <c r="M4147" s="12" t="inlineStr">
        <is>
          <t>2</t>
        </is>
      </c>
      <c r="N4147" s="12" t="n">
        <v>1</v>
      </c>
      <c r="O4147" s="12" t="n">
        <v>1</v>
      </c>
      <c r="P4147" s="12" t="n">
        <v>480</v>
      </c>
      <c r="Q4147" s="12" t="n">
        <v>60</v>
      </c>
      <c r="R4147" s="12" t="n">
        <v>85</v>
      </c>
      <c r="S4147" s="12" t="inlineStr">
        <is>
          <t>Tray</t>
        </is>
      </c>
      <c r="T4147" s="16" t="n">
        <v>0</v>
      </c>
      <c r="U4147" s="16" t="n">
        <v>200</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H-P-0037</t>
        </is>
      </c>
      <c r="B4148" s="12" t="inlineStr">
        <is>
          <t>H</t>
        </is>
      </c>
      <c r="C4148" s="12" t="inlineStr">
        <is>
          <t>BESS</t>
        </is>
      </c>
      <c r="D4148" s="12" t="inlineStr">
        <is>
          <t>Container auxiliary 480 V</t>
        </is>
      </c>
      <c r="E4148" s="12" t="inlineStr"/>
      <c r="F4148" s="12" t="inlineStr">
        <is>
          <t>BESS PCS / MV skid</t>
        </is>
      </c>
      <c r="G4148" s="12" t="inlineStr"/>
      <c r="H4148" s="12" t="inlineStr">
        <is>
          <t>BESS container (ISO 40 ft high cube)</t>
        </is>
      </c>
      <c r="I4148" s="12" t="inlineStr">
        <is>
          <t>LV 600 V</t>
        </is>
      </c>
      <c r="J4148" s="12" t="inlineStr">
        <is>
          <t>Type TC-ER 600 V 3/C Cu XHHW-2 + ground, PVC jacket</t>
        </is>
      </c>
      <c r="K4148" s="12" t="inlineStr">
        <is>
          <t>LV|3/C+G|2</t>
        </is>
      </c>
      <c r="L4148" s="12" t="inlineStr">
        <is>
          <t>3/C+G</t>
        </is>
      </c>
      <c r="M4148" s="12" t="inlineStr">
        <is>
          <t>2</t>
        </is>
      </c>
      <c r="N4148" s="12" t="n">
        <v>1</v>
      </c>
      <c r="O4148" s="12" t="n">
        <v>1</v>
      </c>
      <c r="P4148" s="12" t="n">
        <v>480</v>
      </c>
      <c r="Q4148" s="12" t="n">
        <v>60</v>
      </c>
      <c r="R4148" s="12" t="n">
        <v>85</v>
      </c>
      <c r="S4148" s="12" t="inlineStr">
        <is>
          <t>Tray</t>
        </is>
      </c>
      <c r="T4148" s="16" t="n">
        <v>0</v>
      </c>
      <c r="U4148" s="16" t="n">
        <v>168</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H-P-0038</t>
        </is>
      </c>
      <c r="B4149" s="12" t="inlineStr">
        <is>
          <t>H</t>
        </is>
      </c>
      <c r="C4149" s="12" t="inlineStr">
        <is>
          <t>BESS</t>
        </is>
      </c>
      <c r="D4149" s="12" t="inlineStr">
        <is>
          <t>Container auxiliary 480 V</t>
        </is>
      </c>
      <c r="E4149" s="12" t="inlineStr"/>
      <c r="F4149" s="12" t="inlineStr">
        <is>
          <t>BESS PCS / MV skid</t>
        </is>
      </c>
      <c r="G4149" s="12" t="inlineStr"/>
      <c r="H4149" s="12" t="inlineStr">
        <is>
          <t>BESS container (ISO 40 ft high cube)</t>
        </is>
      </c>
      <c r="I4149" s="12" t="inlineStr">
        <is>
          <t>LV 600 V</t>
        </is>
      </c>
      <c r="J4149" s="12" t="inlineStr">
        <is>
          <t>Type TC-ER 600 V 3/C Cu XHHW-2 + ground, PVC jacket</t>
        </is>
      </c>
      <c r="K4149" s="12" t="inlineStr">
        <is>
          <t>LV|3/C+G|2</t>
        </is>
      </c>
      <c r="L4149" s="12" t="inlineStr">
        <is>
          <t>3/C+G</t>
        </is>
      </c>
      <c r="M4149" s="12" t="inlineStr">
        <is>
          <t>2</t>
        </is>
      </c>
      <c r="N4149" s="12" t="n">
        <v>1</v>
      </c>
      <c r="O4149" s="12" t="n">
        <v>1</v>
      </c>
      <c r="P4149" s="12" t="n">
        <v>480</v>
      </c>
      <c r="Q4149" s="12" t="n">
        <v>60</v>
      </c>
      <c r="R4149" s="12" t="n">
        <v>85</v>
      </c>
      <c r="S4149" s="12" t="inlineStr">
        <is>
          <t>Tray</t>
        </is>
      </c>
      <c r="T4149" s="16" t="n">
        <v>0</v>
      </c>
      <c r="U4149" s="16" t="n">
        <v>168</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H-P-0039</t>
        </is>
      </c>
      <c r="B4150" s="12" t="inlineStr">
        <is>
          <t>H</t>
        </is>
      </c>
      <c r="C4150" s="12" t="inlineStr">
        <is>
          <t>BESS</t>
        </is>
      </c>
      <c r="D4150" s="12" t="inlineStr">
        <is>
          <t>Container auxiliary 480 V</t>
        </is>
      </c>
      <c r="E4150" s="12" t="inlineStr"/>
      <c r="F4150" s="12" t="inlineStr">
        <is>
          <t>BESS PCS / MV skid</t>
        </is>
      </c>
      <c r="G4150" s="12" t="inlineStr"/>
      <c r="H4150" s="12" t="inlineStr">
        <is>
          <t>BESS container (ISO 40 ft high cube)</t>
        </is>
      </c>
      <c r="I4150" s="12" t="inlineStr">
        <is>
          <t>LV 600 V</t>
        </is>
      </c>
      <c r="J4150" s="12" t="inlineStr">
        <is>
          <t>Type TC-ER 600 V 3/C Cu XHHW-2 + ground, PVC jacket</t>
        </is>
      </c>
      <c r="K4150" s="12" t="inlineStr">
        <is>
          <t>LV|3/C+G|2</t>
        </is>
      </c>
      <c r="L4150" s="12" t="inlineStr">
        <is>
          <t>3/C+G</t>
        </is>
      </c>
      <c r="M4150" s="12" t="inlineStr">
        <is>
          <t>2</t>
        </is>
      </c>
      <c r="N4150" s="12" t="n">
        <v>1</v>
      </c>
      <c r="O4150" s="12" t="n">
        <v>1</v>
      </c>
      <c r="P4150" s="12" t="n">
        <v>480</v>
      </c>
      <c r="Q4150" s="12" t="n">
        <v>60</v>
      </c>
      <c r="R4150" s="12" t="n">
        <v>85</v>
      </c>
      <c r="S4150" s="12" t="inlineStr">
        <is>
          <t>Duct bank</t>
        </is>
      </c>
      <c r="T4150" s="16" t="n">
        <v>10</v>
      </c>
      <c r="U4150" s="16" t="n">
        <v>266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H-P-0040</t>
        </is>
      </c>
      <c r="B4151" s="12" t="inlineStr">
        <is>
          <t>H</t>
        </is>
      </c>
      <c r="C4151" s="12" t="inlineStr">
        <is>
          <t>BESS</t>
        </is>
      </c>
      <c r="D4151" s="12" t="inlineStr">
        <is>
          <t>Container auxiliary 480 V</t>
        </is>
      </c>
      <c r="E4151" s="12" t="inlineStr"/>
      <c r="F4151" s="12" t="inlineStr">
        <is>
          <t>BESS PCS / MV skid</t>
        </is>
      </c>
      <c r="G4151" s="12" t="inlineStr"/>
      <c r="H4151" s="12" t="inlineStr">
        <is>
          <t>BESS container (ISO 40 ft high cube)</t>
        </is>
      </c>
      <c r="I4151" s="12" t="inlineStr">
        <is>
          <t>LV 600 V</t>
        </is>
      </c>
      <c r="J4151" s="12" t="inlineStr">
        <is>
          <t>Type TC-ER 600 V 3/C Cu XHHW-2 + ground, PVC jacket</t>
        </is>
      </c>
      <c r="K4151" s="12" t="inlineStr">
        <is>
          <t>LV|3/C+G|2</t>
        </is>
      </c>
      <c r="L4151" s="12" t="inlineStr">
        <is>
          <t>3/C+G</t>
        </is>
      </c>
      <c r="M4151" s="12" t="inlineStr">
        <is>
          <t>2</t>
        </is>
      </c>
      <c r="N4151" s="12" t="n">
        <v>1</v>
      </c>
      <c r="O4151" s="12" t="n">
        <v>1</v>
      </c>
      <c r="P4151" s="12" t="n">
        <v>480</v>
      </c>
      <c r="Q4151" s="12" t="n">
        <v>60</v>
      </c>
      <c r="R4151" s="12" t="n">
        <v>85</v>
      </c>
      <c r="S4151" s="12" t="inlineStr">
        <is>
          <t>Tray</t>
        </is>
      </c>
      <c r="T4151" s="16" t="n">
        <v>0</v>
      </c>
      <c r="U4151" s="16" t="n">
        <v>276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H-P-0041</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Tray</t>
        </is>
      </c>
      <c r="T4152" s="16" t="n">
        <v>0</v>
      </c>
      <c r="U4152" s="16" t="n">
        <v>316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H-P-0042</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316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H-P-0043</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284</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H-P-0044</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284</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H-P-0045</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290</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H-P-0046</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290</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H-P-0047</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Tray</t>
        </is>
      </c>
      <c r="T4158" s="16" t="n">
        <v>0</v>
      </c>
      <c r="U4158" s="16" t="n">
        <v>290</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H-P-0048</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290</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H-P-0049</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290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H-P-0050</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290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H-P-0051</t>
        </is>
      </c>
      <c r="B4162" s="12" t="inlineStr">
        <is>
          <t>H</t>
        </is>
      </c>
      <c r="C4162" s="12" t="inlineStr">
        <is>
          <t>BESS</t>
        </is>
      </c>
      <c r="D4162" s="12" t="inlineStr">
        <is>
          <t>Container auxiliary 480 V</t>
        </is>
      </c>
      <c r="E4162" s="12" t="inlineStr"/>
      <c r="F4162" s="12" t="inlineStr">
        <is>
          <t>BESS PCS / MV skid</t>
        </is>
      </c>
      <c r="G4162" s="12" t="inlineStr"/>
      <c r="H4162" s="12" t="inlineStr">
        <is>
          <t>BESS container (ISO 40 ft high cube)</t>
        </is>
      </c>
      <c r="I4162" s="12" t="inlineStr">
        <is>
          <t>LV 600 V</t>
        </is>
      </c>
      <c r="J4162" s="12" t="inlineStr">
        <is>
          <t>Type TC-ER 600 V 3/C Cu XHHW-2 + ground, PVC jacket</t>
        </is>
      </c>
      <c r="K4162" s="12" t="inlineStr">
        <is>
          <t>LV|3/C+G|2</t>
        </is>
      </c>
      <c r="L4162" s="12" t="inlineStr">
        <is>
          <t>3/C+G</t>
        </is>
      </c>
      <c r="M4162" s="12" t="inlineStr">
        <is>
          <t>2</t>
        </is>
      </c>
      <c r="N4162" s="12" t="n">
        <v>1</v>
      </c>
      <c r="O4162" s="12" t="n">
        <v>1</v>
      </c>
      <c r="P4162" s="12" t="n">
        <v>480</v>
      </c>
      <c r="Q4162" s="12" t="n">
        <v>60</v>
      </c>
      <c r="R4162" s="12" t="n">
        <v>85</v>
      </c>
      <c r="S4162" s="12" t="inlineStr">
        <is>
          <t>Tray</t>
        </is>
      </c>
      <c r="T4162" s="16" t="n">
        <v>0</v>
      </c>
      <c r="U4162" s="16" t="n">
        <v>174</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H-P-0052</t>
        </is>
      </c>
      <c r="B4163" s="12" t="inlineStr">
        <is>
          <t>H</t>
        </is>
      </c>
      <c r="C4163" s="12" t="inlineStr">
        <is>
          <t>BESS</t>
        </is>
      </c>
      <c r="D4163" s="12" t="inlineStr">
        <is>
          <t>Container auxiliary 480 V</t>
        </is>
      </c>
      <c r="E4163" s="12" t="inlineStr"/>
      <c r="F4163" s="12" t="inlineStr">
        <is>
          <t>BESS PCS / MV skid</t>
        </is>
      </c>
      <c r="G4163" s="12" t="inlineStr"/>
      <c r="H4163" s="12" t="inlineStr">
        <is>
          <t>BESS container (ISO 40 ft high cube)</t>
        </is>
      </c>
      <c r="I4163" s="12" t="inlineStr">
        <is>
          <t>LV 600 V</t>
        </is>
      </c>
      <c r="J4163" s="12" t="inlineStr">
        <is>
          <t>Type TC-ER 600 V 3/C Cu XHHW-2 + ground, PVC jacket</t>
        </is>
      </c>
      <c r="K4163" s="12" t="inlineStr">
        <is>
          <t>LV|3/C+G|2</t>
        </is>
      </c>
      <c r="L4163" s="12" t="inlineStr">
        <is>
          <t>3/C+G</t>
        </is>
      </c>
      <c r="M4163" s="12" t="inlineStr">
        <is>
          <t>2</t>
        </is>
      </c>
      <c r="N4163" s="12" t="n">
        <v>1</v>
      </c>
      <c r="O4163" s="12" t="n">
        <v>1</v>
      </c>
      <c r="P4163" s="12" t="n">
        <v>480</v>
      </c>
      <c r="Q4163" s="12" t="n">
        <v>60</v>
      </c>
      <c r="R4163" s="12" t="n">
        <v>85</v>
      </c>
      <c r="S4163" s="12" t="inlineStr">
        <is>
          <t>Tray</t>
        </is>
      </c>
      <c r="T4163" s="16" t="n">
        <v>0</v>
      </c>
      <c r="U4163" s="16" t="n">
        <v>174</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H-P-0053</t>
        </is>
      </c>
      <c r="B4164" s="12" t="inlineStr">
        <is>
          <t>H</t>
        </is>
      </c>
      <c r="C4164" s="12" t="inlineStr">
        <is>
          <t>BESS</t>
        </is>
      </c>
      <c r="D4164" s="12" t="inlineStr">
        <is>
          <t>Container auxiliary 480 V</t>
        </is>
      </c>
      <c r="E4164" s="12" t="inlineStr"/>
      <c r="F4164" s="12" t="inlineStr">
        <is>
          <t>BESS PCS / MV skid</t>
        </is>
      </c>
      <c r="G4164" s="12" t="inlineStr"/>
      <c r="H4164" s="12" t="inlineStr">
        <is>
          <t>BESS container (ISO 40 ft high cube)</t>
        </is>
      </c>
      <c r="I4164" s="12" t="inlineStr">
        <is>
          <t>LV 600 V</t>
        </is>
      </c>
      <c r="J4164" s="12" t="inlineStr">
        <is>
          <t>Type TC-ER 600 V 3/C Cu XHHW-2 + ground, PVC jacket</t>
        </is>
      </c>
      <c r="K4164" s="12" t="inlineStr">
        <is>
          <t>LV|3/C+G|2</t>
        </is>
      </c>
      <c r="L4164" s="12" t="inlineStr">
        <is>
          <t>3/C+G</t>
        </is>
      </c>
      <c r="M4164" s="12" t="inlineStr">
        <is>
          <t>2</t>
        </is>
      </c>
      <c r="N4164" s="12" t="n">
        <v>1</v>
      </c>
      <c r="O4164" s="12" t="n">
        <v>1</v>
      </c>
      <c r="P4164" s="12" t="n">
        <v>480</v>
      </c>
      <c r="Q4164" s="12" t="n">
        <v>60</v>
      </c>
      <c r="R4164" s="12" t="n">
        <v>85</v>
      </c>
      <c r="S4164" s="12" t="inlineStr">
        <is>
          <t>Tray</t>
        </is>
      </c>
      <c r="T4164" s="16" t="n">
        <v>0</v>
      </c>
      <c r="U4164" s="16" t="n">
        <v>174</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H-P-0054</t>
        </is>
      </c>
      <c r="B4165" s="12" t="inlineStr">
        <is>
          <t>H</t>
        </is>
      </c>
      <c r="C4165" s="12" t="inlineStr">
        <is>
          <t>BESS</t>
        </is>
      </c>
      <c r="D4165" s="12" t="inlineStr">
        <is>
          <t>Container auxiliary 480 V</t>
        </is>
      </c>
      <c r="E4165" s="12" t="inlineStr"/>
      <c r="F4165" s="12" t="inlineStr">
        <is>
          <t>BESS PCS / MV skid</t>
        </is>
      </c>
      <c r="G4165" s="12" t="inlineStr"/>
      <c r="H4165" s="12" t="inlineStr">
        <is>
          <t>BESS container (ISO 40 ft high cube)</t>
        </is>
      </c>
      <c r="I4165" s="12" t="inlineStr">
        <is>
          <t>LV 600 V</t>
        </is>
      </c>
      <c r="J4165" s="12" t="inlineStr">
        <is>
          <t>Type TC-ER 600 V 3/C Cu XHHW-2 + ground, PVC jacket</t>
        </is>
      </c>
      <c r="K4165" s="12" t="inlineStr">
        <is>
          <t>LV|3/C+G|2</t>
        </is>
      </c>
      <c r="L4165" s="12" t="inlineStr">
        <is>
          <t>3/C+G</t>
        </is>
      </c>
      <c r="M4165" s="12" t="inlineStr">
        <is>
          <t>2</t>
        </is>
      </c>
      <c r="N4165" s="12" t="n">
        <v>1</v>
      </c>
      <c r="O4165" s="12" t="n">
        <v>1</v>
      </c>
      <c r="P4165" s="12" t="n">
        <v>480</v>
      </c>
      <c r="Q4165" s="12" t="n">
        <v>60</v>
      </c>
      <c r="R4165" s="12" t="n">
        <v>85</v>
      </c>
      <c r="S4165" s="12" t="inlineStr">
        <is>
          <t>Tray</t>
        </is>
      </c>
      <c r="T4165" s="16" t="n">
        <v>0</v>
      </c>
      <c r="U4165" s="16" t="n">
        <v>174</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H-P-0055</t>
        </is>
      </c>
      <c r="B4166" s="12" t="inlineStr">
        <is>
          <t>H</t>
        </is>
      </c>
      <c r="C4166" s="12" t="inlineStr">
        <is>
          <t>BESS</t>
        </is>
      </c>
      <c r="D4166" s="12" t="inlineStr">
        <is>
          <t>Container auxiliary 480 V</t>
        </is>
      </c>
      <c r="E4166" s="12" t="inlineStr"/>
      <c r="F4166" s="12" t="inlineStr">
        <is>
          <t>BESS PCS / MV skid</t>
        </is>
      </c>
      <c r="G4166" s="12" t="inlineStr"/>
      <c r="H4166" s="12" t="inlineStr">
        <is>
          <t>BESS container (ISO 40 ft high cube)</t>
        </is>
      </c>
      <c r="I4166" s="12" t="inlineStr">
        <is>
          <t>LV 600 V</t>
        </is>
      </c>
      <c r="J4166" s="12" t="inlineStr">
        <is>
          <t>Type TC-ER 600 V 3/C Cu XHHW-2 + ground, PVC jacket</t>
        </is>
      </c>
      <c r="K4166" s="12" t="inlineStr">
        <is>
          <t>LV|3/C+G|2</t>
        </is>
      </c>
      <c r="L4166" s="12" t="inlineStr">
        <is>
          <t>3/C+G</t>
        </is>
      </c>
      <c r="M4166" s="12" t="inlineStr">
        <is>
          <t>2</t>
        </is>
      </c>
      <c r="N4166" s="12" t="n">
        <v>1</v>
      </c>
      <c r="O4166" s="12" t="n">
        <v>1</v>
      </c>
      <c r="P4166" s="12" t="n">
        <v>480</v>
      </c>
      <c r="Q4166" s="12" t="n">
        <v>60</v>
      </c>
      <c r="R4166" s="12" t="n">
        <v>85</v>
      </c>
      <c r="S4166" s="12" t="inlineStr">
        <is>
          <t>Tray</t>
        </is>
      </c>
      <c r="T4166" s="16" t="n">
        <v>0</v>
      </c>
      <c r="U4166" s="16" t="n">
        <v>174</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H-P-0056</t>
        </is>
      </c>
      <c r="B4167" s="12" t="inlineStr">
        <is>
          <t>H</t>
        </is>
      </c>
      <c r="C4167" s="12" t="inlineStr">
        <is>
          <t>BESS</t>
        </is>
      </c>
      <c r="D4167" s="12" t="inlineStr">
        <is>
          <t>Container auxiliary 480 V</t>
        </is>
      </c>
      <c r="E4167" s="12" t="inlineStr"/>
      <c r="F4167" s="12" t="inlineStr">
        <is>
          <t>BESS PCS / MV skid</t>
        </is>
      </c>
      <c r="G4167" s="12" t="inlineStr"/>
      <c r="H4167" s="12" t="inlineStr">
        <is>
          <t>BESS container (ISO 40 ft high cube)</t>
        </is>
      </c>
      <c r="I4167" s="12" t="inlineStr">
        <is>
          <t>LV 600 V</t>
        </is>
      </c>
      <c r="J4167" s="12" t="inlineStr">
        <is>
          <t>Type TC-ER 600 V 3/C Cu XHHW-2 + ground, PVC jacket</t>
        </is>
      </c>
      <c r="K4167" s="12" t="inlineStr">
        <is>
          <t>LV|3/C+G|2</t>
        </is>
      </c>
      <c r="L4167" s="12" t="inlineStr">
        <is>
          <t>3/C+G</t>
        </is>
      </c>
      <c r="M4167" s="12" t="inlineStr">
        <is>
          <t>2</t>
        </is>
      </c>
      <c r="N4167" s="12" t="n">
        <v>1</v>
      </c>
      <c r="O4167" s="12" t="n">
        <v>1</v>
      </c>
      <c r="P4167" s="12" t="n">
        <v>480</v>
      </c>
      <c r="Q4167" s="12" t="n">
        <v>60</v>
      </c>
      <c r="R4167" s="12" t="n">
        <v>85</v>
      </c>
      <c r="S4167" s="12" t="inlineStr">
        <is>
          <t>Tray</t>
        </is>
      </c>
      <c r="T4167" s="16" t="n">
        <v>0</v>
      </c>
      <c r="U4167" s="16" t="n">
        <v>174</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H-P-0057</t>
        </is>
      </c>
      <c r="B4168" s="12" t="inlineStr">
        <is>
          <t>H</t>
        </is>
      </c>
      <c r="C4168" s="12" t="inlineStr">
        <is>
          <t>BESS</t>
        </is>
      </c>
      <c r="D4168" s="12" t="inlineStr">
        <is>
          <t>Container auxiliary 480 V</t>
        </is>
      </c>
      <c r="E4168" s="12" t="inlineStr"/>
      <c r="F4168" s="12" t="inlineStr">
        <is>
          <t>BESS PCS / MV skid</t>
        </is>
      </c>
      <c r="G4168" s="12" t="inlineStr"/>
      <c r="H4168" s="12" t="inlineStr">
        <is>
          <t>BESS container (ISO 40 ft high cube)</t>
        </is>
      </c>
      <c r="I4168" s="12" t="inlineStr">
        <is>
          <t>LV 600 V</t>
        </is>
      </c>
      <c r="J4168" s="12" t="inlineStr">
        <is>
          <t>Type TC-ER 600 V 3/C Cu XHHW-2 + ground, PVC jacket</t>
        </is>
      </c>
      <c r="K4168" s="12" t="inlineStr">
        <is>
          <t>LV|3/C+G|2</t>
        </is>
      </c>
      <c r="L4168" s="12" t="inlineStr">
        <is>
          <t>3/C+G</t>
        </is>
      </c>
      <c r="M4168" s="12" t="inlineStr">
        <is>
          <t>2</t>
        </is>
      </c>
      <c r="N4168" s="12" t="n">
        <v>1</v>
      </c>
      <c r="O4168" s="12" t="n">
        <v>1</v>
      </c>
      <c r="P4168" s="12" t="n">
        <v>480</v>
      </c>
      <c r="Q4168" s="12" t="n">
        <v>60</v>
      </c>
      <c r="R4168" s="12" t="n">
        <v>85</v>
      </c>
      <c r="S4168" s="12" t="inlineStr">
        <is>
          <t>Tray</t>
        </is>
      </c>
      <c r="T4168" s="16" t="n">
        <v>0</v>
      </c>
      <c r="U4168" s="16" t="n">
        <v>62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H-P-0058</t>
        </is>
      </c>
      <c r="B4169" s="12" t="inlineStr">
        <is>
          <t>H</t>
        </is>
      </c>
      <c r="C4169" s="12" t="inlineStr">
        <is>
          <t>BESS</t>
        </is>
      </c>
      <c r="D4169" s="12" t="inlineStr">
        <is>
          <t>Container auxiliary 480 V</t>
        </is>
      </c>
      <c r="E4169" s="12" t="inlineStr"/>
      <c r="F4169" s="12" t="inlineStr">
        <is>
          <t>BESS PCS / MV skid</t>
        </is>
      </c>
      <c r="G4169" s="12" t="inlineStr"/>
      <c r="H4169" s="12" t="inlineStr">
        <is>
          <t>BESS container (ISO 40 ft high cube)</t>
        </is>
      </c>
      <c r="I4169" s="12" t="inlineStr">
        <is>
          <t>LV 600 V</t>
        </is>
      </c>
      <c r="J4169" s="12" t="inlineStr">
        <is>
          <t>Type TC-ER 600 V 3/C Cu XHHW-2 + ground, PVC jacket</t>
        </is>
      </c>
      <c r="K4169" s="12" t="inlineStr">
        <is>
          <t>LV|3/C+G|2</t>
        </is>
      </c>
      <c r="L4169" s="12" t="inlineStr">
        <is>
          <t>3/C+G</t>
        </is>
      </c>
      <c r="M4169" s="12" t="inlineStr">
        <is>
          <t>2</t>
        </is>
      </c>
      <c r="N4169" s="12" t="n">
        <v>1</v>
      </c>
      <c r="O4169" s="12" t="n">
        <v>1</v>
      </c>
      <c r="P4169" s="12" t="n">
        <v>480</v>
      </c>
      <c r="Q4169" s="12" t="n">
        <v>60</v>
      </c>
      <c r="R4169" s="12" t="n">
        <v>85</v>
      </c>
      <c r="S4169" s="12" t="inlineStr">
        <is>
          <t>Tray</t>
        </is>
      </c>
      <c r="T4169" s="16" t="n">
        <v>0</v>
      </c>
      <c r="U4169" s="16" t="n">
        <v>62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H-P-0059</t>
        </is>
      </c>
      <c r="B4170" s="12" t="inlineStr">
        <is>
          <t>H</t>
        </is>
      </c>
      <c r="C4170" s="12" t="inlineStr">
        <is>
          <t>BESS</t>
        </is>
      </c>
      <c r="D4170" s="12" t="inlineStr">
        <is>
          <t>Container auxiliary 480 V</t>
        </is>
      </c>
      <c r="E4170" s="12" t="inlineStr"/>
      <c r="F4170" s="12" t="inlineStr">
        <is>
          <t>BESS PCS / MV skid</t>
        </is>
      </c>
      <c r="G4170" s="12" t="inlineStr"/>
      <c r="H4170" s="12" t="inlineStr">
        <is>
          <t>BESS container (ISO 40 ft high cube)</t>
        </is>
      </c>
      <c r="I4170" s="12" t="inlineStr">
        <is>
          <t>LV 600 V</t>
        </is>
      </c>
      <c r="J4170" s="12" t="inlineStr">
        <is>
          <t>Type TC-ER 600 V 3/C Cu XHHW-2 + ground, PVC jacket</t>
        </is>
      </c>
      <c r="K4170" s="12" t="inlineStr">
        <is>
          <t>LV|3/C+G|2</t>
        </is>
      </c>
      <c r="L4170" s="12" t="inlineStr">
        <is>
          <t>3/C+G</t>
        </is>
      </c>
      <c r="M4170" s="12" t="inlineStr">
        <is>
          <t>2</t>
        </is>
      </c>
      <c r="N4170" s="12" t="n">
        <v>1</v>
      </c>
      <c r="O4170" s="12" t="n">
        <v>1</v>
      </c>
      <c r="P4170" s="12" t="n">
        <v>480</v>
      </c>
      <c r="Q4170" s="12" t="n">
        <v>60</v>
      </c>
      <c r="R4170" s="12" t="n">
        <v>85</v>
      </c>
      <c r="S4170" s="12" t="inlineStr">
        <is>
          <t>Tray</t>
        </is>
      </c>
      <c r="T4170" s="16" t="n">
        <v>0</v>
      </c>
      <c r="U4170" s="16" t="n">
        <v>62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H-P-0060</t>
        </is>
      </c>
      <c r="B4171" s="12" t="inlineStr">
        <is>
          <t>H</t>
        </is>
      </c>
      <c r="C4171" s="12" t="inlineStr">
        <is>
          <t>BESS</t>
        </is>
      </c>
      <c r="D4171" s="12" t="inlineStr">
        <is>
          <t>Container auxiliary 480 V</t>
        </is>
      </c>
      <c r="E4171" s="12" t="inlineStr"/>
      <c r="F4171" s="12" t="inlineStr">
        <is>
          <t>BESS PCS / MV skid</t>
        </is>
      </c>
      <c r="G4171" s="12" t="inlineStr"/>
      <c r="H4171" s="12" t="inlineStr">
        <is>
          <t>BESS container (ISO 40 ft high cube)</t>
        </is>
      </c>
      <c r="I4171" s="12" t="inlineStr">
        <is>
          <t>LV 600 V</t>
        </is>
      </c>
      <c r="J4171" s="12" t="inlineStr">
        <is>
          <t>Type TC-ER 600 V 3/C Cu XHHW-2 + ground, PVC jacket</t>
        </is>
      </c>
      <c r="K4171" s="12" t="inlineStr">
        <is>
          <t>LV|3/C+G|2</t>
        </is>
      </c>
      <c r="L4171" s="12" t="inlineStr">
        <is>
          <t>3/C+G</t>
        </is>
      </c>
      <c r="M4171" s="12" t="inlineStr">
        <is>
          <t>2</t>
        </is>
      </c>
      <c r="N4171" s="12" t="n">
        <v>1</v>
      </c>
      <c r="O4171" s="12" t="n">
        <v>1</v>
      </c>
      <c r="P4171" s="12" t="n">
        <v>480</v>
      </c>
      <c r="Q4171" s="12" t="n">
        <v>60</v>
      </c>
      <c r="R4171" s="12" t="n">
        <v>85</v>
      </c>
      <c r="S4171" s="12" t="inlineStr">
        <is>
          <t>Tray</t>
        </is>
      </c>
      <c r="T4171" s="16" t="n">
        <v>0</v>
      </c>
      <c r="U4171" s="16" t="n">
        <v>62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H-P-0061</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Tray</t>
        </is>
      </c>
      <c r="T4172" s="16" t="n">
        <v>0</v>
      </c>
      <c r="U4172" s="16" t="n">
        <v>62</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H-P-0062</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62</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H-P-0063</t>
        </is>
      </c>
      <c r="B4174" s="12" t="inlineStr">
        <is>
          <t>H</t>
        </is>
      </c>
      <c r="C4174" s="12" t="inlineStr">
        <is>
          <t>BESS</t>
        </is>
      </c>
      <c r="D4174" s="12" t="inlineStr">
        <is>
          <t>Motor 1 of 6, 2 kW</t>
        </is>
      </c>
      <c r="E4174" s="12" t="inlineStr"/>
      <c r="F4174" s="12" t="inlineStr">
        <is>
          <t>BESS auxiliary transformer</t>
        </is>
      </c>
      <c r="G4174" s="12" t="inlineStr">
        <is>
          <t>BESS MPT</t>
        </is>
      </c>
      <c r="H4174" s="12" t="inlineStr">
        <is>
          <t>BESS main power transformer 34.5/230 kV (to D4 upper)</t>
        </is>
      </c>
      <c r="I4174" s="12" t="inlineStr">
        <is>
          <t>LV 600 V</t>
        </is>
      </c>
      <c r="J4174" s="12" t="inlineStr">
        <is>
          <t>Type TC-ER 600 V 3/C Cu XHHW-2 + ground, PVC jacket</t>
        </is>
      </c>
      <c r="K4174" s="12" t="inlineStr">
        <is>
          <t>LV|3/C+G|10</t>
        </is>
      </c>
      <c r="L4174" s="12" t="inlineStr">
        <is>
          <t>3/C+G</t>
        </is>
      </c>
      <c r="M4174" s="12" t="inlineStr">
        <is>
          <t>10</t>
        </is>
      </c>
      <c r="N4174" s="12" t="n">
        <v>1</v>
      </c>
      <c r="O4174" s="12" t="n">
        <v>1</v>
      </c>
      <c r="P4174" s="12" t="n">
        <v>480</v>
      </c>
      <c r="Q4174" s="12" t="n">
        <v>2</v>
      </c>
      <c r="R4174" s="12" t="n">
        <v>2.8</v>
      </c>
      <c r="S4174" s="12" t="inlineStr">
        <is>
          <t>Duct bank</t>
        </is>
      </c>
      <c r="T4174" s="16" t="n">
        <v>180</v>
      </c>
      <c r="U4174" s="16" t="n">
        <v>32</v>
      </c>
      <c r="V4174" s="16">
        <f>ROUNDUP((T4174+U4174+2*'Read Me'!$B$13)*(1+'Read Me'!$B$12),-1)</f>
        <v/>
      </c>
      <c r="W4174" s="16">
        <f>V4174*N4174*O4174</f>
        <v/>
      </c>
      <c r="X4174" s="12">
        <f>IF(LEFT(I4174,2)="MV",2*N4174*IF(L4174="1/C",O4174,1),0)</f>
        <v/>
      </c>
      <c r="Y4174" s="12">
        <f>IF(OR(LEFT(K4174,4)="LVAX",LEFT(K4174,6)="MV15AX",LEFT(K4174,4)="CTAX",LEFT(K4174,2)="W|"),2*N4174*O4174,0)</f>
        <v/>
      </c>
      <c r="Z4174" s="12" t="inlineStr">
        <is>
          <t>VD 0.3 %</t>
        </is>
      </c>
      <c r="AA4174" s="12">
        <f>N4174*O4174</f>
        <v/>
      </c>
    </row>
    <row r="4175">
      <c r="A4175" s="12" t="inlineStr">
        <is>
          <t>H-P-0064</t>
        </is>
      </c>
      <c r="B4175" s="12" t="inlineStr">
        <is>
          <t>H</t>
        </is>
      </c>
      <c r="C4175" s="12" t="inlineStr">
        <is>
          <t>BESS</t>
        </is>
      </c>
      <c r="D4175" s="12" t="inlineStr">
        <is>
          <t>Motor 2 of 6, 2 kW</t>
        </is>
      </c>
      <c r="E4175" s="12" t="inlineStr"/>
      <c r="F4175" s="12" t="inlineStr">
        <is>
          <t>BESS auxiliary transformer</t>
        </is>
      </c>
      <c r="G4175" s="12" t="inlineStr">
        <is>
          <t>BESS MPT</t>
        </is>
      </c>
      <c r="H4175" s="12" t="inlineStr">
        <is>
          <t>BESS main power transformer 34.5/230 kV (to D4 upper)</t>
        </is>
      </c>
      <c r="I4175" s="12" t="inlineStr">
        <is>
          <t>LV 600 V</t>
        </is>
      </c>
      <c r="J4175" s="12" t="inlineStr">
        <is>
          <t>Type TC-ER 600 V 3/C Cu XHHW-2 + ground, PVC jacket</t>
        </is>
      </c>
      <c r="K4175" s="12" t="inlineStr">
        <is>
          <t>LV|3/C+G|10</t>
        </is>
      </c>
      <c r="L4175" s="12" t="inlineStr">
        <is>
          <t>3/C+G</t>
        </is>
      </c>
      <c r="M4175" s="12" t="inlineStr">
        <is>
          <t>10</t>
        </is>
      </c>
      <c r="N4175" s="12" t="n">
        <v>1</v>
      </c>
      <c r="O4175" s="12" t="n">
        <v>1</v>
      </c>
      <c r="P4175" s="12" t="n">
        <v>480</v>
      </c>
      <c r="Q4175" s="12" t="n">
        <v>2</v>
      </c>
      <c r="R4175" s="12" t="n">
        <v>2.8</v>
      </c>
      <c r="S4175" s="12" t="inlineStr">
        <is>
          <t>Duct bank</t>
        </is>
      </c>
      <c r="T4175" s="16" t="n">
        <v>180</v>
      </c>
      <c r="U4175" s="16" t="n">
        <v>32</v>
      </c>
      <c r="V4175" s="16">
        <f>ROUNDUP((T4175+U4175+2*'Read Me'!$B$13)*(1+'Read Me'!$B$12),-1)</f>
        <v/>
      </c>
      <c r="W4175" s="16">
        <f>V4175*N4175*O4175</f>
        <v/>
      </c>
      <c r="X4175" s="12">
        <f>IF(LEFT(I4175,2)="MV",2*N4175*IF(L4175="1/C",O4175,1),0)</f>
        <v/>
      </c>
      <c r="Y4175" s="12">
        <f>IF(OR(LEFT(K4175,4)="LVAX",LEFT(K4175,6)="MV15AX",LEFT(K4175,4)="CTAX",LEFT(K4175,2)="W|"),2*N4175*O4175,0)</f>
        <v/>
      </c>
      <c r="Z4175" s="12" t="inlineStr">
        <is>
          <t>VD 0.3 %</t>
        </is>
      </c>
      <c r="AA4175" s="12">
        <f>N4175*O4175</f>
        <v/>
      </c>
    </row>
    <row r="4176">
      <c r="A4176" s="12" t="inlineStr">
        <is>
          <t>H-P-0065</t>
        </is>
      </c>
      <c r="B4176" s="12" t="inlineStr">
        <is>
          <t>H</t>
        </is>
      </c>
      <c r="C4176" s="12" t="inlineStr">
        <is>
          <t>BESS</t>
        </is>
      </c>
      <c r="D4176" s="12" t="inlineStr">
        <is>
          <t>Motor 3 of 6, 2 kW</t>
        </is>
      </c>
      <c r="E4176" s="12" t="inlineStr"/>
      <c r="F4176" s="12" t="inlineStr">
        <is>
          <t>BESS auxiliary transformer</t>
        </is>
      </c>
      <c r="G4176" s="12" t="inlineStr">
        <is>
          <t>BESS MPT</t>
        </is>
      </c>
      <c r="H4176" s="12" t="inlineStr">
        <is>
          <t>BESS main power transformer 34.5/230 kV (to D4 upper)</t>
        </is>
      </c>
      <c r="I4176" s="12" t="inlineStr">
        <is>
          <t>LV 600 V</t>
        </is>
      </c>
      <c r="J4176" s="12" t="inlineStr">
        <is>
          <t>Type TC-ER 600 V 3/C Cu XHHW-2 + ground, PVC jacket</t>
        </is>
      </c>
      <c r="K4176" s="12" t="inlineStr">
        <is>
          <t>LV|3/C+G|10</t>
        </is>
      </c>
      <c r="L4176" s="12" t="inlineStr">
        <is>
          <t>3/C+G</t>
        </is>
      </c>
      <c r="M4176" s="12" t="inlineStr">
        <is>
          <t>10</t>
        </is>
      </c>
      <c r="N4176" s="12" t="n">
        <v>1</v>
      </c>
      <c r="O4176" s="12" t="n">
        <v>1</v>
      </c>
      <c r="P4176" s="12" t="n">
        <v>480</v>
      </c>
      <c r="Q4176" s="12" t="n">
        <v>2</v>
      </c>
      <c r="R4176" s="12" t="n">
        <v>2.8</v>
      </c>
      <c r="S4176" s="12" t="inlineStr">
        <is>
          <t>Duct bank</t>
        </is>
      </c>
      <c r="T4176" s="16" t="n">
        <v>180</v>
      </c>
      <c r="U4176" s="16" t="n">
        <v>32</v>
      </c>
      <c r="V4176" s="16">
        <f>ROUNDUP((T4176+U4176+2*'Read Me'!$B$13)*(1+'Read Me'!$B$12),-1)</f>
        <v/>
      </c>
      <c r="W4176" s="16">
        <f>V4176*N4176*O4176</f>
        <v/>
      </c>
      <c r="X4176" s="12">
        <f>IF(LEFT(I4176,2)="MV",2*N4176*IF(L4176="1/C",O4176,1),0)</f>
        <v/>
      </c>
      <c r="Y4176" s="12">
        <f>IF(OR(LEFT(K4176,4)="LVAX",LEFT(K4176,6)="MV15AX",LEFT(K4176,4)="CTAX",LEFT(K4176,2)="W|"),2*N4176*O4176,0)</f>
        <v/>
      </c>
      <c r="Z4176" s="12" t="inlineStr">
        <is>
          <t>VD 0.3 %</t>
        </is>
      </c>
      <c r="AA4176" s="12">
        <f>N4176*O4176</f>
        <v/>
      </c>
    </row>
    <row r="4177">
      <c r="A4177" s="12" t="inlineStr">
        <is>
          <t>H-P-0066</t>
        </is>
      </c>
      <c r="B4177" s="12" t="inlineStr">
        <is>
          <t>H</t>
        </is>
      </c>
      <c r="C4177" s="12" t="inlineStr">
        <is>
          <t>BESS</t>
        </is>
      </c>
      <c r="D4177" s="12" t="inlineStr">
        <is>
          <t>Motor 4 of 6, 2 kW</t>
        </is>
      </c>
      <c r="E4177" s="12" t="inlineStr"/>
      <c r="F4177" s="12" t="inlineStr">
        <is>
          <t>BESS auxiliary transformer</t>
        </is>
      </c>
      <c r="G4177" s="12" t="inlineStr">
        <is>
          <t>BESS MPT</t>
        </is>
      </c>
      <c r="H4177" s="12" t="inlineStr">
        <is>
          <t>BESS main power transformer 34.5/230 kV (to D4 upper)</t>
        </is>
      </c>
      <c r="I4177" s="12" t="inlineStr">
        <is>
          <t>LV 600 V</t>
        </is>
      </c>
      <c r="J4177" s="12" t="inlineStr">
        <is>
          <t>Type TC-ER 600 V 3/C Cu XHHW-2 + ground, PVC jacket</t>
        </is>
      </c>
      <c r="K4177" s="12" t="inlineStr">
        <is>
          <t>LV|3/C+G|10</t>
        </is>
      </c>
      <c r="L4177" s="12" t="inlineStr">
        <is>
          <t>3/C+G</t>
        </is>
      </c>
      <c r="M4177" s="12" t="inlineStr">
        <is>
          <t>10</t>
        </is>
      </c>
      <c r="N4177" s="12" t="n">
        <v>1</v>
      </c>
      <c r="O4177" s="12" t="n">
        <v>1</v>
      </c>
      <c r="P4177" s="12" t="n">
        <v>480</v>
      </c>
      <c r="Q4177" s="12" t="n">
        <v>2</v>
      </c>
      <c r="R4177" s="12" t="n">
        <v>2.8</v>
      </c>
      <c r="S4177" s="12" t="inlineStr">
        <is>
          <t>Duct bank</t>
        </is>
      </c>
      <c r="T4177" s="16" t="n">
        <v>180</v>
      </c>
      <c r="U4177" s="16" t="n">
        <v>32</v>
      </c>
      <c r="V4177" s="16">
        <f>ROUNDUP((T4177+U4177+2*'Read Me'!$B$13)*(1+'Read Me'!$B$12),-1)</f>
        <v/>
      </c>
      <c r="W4177" s="16">
        <f>V4177*N4177*O4177</f>
        <v/>
      </c>
      <c r="X4177" s="12">
        <f>IF(LEFT(I4177,2)="MV",2*N4177*IF(L4177="1/C",O4177,1),0)</f>
        <v/>
      </c>
      <c r="Y4177" s="12">
        <f>IF(OR(LEFT(K4177,4)="LVAX",LEFT(K4177,6)="MV15AX",LEFT(K4177,4)="CTAX",LEFT(K4177,2)="W|"),2*N4177*O4177,0)</f>
        <v/>
      </c>
      <c r="Z4177" s="12" t="inlineStr">
        <is>
          <t>VD 0.3 %</t>
        </is>
      </c>
      <c r="AA4177" s="12">
        <f>N4177*O4177</f>
        <v/>
      </c>
    </row>
    <row r="4178">
      <c r="A4178" s="12" t="inlineStr">
        <is>
          <t>H-P-0067</t>
        </is>
      </c>
      <c r="B4178" s="12" t="inlineStr">
        <is>
          <t>H</t>
        </is>
      </c>
      <c r="C4178" s="12" t="inlineStr">
        <is>
          <t>BESS</t>
        </is>
      </c>
      <c r="D4178" s="12" t="inlineStr">
        <is>
          <t>Motor 5 of 6, 2 kW</t>
        </is>
      </c>
      <c r="E4178" s="12" t="inlineStr"/>
      <c r="F4178" s="12" t="inlineStr">
        <is>
          <t>BESS auxiliary transformer</t>
        </is>
      </c>
      <c r="G4178" s="12" t="inlineStr">
        <is>
          <t>BESS MPT</t>
        </is>
      </c>
      <c r="H4178" s="12" t="inlineStr">
        <is>
          <t>BESS main power transformer 34.5/230 kV (to D4 upper)</t>
        </is>
      </c>
      <c r="I4178" s="12" t="inlineStr">
        <is>
          <t>LV 600 V</t>
        </is>
      </c>
      <c r="J4178" s="12" t="inlineStr">
        <is>
          <t>Type TC-ER 600 V 3/C Cu XHHW-2 + ground, PVC jacket</t>
        </is>
      </c>
      <c r="K4178" s="12" t="inlineStr">
        <is>
          <t>LV|3/C+G|10</t>
        </is>
      </c>
      <c r="L4178" s="12" t="inlineStr">
        <is>
          <t>3/C+G</t>
        </is>
      </c>
      <c r="M4178" s="12" t="inlineStr">
        <is>
          <t>10</t>
        </is>
      </c>
      <c r="N4178" s="12" t="n">
        <v>1</v>
      </c>
      <c r="O4178" s="12" t="n">
        <v>1</v>
      </c>
      <c r="P4178" s="12" t="n">
        <v>480</v>
      </c>
      <c r="Q4178" s="12" t="n">
        <v>2</v>
      </c>
      <c r="R4178" s="12" t="n">
        <v>2.8</v>
      </c>
      <c r="S4178" s="12" t="inlineStr">
        <is>
          <t>Duct bank</t>
        </is>
      </c>
      <c r="T4178" s="16" t="n">
        <v>180</v>
      </c>
      <c r="U4178" s="16" t="n">
        <v>32</v>
      </c>
      <c r="V4178" s="16">
        <f>ROUNDUP((T4178+U4178+2*'Read Me'!$B$13)*(1+'Read Me'!$B$12),-1)</f>
        <v/>
      </c>
      <c r="W4178" s="16">
        <f>V4178*N4178*O4178</f>
        <v/>
      </c>
      <c r="X4178" s="12">
        <f>IF(LEFT(I4178,2)="MV",2*N4178*IF(L4178="1/C",O4178,1),0)</f>
        <v/>
      </c>
      <c r="Y4178" s="12">
        <f>IF(OR(LEFT(K4178,4)="LVAX",LEFT(K4178,6)="MV15AX",LEFT(K4178,4)="CTAX",LEFT(K4178,2)="W|"),2*N4178*O4178,0)</f>
        <v/>
      </c>
      <c r="Z4178" s="12" t="inlineStr">
        <is>
          <t>VD 0.3 %</t>
        </is>
      </c>
      <c r="AA4178" s="12">
        <f>N4178*O4178</f>
        <v/>
      </c>
    </row>
    <row r="4179">
      <c r="A4179" s="12" t="inlineStr">
        <is>
          <t>H-P-0068</t>
        </is>
      </c>
      <c r="B4179" s="12" t="inlineStr">
        <is>
          <t>H</t>
        </is>
      </c>
      <c r="C4179" s="12" t="inlineStr">
        <is>
          <t>BESS</t>
        </is>
      </c>
      <c r="D4179" s="12" t="inlineStr">
        <is>
          <t>Motor 6 of 6, 2 kW</t>
        </is>
      </c>
      <c r="E4179" s="12" t="inlineStr"/>
      <c r="F4179" s="12" t="inlineStr">
        <is>
          <t>BESS auxiliary transformer</t>
        </is>
      </c>
      <c r="G4179" s="12" t="inlineStr">
        <is>
          <t>BESS MPT</t>
        </is>
      </c>
      <c r="H4179" s="12" t="inlineStr">
        <is>
          <t>BESS main power transformer 34.5/230 kV (to D4 upper)</t>
        </is>
      </c>
      <c r="I4179" s="12" t="inlineStr">
        <is>
          <t>LV 600 V</t>
        </is>
      </c>
      <c r="J4179" s="12" t="inlineStr">
        <is>
          <t>Type TC-ER 600 V 3/C Cu XHHW-2 + ground, PVC jacket</t>
        </is>
      </c>
      <c r="K4179" s="12" t="inlineStr">
        <is>
          <t>LV|3/C+G|10</t>
        </is>
      </c>
      <c r="L4179" s="12" t="inlineStr">
        <is>
          <t>3/C+G</t>
        </is>
      </c>
      <c r="M4179" s="12" t="inlineStr">
        <is>
          <t>10</t>
        </is>
      </c>
      <c r="N4179" s="12" t="n">
        <v>1</v>
      </c>
      <c r="O4179" s="12" t="n">
        <v>1</v>
      </c>
      <c r="P4179" s="12" t="n">
        <v>480</v>
      </c>
      <c r="Q4179" s="12" t="n">
        <v>2</v>
      </c>
      <c r="R4179" s="12" t="n">
        <v>2.8</v>
      </c>
      <c r="S4179" s="12" t="inlineStr">
        <is>
          <t>Duct bank</t>
        </is>
      </c>
      <c r="T4179" s="16" t="n">
        <v>180</v>
      </c>
      <c r="U4179" s="16" t="n">
        <v>32</v>
      </c>
      <c r="V4179" s="16">
        <f>ROUNDUP((T4179+U4179+2*'Read Me'!$B$13)*(1+'Read Me'!$B$12),-1)</f>
        <v/>
      </c>
      <c r="W4179" s="16">
        <f>V4179*N4179*O4179</f>
        <v/>
      </c>
      <c r="X4179" s="12">
        <f>IF(LEFT(I4179,2)="MV",2*N4179*IF(L4179="1/C",O4179,1),0)</f>
        <v/>
      </c>
      <c r="Y4179" s="12">
        <f>IF(OR(LEFT(K4179,4)="LVAX",LEFT(K4179,6)="MV15AX",LEFT(K4179,4)="CTAX",LEFT(K4179,2)="W|"),2*N4179*O4179,0)</f>
        <v/>
      </c>
      <c r="Z4179" s="12" t="inlineStr">
        <is>
          <t>VD 0.3 %</t>
        </is>
      </c>
      <c r="AA4179" s="12">
        <f>N4179*O4179</f>
        <v/>
      </c>
    </row>
    <row r="4180">
      <c r="A4180" s="12" t="inlineStr">
        <is>
          <t>H-P-0069</t>
        </is>
      </c>
      <c r="B4180" s="12" t="inlineStr">
        <is>
          <t>H</t>
        </is>
      </c>
      <c r="C4180" s="12" t="inlineStr">
        <is>
          <t>BESS</t>
        </is>
      </c>
      <c r="D4180" s="12" t="inlineStr">
        <is>
          <t>Yard lighting circuit 1 (10 floodlights)</t>
        </is>
      </c>
      <c r="E4180" s="12" t="inlineStr"/>
      <c r="F4180" s="12" t="inlineStr">
        <is>
          <t>BESS auxiliary transformer</t>
        </is>
      </c>
      <c r="G4180" s="12" t="inlineStr"/>
      <c r="H4180" s="12" t="inlineStr">
        <is>
          <t>BESS yard: surfacing, fence, gate, signage, lighting</t>
        </is>
      </c>
      <c r="I4180" s="12" t="inlineStr">
        <is>
          <t>LV 600 V</t>
        </is>
      </c>
      <c r="J4180" s="12" t="inlineStr">
        <is>
          <t>Type TC-ER 600 V 3/C Cu XHHW-2 + ground, PVC jacket</t>
        </is>
      </c>
      <c r="K4180" s="12" t="inlineStr">
        <is>
          <t>LV|3/C+G|8</t>
        </is>
      </c>
      <c r="L4180" s="12" t="inlineStr">
        <is>
          <t>3/C+G</t>
        </is>
      </c>
      <c r="M4180" s="12" t="inlineStr">
        <is>
          <t>8</t>
        </is>
      </c>
      <c r="N4180" s="12" t="n">
        <v>1</v>
      </c>
      <c r="O4180" s="12" t="n">
        <v>1</v>
      </c>
      <c r="P4180" s="12" t="n">
        <v>480</v>
      </c>
      <c r="Q4180" s="12" t="n">
        <v>4</v>
      </c>
      <c r="R4180" s="12" t="n">
        <v>6</v>
      </c>
      <c r="S4180" s="12" t="inlineStr">
        <is>
          <t>Buried</t>
        </is>
      </c>
      <c r="T4180" s="16" t="n">
        <v>900</v>
      </c>
      <c r="U4180" s="16" t="n">
        <v>30</v>
      </c>
      <c r="V4180" s="16">
        <f>ROUNDUP((T4180+U4180+2*'Read Me'!$B$13)*(1+'Read Me'!$B$12),-1)</f>
        <v/>
      </c>
      <c r="W4180" s="16">
        <f>V4180*N4180*O4180</f>
        <v/>
      </c>
      <c r="X4180" s="12">
        <f>IF(LEFT(I4180,2)="MV",2*N4180*IF(L4180="1/C",O4180,1),0)</f>
        <v/>
      </c>
      <c r="Y4180" s="12">
        <f>IF(OR(LEFT(K4180,4)="LVAX",LEFT(K4180,6)="MV15AX",LEFT(K4180,4)="CTAX",LEFT(K4180,2)="W|"),2*N4180*O4180,0)</f>
        <v/>
      </c>
      <c r="Z4180" s="12" t="inlineStr">
        <is>
          <t>pole to pole, buried</t>
        </is>
      </c>
      <c r="AA4180" s="12">
        <f>N4180*O4180</f>
        <v/>
      </c>
    </row>
    <row r="4181">
      <c r="A4181" s="12" t="inlineStr">
        <is>
          <t>H-P-0070</t>
        </is>
      </c>
      <c r="B4181" s="12" t="inlineStr">
        <is>
          <t>H</t>
        </is>
      </c>
      <c r="C4181" s="12" t="inlineStr">
        <is>
          <t>BESS</t>
        </is>
      </c>
      <c r="D4181" s="12" t="inlineStr">
        <is>
          <t>Yard lighting circuit 2 (10 floodlights)</t>
        </is>
      </c>
      <c r="E4181" s="12" t="inlineStr"/>
      <c r="F4181" s="12" t="inlineStr">
        <is>
          <t>BESS auxiliary transformer</t>
        </is>
      </c>
      <c r="G4181" s="12" t="inlineStr"/>
      <c r="H4181" s="12" t="inlineStr">
        <is>
          <t>BESS yard: surfacing, fence, gate, signage, lighting</t>
        </is>
      </c>
      <c r="I4181" s="12" t="inlineStr">
        <is>
          <t>LV 600 V</t>
        </is>
      </c>
      <c r="J4181" s="12" t="inlineStr">
        <is>
          <t>Type TC-ER 600 V 3/C Cu XHHW-2 + ground, PVC jacket</t>
        </is>
      </c>
      <c r="K4181" s="12" t="inlineStr">
        <is>
          <t>LV|3/C+G|8</t>
        </is>
      </c>
      <c r="L4181" s="12" t="inlineStr">
        <is>
          <t>3/C+G</t>
        </is>
      </c>
      <c r="M4181" s="12" t="inlineStr">
        <is>
          <t>8</t>
        </is>
      </c>
      <c r="N4181" s="12" t="n">
        <v>1</v>
      </c>
      <c r="O4181" s="12" t="n">
        <v>1</v>
      </c>
      <c r="P4181" s="12" t="n">
        <v>480</v>
      </c>
      <c r="Q4181" s="12" t="n">
        <v>4</v>
      </c>
      <c r="R4181" s="12" t="n">
        <v>6</v>
      </c>
      <c r="S4181" s="12" t="inlineStr">
        <is>
          <t>Buried</t>
        </is>
      </c>
      <c r="T4181" s="16" t="n">
        <v>900</v>
      </c>
      <c r="U4181" s="16" t="n">
        <v>30</v>
      </c>
      <c r="V4181" s="16">
        <f>ROUNDUP((T4181+U4181+2*'Read Me'!$B$13)*(1+'Read Me'!$B$12),-1)</f>
        <v/>
      </c>
      <c r="W4181" s="16">
        <f>V4181*N4181*O4181</f>
        <v/>
      </c>
      <c r="X4181" s="12">
        <f>IF(LEFT(I4181,2)="MV",2*N4181*IF(L4181="1/C",O4181,1),0)</f>
        <v/>
      </c>
      <c r="Y4181" s="12">
        <f>IF(OR(LEFT(K4181,4)="LVAX",LEFT(K4181,6)="MV15AX",LEFT(K4181,4)="CTAX",LEFT(K4181,2)="W|"),2*N4181*O4181,0)</f>
        <v/>
      </c>
      <c r="Z4181" s="12" t="inlineStr">
        <is>
          <t>pole to pole, buried</t>
        </is>
      </c>
      <c r="AA4181" s="12">
        <f>N4181*O4181</f>
        <v/>
      </c>
    </row>
    <row r="4182">
      <c r="A4182" s="12" t="inlineStr">
        <is>
          <t>H-P-0071</t>
        </is>
      </c>
      <c r="B4182" s="12" t="inlineStr">
        <is>
          <t>H</t>
        </is>
      </c>
      <c r="C4182" s="12" t="inlineStr">
        <is>
          <t>BESS</t>
        </is>
      </c>
      <c r="D4182" s="12" t="inlineStr">
        <is>
          <t>Yard lighting circuit 3 (4 floodlights)</t>
        </is>
      </c>
      <c r="E4182" s="12" t="inlineStr"/>
      <c r="F4182" s="12" t="inlineStr">
        <is>
          <t>BESS auxiliary transformer</t>
        </is>
      </c>
      <c r="G4182" s="12" t="inlineStr"/>
      <c r="H4182" s="12" t="inlineStr">
        <is>
          <t>BESS yard: surfacing, fence, gate, signage, lighting</t>
        </is>
      </c>
      <c r="I4182" s="12" t="inlineStr">
        <is>
          <t>LV 600 V</t>
        </is>
      </c>
      <c r="J4182" s="12" t="inlineStr">
        <is>
          <t>Type TC-ER 600 V 3/C Cu XHHW-2 + ground, PVC jacket</t>
        </is>
      </c>
      <c r="K4182" s="12" t="inlineStr">
        <is>
          <t>LV|3/C+G|8</t>
        </is>
      </c>
      <c r="L4182" s="12" t="inlineStr">
        <is>
          <t>3/C+G</t>
        </is>
      </c>
      <c r="M4182" s="12" t="inlineStr">
        <is>
          <t>8</t>
        </is>
      </c>
      <c r="N4182" s="12" t="n">
        <v>1</v>
      </c>
      <c r="O4182" s="12" t="n">
        <v>1</v>
      </c>
      <c r="P4182" s="12" t="n">
        <v>480</v>
      </c>
      <c r="Q4182" s="12" t="n">
        <v>4</v>
      </c>
      <c r="R4182" s="12" t="n">
        <v>6</v>
      </c>
      <c r="S4182" s="12" t="inlineStr">
        <is>
          <t>Buried</t>
        </is>
      </c>
      <c r="T4182" s="16" t="n">
        <v>900</v>
      </c>
      <c r="U4182" s="16" t="n">
        <v>30</v>
      </c>
      <c r="V4182" s="16">
        <f>ROUNDUP((T4182+U4182+2*'Read Me'!$B$13)*(1+'Read Me'!$B$12),-1)</f>
        <v/>
      </c>
      <c r="W4182" s="16">
        <f>V4182*N4182*O4182</f>
        <v/>
      </c>
      <c r="X4182" s="12">
        <f>IF(LEFT(I4182,2)="MV",2*N4182*IF(L4182="1/C",O4182,1),0)</f>
        <v/>
      </c>
      <c r="Y4182" s="12">
        <f>IF(OR(LEFT(K4182,4)="LVAX",LEFT(K4182,6)="MV15AX",LEFT(K4182,4)="CTAX",LEFT(K4182,2)="W|"),2*N4182*O4182,0)</f>
        <v/>
      </c>
      <c r="Z4182" s="12" t="inlineStr">
        <is>
          <t>pole to pole, buried</t>
        </is>
      </c>
      <c r="AA4182" s="12">
        <f>N4182*O4182</f>
        <v/>
      </c>
    </row>
    <row r="4183">
      <c r="A4183" s="12" t="inlineStr">
        <is>
          <t>H-MV-0001</t>
        </is>
      </c>
      <c r="B4183" s="12" t="inlineStr">
        <is>
          <t>H</t>
        </is>
      </c>
      <c r="C4183" s="12" t="inlineStr">
        <is>
          <t>BESS</t>
        </is>
      </c>
      <c r="D4183" s="12" t="inlineStr">
        <is>
          <t>34.5 kV collection loop 1</t>
        </is>
      </c>
      <c r="E4183" s="12" t="inlineStr"/>
      <c r="F4183" s="12" t="inlineStr">
        <is>
          <t>BESS PCS / MV skid</t>
        </is>
      </c>
      <c r="G4183" s="12" t="inlineStr"/>
      <c r="H4183" s="12" t="inlineStr">
        <is>
          <t>34.5 kV collector e-house (arc-resistant)</t>
        </is>
      </c>
      <c r="I4183" s="12" t="inlineStr">
        <is>
          <t>MV 35 kV</t>
        </is>
      </c>
      <c r="J4183" s="12" t="inlineStr">
        <is>
          <t>MV-105 35 kV 1/C Al, EPR 133%, 1/3 concentric neutral, LLDPE jacket</t>
        </is>
      </c>
      <c r="K4183" s="12" t="inlineStr">
        <is>
          <t>MV35|1/C|350</t>
        </is>
      </c>
      <c r="L4183" s="12" t="inlineStr">
        <is>
          <t>1/C</t>
        </is>
      </c>
      <c r="M4183" s="12" t="inlineStr">
        <is>
          <t>350 kcmil</t>
        </is>
      </c>
      <c r="N4183" s="12" t="n">
        <v>2</v>
      </c>
      <c r="O4183" s="12" t="n">
        <v>3</v>
      </c>
      <c r="P4183" s="12" t="n">
        <v>34500</v>
      </c>
      <c r="Q4183" s="12" t="n">
        <v>25000</v>
      </c>
      <c r="R4183" s="12" t="n">
        <v>418</v>
      </c>
      <c r="S4183" s="12" t="inlineStr">
        <is>
          <t>Duct bank</t>
        </is>
      </c>
      <c r="T4183" s="16" t="n">
        <v>556</v>
      </c>
      <c r="U4183" s="16" t="n">
        <v>37</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H-MV-0002</t>
        </is>
      </c>
      <c r="B4184" s="12" t="inlineStr">
        <is>
          <t>H</t>
        </is>
      </c>
      <c r="C4184" s="12" t="inlineStr">
        <is>
          <t>BESS</t>
        </is>
      </c>
      <c r="D4184" s="12" t="inlineStr">
        <is>
          <t>34.5 kV collection loop 2</t>
        </is>
      </c>
      <c r="E4184" s="12" t="inlineStr"/>
      <c r="F4184" s="12" t="inlineStr">
        <is>
          <t>BESS PCS / MV skid</t>
        </is>
      </c>
      <c r="G4184" s="12" t="inlineStr"/>
      <c r="H4184" s="12" t="inlineStr">
        <is>
          <t>34.5 kV collector e-house (arc-resistant)</t>
        </is>
      </c>
      <c r="I4184" s="12" t="inlineStr">
        <is>
          <t>MV 35 kV</t>
        </is>
      </c>
      <c r="J4184" s="12" t="inlineStr">
        <is>
          <t>MV-105 35 kV 1/C Al, EPR 133%, 1/3 concentric neutral, LLDPE jacket</t>
        </is>
      </c>
      <c r="K4184" s="12" t="inlineStr">
        <is>
          <t>MV35|1/C|350</t>
        </is>
      </c>
      <c r="L4184" s="12" t="inlineStr">
        <is>
          <t>1/C</t>
        </is>
      </c>
      <c r="M4184" s="12" t="inlineStr">
        <is>
          <t>350 kcmil</t>
        </is>
      </c>
      <c r="N4184" s="12" t="n">
        <v>2</v>
      </c>
      <c r="O4184" s="12" t="n">
        <v>3</v>
      </c>
      <c r="P4184" s="12" t="n">
        <v>34500</v>
      </c>
      <c r="Q4184" s="12" t="n">
        <v>25000</v>
      </c>
      <c r="R4184" s="12" t="n">
        <v>418</v>
      </c>
      <c r="S4184" s="12" t="inlineStr">
        <is>
          <t>Duct bank</t>
        </is>
      </c>
      <c r="T4184" s="16" t="n">
        <v>436</v>
      </c>
      <c r="U4184" s="16" t="n">
        <v>37</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H-MV-0003</t>
        </is>
      </c>
      <c r="B4185" s="12" t="inlineStr">
        <is>
          <t>H</t>
        </is>
      </c>
      <c r="C4185" s="12" t="inlineStr">
        <is>
          <t>BESS</t>
        </is>
      </c>
      <c r="D4185" s="12" t="inlineStr">
        <is>
          <t>34.5 kV collection loop 3</t>
        </is>
      </c>
      <c r="E4185" s="12" t="inlineStr"/>
      <c r="F4185" s="12" t="inlineStr">
        <is>
          <t>BESS PCS / MV skid</t>
        </is>
      </c>
      <c r="G4185" s="12" t="inlineStr"/>
      <c r="H4185" s="12" t="inlineStr">
        <is>
          <t>34.5 kV collector e-house (arc-resistant)</t>
        </is>
      </c>
      <c r="I4185" s="12" t="inlineStr">
        <is>
          <t>MV 35 kV</t>
        </is>
      </c>
      <c r="J4185" s="12" t="inlineStr">
        <is>
          <t>MV-105 35 kV 1/C Al, EPR 133%, 1/3 concentric neutral, LLDPE jacket</t>
        </is>
      </c>
      <c r="K4185" s="12" t="inlineStr">
        <is>
          <t>MV35|1/C|350</t>
        </is>
      </c>
      <c r="L4185" s="12" t="inlineStr">
        <is>
          <t>1/C</t>
        </is>
      </c>
      <c r="M4185" s="12" t="inlineStr">
        <is>
          <t>350 kcmil</t>
        </is>
      </c>
      <c r="N4185" s="12" t="n">
        <v>2</v>
      </c>
      <c r="O4185" s="12" t="n">
        <v>3</v>
      </c>
      <c r="P4185" s="12" t="n">
        <v>34500</v>
      </c>
      <c r="Q4185" s="12" t="n">
        <v>25000</v>
      </c>
      <c r="R4185" s="12" t="n">
        <v>418</v>
      </c>
      <c r="S4185" s="12" t="inlineStr">
        <is>
          <t>Duct bank</t>
        </is>
      </c>
      <c r="T4185" s="16" t="n">
        <v>350</v>
      </c>
      <c r="U4185" s="16" t="n">
        <v>42</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H-MV-0004</t>
        </is>
      </c>
      <c r="B4186" s="12" t="inlineStr">
        <is>
          <t>H</t>
        </is>
      </c>
      <c r="C4186" s="12" t="inlineStr">
        <is>
          <t>BESS</t>
        </is>
      </c>
      <c r="D4186" s="12" t="inlineStr">
        <is>
          <t>34.5 kV collection loop 1</t>
        </is>
      </c>
      <c r="E4186" s="12" t="inlineStr"/>
      <c r="F4186" s="12" t="inlineStr">
        <is>
          <t>34.5 kV collector e-house (arc-resistant)</t>
        </is>
      </c>
      <c r="G4186" s="12" t="inlineStr"/>
      <c r="H4186" s="12" t="inlineStr">
        <is>
          <t>BESS PCS / MV skid</t>
        </is>
      </c>
      <c r="I4186" s="12" t="inlineStr">
        <is>
          <t>MV 35 kV</t>
        </is>
      </c>
      <c r="J4186" s="12" t="inlineStr">
        <is>
          <t>MV-105 35 kV 1/C Al, EPR 133%, 1/3 concentric neutral, LLDPE jacket</t>
        </is>
      </c>
      <c r="K4186" s="12" t="inlineStr">
        <is>
          <t>MV35|1/C|350</t>
        </is>
      </c>
      <c r="L4186" s="12" t="inlineStr">
        <is>
          <t>1/C</t>
        </is>
      </c>
      <c r="M4186" s="12" t="inlineStr">
        <is>
          <t>350 kcmil</t>
        </is>
      </c>
      <c r="N4186" s="12" t="n">
        <v>2</v>
      </c>
      <c r="O4186" s="12" t="n">
        <v>3</v>
      </c>
      <c r="P4186" s="12" t="n">
        <v>34500</v>
      </c>
      <c r="Q4186" s="12" t="n">
        <v>25000</v>
      </c>
      <c r="R4186" s="12" t="n">
        <v>418</v>
      </c>
      <c r="S4186" s="12" t="inlineStr">
        <is>
          <t>Duct bank</t>
        </is>
      </c>
      <c r="T4186" s="16" t="n">
        <v>254</v>
      </c>
      <c r="U4186" s="16" t="n">
        <v>103</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H-MV-0005</t>
        </is>
      </c>
      <c r="B4187" s="12" t="inlineStr">
        <is>
          <t>H</t>
        </is>
      </c>
      <c r="C4187" s="12" t="inlineStr">
        <is>
          <t>BESS</t>
        </is>
      </c>
      <c r="D4187" s="12" t="inlineStr">
        <is>
          <t>34.5 kV collection loop 1</t>
        </is>
      </c>
      <c r="E4187" s="12" t="inlineStr"/>
      <c r="F4187" s="12" t="inlineStr">
        <is>
          <t>BESS PCS / MV skid</t>
        </is>
      </c>
      <c r="G4187" s="12" t="inlineStr"/>
      <c r="H4187" s="12" t="inlineStr">
        <is>
          <t>BESS PCS / MV skid</t>
        </is>
      </c>
      <c r="I4187" s="12" t="inlineStr">
        <is>
          <t>MV 35 kV</t>
        </is>
      </c>
      <c r="J4187" s="12" t="inlineStr">
        <is>
          <t>MV-105 35 kV 1/C Al, EPR 133%, 1/3 concentric neutral, LLDPE jacket</t>
        </is>
      </c>
      <c r="K4187" s="12" t="inlineStr">
        <is>
          <t>MV35|1/C|350</t>
        </is>
      </c>
      <c r="L4187" s="12" t="inlineStr">
        <is>
          <t>1/C</t>
        </is>
      </c>
      <c r="M4187" s="12" t="inlineStr">
        <is>
          <t>350 kcmil</t>
        </is>
      </c>
      <c r="N4187" s="12" t="n">
        <v>2</v>
      </c>
      <c r="O4187" s="12" t="n">
        <v>3</v>
      </c>
      <c r="P4187" s="12" t="n">
        <v>34500</v>
      </c>
      <c r="Q4187" s="12" t="n">
        <v>25000</v>
      </c>
      <c r="R4187" s="12" t="n">
        <v>418</v>
      </c>
      <c r="S4187" s="12" t="inlineStr">
        <is>
          <t>Tray</t>
        </is>
      </c>
      <c r="T4187" s="16" t="n">
        <v>0</v>
      </c>
      <c r="U4187" s="16" t="n">
        <v>232</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H-MV-0006</t>
        </is>
      </c>
      <c r="B4188" s="12" t="inlineStr">
        <is>
          <t>H</t>
        </is>
      </c>
      <c r="C4188" s="12" t="inlineStr">
        <is>
          <t>BESS</t>
        </is>
      </c>
      <c r="D4188" s="12" t="inlineStr">
        <is>
          <t>34.5 kV collection loop 1</t>
        </is>
      </c>
      <c r="E4188" s="12" t="inlineStr"/>
      <c r="F4188" s="12" t="inlineStr">
        <is>
          <t>BESS PCS / MV skid</t>
        </is>
      </c>
      <c r="G4188" s="12" t="inlineStr"/>
      <c r="H4188" s="12" t="inlineStr">
        <is>
          <t>BESS PCS / MV skid</t>
        </is>
      </c>
      <c r="I4188" s="12" t="inlineStr">
        <is>
          <t>MV 35 kV</t>
        </is>
      </c>
      <c r="J4188" s="12" t="inlineStr">
        <is>
          <t>MV-105 35 kV 1/C Al, EPR 133%, 1/3 concentric neutral, LLDPE jacket</t>
        </is>
      </c>
      <c r="K4188" s="12" t="inlineStr">
        <is>
          <t>MV35|1/C|350</t>
        </is>
      </c>
      <c r="L4188" s="12" t="inlineStr">
        <is>
          <t>1/C</t>
        </is>
      </c>
      <c r="M4188" s="12" t="inlineStr">
        <is>
          <t>350 kcmil</t>
        </is>
      </c>
      <c r="N4188" s="12" t="n">
        <v>2</v>
      </c>
      <c r="O4188" s="12" t="n">
        <v>3</v>
      </c>
      <c r="P4188" s="12" t="n">
        <v>34500</v>
      </c>
      <c r="Q4188" s="12" t="n">
        <v>25000</v>
      </c>
      <c r="R4188" s="12" t="n">
        <v>418</v>
      </c>
      <c r="S4188" s="12" t="inlineStr">
        <is>
          <t>Tray</t>
        </is>
      </c>
      <c r="T4188" s="16" t="n">
        <v>0</v>
      </c>
      <c r="U4188" s="16" t="n">
        <v>348</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H-MV-0007</t>
        </is>
      </c>
      <c r="B4189" s="12" t="inlineStr">
        <is>
          <t>H</t>
        </is>
      </c>
      <c r="C4189" s="12" t="inlineStr">
        <is>
          <t>BESS</t>
        </is>
      </c>
      <c r="D4189" s="12" t="inlineStr">
        <is>
          <t>34.5 kV collection loop 1</t>
        </is>
      </c>
      <c r="E4189" s="12" t="inlineStr"/>
      <c r="F4189" s="12" t="inlineStr">
        <is>
          <t>BESS PCS / MV skid</t>
        </is>
      </c>
      <c r="G4189" s="12" t="inlineStr"/>
      <c r="H4189" s="12" t="inlineStr">
        <is>
          <t>BESS PCS / MV skid</t>
        </is>
      </c>
      <c r="I4189" s="12" t="inlineStr">
        <is>
          <t>MV 35 kV</t>
        </is>
      </c>
      <c r="J4189" s="12" t="inlineStr">
        <is>
          <t>MV-105 35 kV 1/C Al, EPR 133%, 1/3 concentric neutral, LLDPE jacket</t>
        </is>
      </c>
      <c r="K4189" s="12" t="inlineStr">
        <is>
          <t>MV35|1/C|350</t>
        </is>
      </c>
      <c r="L4189" s="12" t="inlineStr">
        <is>
          <t>1/C</t>
        </is>
      </c>
      <c r="M4189" s="12" t="inlineStr">
        <is>
          <t>350 kcmil</t>
        </is>
      </c>
      <c r="N4189" s="12" t="n">
        <v>2</v>
      </c>
      <c r="O4189" s="12" t="n">
        <v>3</v>
      </c>
      <c r="P4189" s="12" t="n">
        <v>34500</v>
      </c>
      <c r="Q4189" s="12" t="n">
        <v>25000</v>
      </c>
      <c r="R4189" s="12" t="n">
        <v>418</v>
      </c>
      <c r="S4189" s="12" t="inlineStr">
        <is>
          <t>Tray</t>
        </is>
      </c>
      <c r="T4189" s="16" t="n">
        <v>0</v>
      </c>
      <c r="U4189" s="16" t="n">
        <v>208</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H-MV-0008</t>
        </is>
      </c>
      <c r="B4190" s="12" t="inlineStr">
        <is>
          <t>H</t>
        </is>
      </c>
      <c r="C4190" s="12" t="inlineStr">
        <is>
          <t>BESS</t>
        </is>
      </c>
      <c r="D4190" s="12" t="inlineStr">
        <is>
          <t>34.5 kV collection loop 1</t>
        </is>
      </c>
      <c r="E4190" s="12" t="inlineStr"/>
      <c r="F4190" s="12" t="inlineStr">
        <is>
          <t>BESS PCS / MV skid</t>
        </is>
      </c>
      <c r="G4190" s="12" t="inlineStr"/>
      <c r="H4190" s="12" t="inlineStr">
        <is>
          <t>BESS PCS / MV skid</t>
        </is>
      </c>
      <c r="I4190" s="12" t="inlineStr">
        <is>
          <t>MV 35 kV</t>
        </is>
      </c>
      <c r="J4190" s="12" t="inlineStr">
        <is>
          <t>MV-105 35 kV 1/C Al, EPR 133%, 1/3 concentric neutral, LLDPE jacket</t>
        </is>
      </c>
      <c r="K4190" s="12" t="inlineStr">
        <is>
          <t>MV35|1/C|350</t>
        </is>
      </c>
      <c r="L4190" s="12" t="inlineStr">
        <is>
          <t>1/C</t>
        </is>
      </c>
      <c r="M4190" s="12" t="inlineStr">
        <is>
          <t>350 kcmil</t>
        </is>
      </c>
      <c r="N4190" s="12" t="n">
        <v>2</v>
      </c>
      <c r="O4190" s="12" t="n">
        <v>3</v>
      </c>
      <c r="P4190" s="12" t="n">
        <v>34500</v>
      </c>
      <c r="Q4190" s="12" t="n">
        <v>25000</v>
      </c>
      <c r="R4190" s="12" t="n">
        <v>418</v>
      </c>
      <c r="S4190" s="12" t="inlineStr">
        <is>
          <t>Tray</t>
        </is>
      </c>
      <c r="T4190" s="16" t="n">
        <v>0</v>
      </c>
      <c r="U4190" s="16" t="n">
        <v>96</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H-MV-0009</t>
        </is>
      </c>
      <c r="B4191" s="12" t="inlineStr">
        <is>
          <t>H</t>
        </is>
      </c>
      <c r="C4191" s="12" t="inlineStr">
        <is>
          <t>BESS</t>
        </is>
      </c>
      <c r="D4191" s="12" t="inlineStr">
        <is>
          <t>34.5 kV collection loop 2</t>
        </is>
      </c>
      <c r="E4191" s="12" t="inlineStr"/>
      <c r="F4191" s="12" t="inlineStr">
        <is>
          <t>34.5 kV collector e-house (arc-resistant)</t>
        </is>
      </c>
      <c r="G4191" s="12" t="inlineStr"/>
      <c r="H4191" s="12" t="inlineStr">
        <is>
          <t>BESS PCS / MV skid</t>
        </is>
      </c>
      <c r="I4191" s="12" t="inlineStr">
        <is>
          <t>MV 35 kV</t>
        </is>
      </c>
      <c r="J4191" s="12" t="inlineStr">
        <is>
          <t>MV-105 35 kV 1/C Al, EPR 133%, 1/3 concentric neutral, LLDPE jacket</t>
        </is>
      </c>
      <c r="K4191" s="12" t="inlineStr">
        <is>
          <t>MV35|1/C|350</t>
        </is>
      </c>
      <c r="L4191" s="12" t="inlineStr">
        <is>
          <t>1/C</t>
        </is>
      </c>
      <c r="M4191" s="12" t="inlineStr">
        <is>
          <t>350 kcmil</t>
        </is>
      </c>
      <c r="N4191" s="12" t="n">
        <v>2</v>
      </c>
      <c r="O4191" s="12" t="n">
        <v>3</v>
      </c>
      <c r="P4191" s="12" t="n">
        <v>34500</v>
      </c>
      <c r="Q4191" s="12" t="n">
        <v>25000</v>
      </c>
      <c r="R4191" s="12" t="n">
        <v>418</v>
      </c>
      <c r="S4191" s="12" t="inlineStr">
        <is>
          <t>Duct bank</t>
        </is>
      </c>
      <c r="T4191" s="16" t="n">
        <v>35</v>
      </c>
      <c r="U4191" s="16" t="n">
        <v>185</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H-MV-0010</t>
        </is>
      </c>
      <c r="B4192" s="12" t="inlineStr">
        <is>
          <t>H</t>
        </is>
      </c>
      <c r="C4192" s="12" t="inlineStr">
        <is>
          <t>BESS</t>
        </is>
      </c>
      <c r="D4192" s="12" t="inlineStr">
        <is>
          <t>34.5 kV collection loop 2</t>
        </is>
      </c>
      <c r="E4192" s="12" t="inlineStr"/>
      <c r="F4192" s="12" t="inlineStr">
        <is>
          <t>BESS PCS / MV skid</t>
        </is>
      </c>
      <c r="G4192" s="12" t="inlineStr"/>
      <c r="H4192" s="12" t="inlineStr">
        <is>
          <t>BESS PCS / MV skid</t>
        </is>
      </c>
      <c r="I4192" s="12" t="inlineStr">
        <is>
          <t>MV 35 kV</t>
        </is>
      </c>
      <c r="J4192" s="12" t="inlineStr">
        <is>
          <t>MV-105 35 kV 1/C Al, EPR 133%, 1/3 concentric neutral, LLDPE jacket</t>
        </is>
      </c>
      <c r="K4192" s="12" t="inlineStr">
        <is>
          <t>MV35|1/C|350</t>
        </is>
      </c>
      <c r="L4192" s="12" t="inlineStr">
        <is>
          <t>1/C</t>
        </is>
      </c>
      <c r="M4192" s="12" t="inlineStr">
        <is>
          <t>350 kcmil</t>
        </is>
      </c>
      <c r="N4192" s="12" t="n">
        <v>2</v>
      </c>
      <c r="O4192" s="12" t="n">
        <v>3</v>
      </c>
      <c r="P4192" s="12" t="n">
        <v>34500</v>
      </c>
      <c r="Q4192" s="12" t="n">
        <v>25000</v>
      </c>
      <c r="R4192" s="12" t="n">
        <v>418</v>
      </c>
      <c r="S4192" s="12" t="inlineStr">
        <is>
          <t>Tray</t>
        </is>
      </c>
      <c r="T4192" s="16" t="n">
        <v>0</v>
      </c>
      <c r="U4192" s="16" t="n">
        <v>272</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H-MV-0011</t>
        </is>
      </c>
      <c r="B4193" s="12" t="inlineStr">
        <is>
          <t>H</t>
        </is>
      </c>
      <c r="C4193" s="12" t="inlineStr">
        <is>
          <t>BESS</t>
        </is>
      </c>
      <c r="D4193" s="12" t="inlineStr">
        <is>
          <t>34.5 kV collection loop 2</t>
        </is>
      </c>
      <c r="E4193" s="12" t="inlineStr"/>
      <c r="F4193" s="12" t="inlineStr">
        <is>
          <t>BESS PCS / MV skid</t>
        </is>
      </c>
      <c r="G4193" s="12" t="inlineStr"/>
      <c r="H4193" s="12" t="inlineStr">
        <is>
          <t>BESS PCS / MV skid</t>
        </is>
      </c>
      <c r="I4193" s="12" t="inlineStr">
        <is>
          <t>MV 35 kV</t>
        </is>
      </c>
      <c r="J4193" s="12" t="inlineStr">
        <is>
          <t>MV-105 35 kV 1/C Al, EPR 133%, 1/3 concentric neutral, LLDPE jacket</t>
        </is>
      </c>
      <c r="K4193" s="12" t="inlineStr">
        <is>
          <t>MV35|1/C|350</t>
        </is>
      </c>
      <c r="L4193" s="12" t="inlineStr">
        <is>
          <t>1/C</t>
        </is>
      </c>
      <c r="M4193" s="12" t="inlineStr">
        <is>
          <t>350 kcmil</t>
        </is>
      </c>
      <c r="N4193" s="12" t="n">
        <v>2</v>
      </c>
      <c r="O4193" s="12" t="n">
        <v>3</v>
      </c>
      <c r="P4193" s="12" t="n">
        <v>34500</v>
      </c>
      <c r="Q4193" s="12" t="n">
        <v>25000</v>
      </c>
      <c r="R4193" s="12" t="n">
        <v>418</v>
      </c>
      <c r="S4193" s="12" t="inlineStr">
        <is>
          <t>Tray</t>
        </is>
      </c>
      <c r="T4193" s="16" t="n">
        <v>0</v>
      </c>
      <c r="U4193" s="16" t="n">
        <v>388</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H-MV-0012</t>
        </is>
      </c>
      <c r="B4194" s="12" t="inlineStr">
        <is>
          <t>H</t>
        </is>
      </c>
      <c r="C4194" s="12" t="inlineStr">
        <is>
          <t>BESS</t>
        </is>
      </c>
      <c r="D4194" s="12" t="inlineStr">
        <is>
          <t>34.5 kV collection loop 2</t>
        </is>
      </c>
      <c r="E4194" s="12" t="inlineStr"/>
      <c r="F4194" s="12" t="inlineStr">
        <is>
          <t>BESS PCS / MV skid</t>
        </is>
      </c>
      <c r="G4194" s="12" t="inlineStr"/>
      <c r="H4194" s="12" t="inlineStr">
        <is>
          <t>BESS PCS / MV skid</t>
        </is>
      </c>
      <c r="I4194" s="12" t="inlineStr">
        <is>
          <t>MV 35 kV</t>
        </is>
      </c>
      <c r="J4194" s="12" t="inlineStr">
        <is>
          <t>MV-105 35 kV 1/C Al, EPR 133%, 1/3 concentric neutral, LLDPE jacket</t>
        </is>
      </c>
      <c r="K4194" s="12" t="inlineStr">
        <is>
          <t>MV35|1/C|350</t>
        </is>
      </c>
      <c r="L4194" s="12" t="inlineStr">
        <is>
          <t>1/C</t>
        </is>
      </c>
      <c r="M4194" s="12" t="inlineStr">
        <is>
          <t>350 kcmil</t>
        </is>
      </c>
      <c r="N4194" s="12" t="n">
        <v>2</v>
      </c>
      <c r="O4194" s="12" t="n">
        <v>3</v>
      </c>
      <c r="P4194" s="12" t="n">
        <v>34500</v>
      </c>
      <c r="Q4194" s="12" t="n">
        <v>25000</v>
      </c>
      <c r="R4194" s="12" t="n">
        <v>418</v>
      </c>
      <c r="S4194" s="12" t="inlineStr">
        <is>
          <t>Tray</t>
        </is>
      </c>
      <c r="T4194" s="16" t="n">
        <v>0</v>
      </c>
      <c r="U4194" s="16" t="n">
        <v>208</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H-MV-0013</t>
        </is>
      </c>
      <c r="B4195" s="12" t="inlineStr">
        <is>
          <t>H</t>
        </is>
      </c>
      <c r="C4195" s="12" t="inlineStr">
        <is>
          <t>BESS</t>
        </is>
      </c>
      <c r="D4195" s="12" t="inlineStr">
        <is>
          <t>34.5 kV collection loop 2</t>
        </is>
      </c>
      <c r="E4195" s="12" t="inlineStr"/>
      <c r="F4195" s="12" t="inlineStr">
        <is>
          <t>BESS PCS / MV skid</t>
        </is>
      </c>
      <c r="G4195" s="12" t="inlineStr"/>
      <c r="H4195" s="12" t="inlineStr">
        <is>
          <t>BESS PCS / MV skid</t>
        </is>
      </c>
      <c r="I4195" s="12" t="inlineStr">
        <is>
          <t>MV 35 kV</t>
        </is>
      </c>
      <c r="J4195" s="12" t="inlineStr">
        <is>
          <t>MV-105 35 kV 1/C Al, EPR 133%, 1/3 concentric neutral, LLDPE jacket</t>
        </is>
      </c>
      <c r="K4195" s="12" t="inlineStr">
        <is>
          <t>MV35|1/C|350</t>
        </is>
      </c>
      <c r="L4195" s="12" t="inlineStr">
        <is>
          <t>1/C</t>
        </is>
      </c>
      <c r="M4195" s="12" t="inlineStr">
        <is>
          <t>350 kcmil</t>
        </is>
      </c>
      <c r="N4195" s="12" t="n">
        <v>2</v>
      </c>
      <c r="O4195" s="12" t="n">
        <v>3</v>
      </c>
      <c r="P4195" s="12" t="n">
        <v>34500</v>
      </c>
      <c r="Q4195" s="12" t="n">
        <v>25000</v>
      </c>
      <c r="R4195" s="12" t="n">
        <v>418</v>
      </c>
      <c r="S4195" s="12" t="inlineStr">
        <is>
          <t>Tray</t>
        </is>
      </c>
      <c r="T4195" s="16" t="n">
        <v>0</v>
      </c>
      <c r="U4195" s="16" t="n">
        <v>96</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H-MV-0014</t>
        </is>
      </c>
      <c r="B4196" s="12" t="inlineStr">
        <is>
          <t>H</t>
        </is>
      </c>
      <c r="C4196" s="12" t="inlineStr">
        <is>
          <t>BESS</t>
        </is>
      </c>
      <c r="D4196" s="12" t="inlineStr">
        <is>
          <t>34.5 kV collection loop 3</t>
        </is>
      </c>
      <c r="E4196" s="12" t="inlineStr"/>
      <c r="F4196" s="12" t="inlineStr">
        <is>
          <t>34.5 kV collector e-house (arc-resistant)</t>
        </is>
      </c>
      <c r="G4196" s="12" t="inlineStr"/>
      <c r="H4196" s="12" t="inlineStr">
        <is>
          <t>BESS PCS / MV skid</t>
        </is>
      </c>
      <c r="I4196" s="12" t="inlineStr">
        <is>
          <t>MV 35 kV</t>
        </is>
      </c>
      <c r="J4196" s="12" t="inlineStr">
        <is>
          <t>MV-105 35 kV 1/C Al, EPR 133%, 1/3 concentric neutral, LLDPE jacket</t>
        </is>
      </c>
      <c r="K4196" s="12" t="inlineStr">
        <is>
          <t>MV35|1/C|350</t>
        </is>
      </c>
      <c r="L4196" s="12" t="inlineStr">
        <is>
          <t>1/C</t>
        </is>
      </c>
      <c r="M4196" s="12" t="inlineStr">
        <is>
          <t>350 kcmil</t>
        </is>
      </c>
      <c r="N4196" s="12" t="n">
        <v>2</v>
      </c>
      <c r="O4196" s="12" t="n">
        <v>3</v>
      </c>
      <c r="P4196" s="12" t="n">
        <v>34500</v>
      </c>
      <c r="Q4196" s="12" t="n">
        <v>25000</v>
      </c>
      <c r="R4196" s="12" t="n">
        <v>418</v>
      </c>
      <c r="S4196" s="12" t="inlineStr">
        <is>
          <t>Duct bank</t>
        </is>
      </c>
      <c r="T4196" s="16" t="n">
        <v>24</v>
      </c>
      <c r="U4196" s="16" t="n">
        <v>123</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H-MV-0015</t>
        </is>
      </c>
      <c r="B4197" s="12" t="inlineStr">
        <is>
          <t>H</t>
        </is>
      </c>
      <c r="C4197" s="12" t="inlineStr">
        <is>
          <t>BESS</t>
        </is>
      </c>
      <c r="D4197" s="12" t="inlineStr">
        <is>
          <t>34.5 kV collection loop 3</t>
        </is>
      </c>
      <c r="E4197" s="12" t="inlineStr"/>
      <c r="F4197" s="12" t="inlineStr">
        <is>
          <t>BESS PCS / MV skid</t>
        </is>
      </c>
      <c r="G4197" s="12" t="inlineStr"/>
      <c r="H4197" s="12" t="inlineStr">
        <is>
          <t>BESS PCS / MV skid</t>
        </is>
      </c>
      <c r="I4197" s="12" t="inlineStr">
        <is>
          <t>MV 35 kV</t>
        </is>
      </c>
      <c r="J4197" s="12" t="inlineStr">
        <is>
          <t>MV-105 35 kV 1/C Al, EPR 133%, 1/3 concentric neutral, LLDPE jacket</t>
        </is>
      </c>
      <c r="K4197" s="12" t="inlineStr">
        <is>
          <t>MV35|1/C|350</t>
        </is>
      </c>
      <c r="L4197" s="12" t="inlineStr">
        <is>
          <t>1/C</t>
        </is>
      </c>
      <c r="M4197" s="12" t="inlineStr">
        <is>
          <t>350 kcmil</t>
        </is>
      </c>
      <c r="N4197" s="12" t="n">
        <v>2</v>
      </c>
      <c r="O4197" s="12" t="n">
        <v>3</v>
      </c>
      <c r="P4197" s="12" t="n">
        <v>34500</v>
      </c>
      <c r="Q4197" s="12" t="n">
        <v>25000</v>
      </c>
      <c r="R4197" s="12" t="n">
        <v>418</v>
      </c>
      <c r="S4197" s="12" t="inlineStr">
        <is>
          <t>Tray</t>
        </is>
      </c>
      <c r="T4197" s="16" t="n">
        <v>0</v>
      </c>
      <c r="U4197" s="16" t="n">
        <v>240</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H-MV-0016</t>
        </is>
      </c>
      <c r="B4198" s="12" t="inlineStr">
        <is>
          <t>H</t>
        </is>
      </c>
      <c r="C4198" s="12" t="inlineStr">
        <is>
          <t>BESS</t>
        </is>
      </c>
      <c r="D4198" s="12" t="inlineStr">
        <is>
          <t>34.5 kV collection loop 3</t>
        </is>
      </c>
      <c r="E4198" s="12" t="inlineStr"/>
      <c r="F4198" s="12" t="inlineStr">
        <is>
          <t>BESS PCS / MV skid</t>
        </is>
      </c>
      <c r="G4198" s="12" t="inlineStr"/>
      <c r="H4198" s="12" t="inlineStr">
        <is>
          <t>BESS PCS / MV skid</t>
        </is>
      </c>
      <c r="I4198" s="12" t="inlineStr">
        <is>
          <t>MV 35 kV</t>
        </is>
      </c>
      <c r="J4198" s="12" t="inlineStr">
        <is>
          <t>MV-105 35 kV 1/C Al, EPR 133%, 1/3 concentric neutral, LLDPE jacket</t>
        </is>
      </c>
      <c r="K4198" s="12" t="inlineStr">
        <is>
          <t>MV35|1/C|350</t>
        </is>
      </c>
      <c r="L4198" s="12" t="inlineStr">
        <is>
          <t>1/C</t>
        </is>
      </c>
      <c r="M4198" s="12" t="inlineStr">
        <is>
          <t>350 kcmil</t>
        </is>
      </c>
      <c r="N4198" s="12" t="n">
        <v>2</v>
      </c>
      <c r="O4198" s="12" t="n">
        <v>3</v>
      </c>
      <c r="P4198" s="12" t="n">
        <v>34500</v>
      </c>
      <c r="Q4198" s="12" t="n">
        <v>25000</v>
      </c>
      <c r="R4198" s="12" t="n">
        <v>418</v>
      </c>
      <c r="S4198" s="12" t="inlineStr">
        <is>
          <t>Duct bank</t>
        </is>
      </c>
      <c r="T4198" s="16" t="n">
        <v>306</v>
      </c>
      <c r="U4198" s="16" t="n">
        <v>282</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H-MV-0017</t>
        </is>
      </c>
      <c r="B4199" s="12" t="inlineStr">
        <is>
          <t>H</t>
        </is>
      </c>
      <c r="C4199" s="12" t="inlineStr">
        <is>
          <t>BESS</t>
        </is>
      </c>
      <c r="D4199" s="12" t="inlineStr">
        <is>
          <t>34.5 kV collection loop 3</t>
        </is>
      </c>
      <c r="E4199" s="12" t="inlineStr"/>
      <c r="F4199" s="12" t="inlineStr">
        <is>
          <t>BESS PCS / MV skid</t>
        </is>
      </c>
      <c r="G4199" s="12" t="inlineStr"/>
      <c r="H4199" s="12" t="inlineStr">
        <is>
          <t>BESS PCS / MV skid</t>
        </is>
      </c>
      <c r="I4199" s="12" t="inlineStr">
        <is>
          <t>MV 35 kV</t>
        </is>
      </c>
      <c r="J4199" s="12" t="inlineStr">
        <is>
          <t>MV-105 35 kV 1/C Al, EPR 133%, 1/3 concentric neutral, LLDPE jacket</t>
        </is>
      </c>
      <c r="K4199" s="12" t="inlineStr">
        <is>
          <t>MV35|1/C|350</t>
        </is>
      </c>
      <c r="L4199" s="12" t="inlineStr">
        <is>
          <t>1/C</t>
        </is>
      </c>
      <c r="M4199" s="12" t="inlineStr">
        <is>
          <t>350 kcmil</t>
        </is>
      </c>
      <c r="N4199" s="12" t="n">
        <v>2</v>
      </c>
      <c r="O4199" s="12" t="n">
        <v>3</v>
      </c>
      <c r="P4199" s="12" t="n">
        <v>34500</v>
      </c>
      <c r="Q4199" s="12" t="n">
        <v>25000</v>
      </c>
      <c r="R4199" s="12" t="n">
        <v>418</v>
      </c>
      <c r="S4199" s="12" t="inlineStr">
        <is>
          <t>Tray</t>
        </is>
      </c>
      <c r="T4199" s="16" t="n">
        <v>0</v>
      </c>
      <c r="U4199" s="16" t="n">
        <v>208</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H-MV-0018</t>
        </is>
      </c>
      <c r="B4200" s="12" t="inlineStr">
        <is>
          <t>H</t>
        </is>
      </c>
      <c r="C4200" s="12" t="inlineStr">
        <is>
          <t>BESS</t>
        </is>
      </c>
      <c r="D4200" s="12" t="inlineStr">
        <is>
          <t>34.5 kV collection loop 3</t>
        </is>
      </c>
      <c r="E4200" s="12" t="inlineStr"/>
      <c r="F4200" s="12" t="inlineStr">
        <is>
          <t>BESS PCS / MV skid</t>
        </is>
      </c>
      <c r="G4200" s="12" t="inlineStr"/>
      <c r="H4200" s="12" t="inlineStr">
        <is>
          <t>BESS PCS / MV skid</t>
        </is>
      </c>
      <c r="I4200" s="12" t="inlineStr">
        <is>
          <t>MV 35 kV</t>
        </is>
      </c>
      <c r="J4200" s="12" t="inlineStr">
        <is>
          <t>MV-105 35 kV 1/C Al, EPR 133%, 1/3 concentric neutral, LLDPE jacket</t>
        </is>
      </c>
      <c r="K4200" s="12" t="inlineStr">
        <is>
          <t>MV35|1/C|350</t>
        </is>
      </c>
      <c r="L4200" s="12" t="inlineStr">
        <is>
          <t>1/C</t>
        </is>
      </c>
      <c r="M4200" s="12" t="inlineStr">
        <is>
          <t>350 kcmil</t>
        </is>
      </c>
      <c r="N4200" s="12" t="n">
        <v>2</v>
      </c>
      <c r="O4200" s="12" t="n">
        <v>3</v>
      </c>
      <c r="P4200" s="12" t="n">
        <v>34500</v>
      </c>
      <c r="Q4200" s="12" t="n">
        <v>25000</v>
      </c>
      <c r="R4200" s="12" t="n">
        <v>418</v>
      </c>
      <c r="S4200" s="12" t="inlineStr">
        <is>
          <t>Tray</t>
        </is>
      </c>
      <c r="T4200" s="16" t="n">
        <v>0</v>
      </c>
      <c r="U4200" s="16" t="n">
        <v>96</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H-MV-0019</t>
        </is>
      </c>
      <c r="B4201" s="12" t="inlineStr">
        <is>
          <t>H</t>
        </is>
      </c>
      <c r="C4201" s="12" t="inlineStr">
        <is>
          <t>BESS</t>
        </is>
      </c>
      <c r="D4201" s="12" t="inlineStr">
        <is>
          <t>BESS MPT 34.5 kV side</t>
        </is>
      </c>
      <c r="E4201" s="12" t="inlineStr"/>
      <c r="F4201" s="12" t="inlineStr">
        <is>
          <t>34.5 kV collector e-house (arc-resistant)</t>
        </is>
      </c>
      <c r="G4201" s="12" t="inlineStr">
        <is>
          <t>BESS MPT</t>
        </is>
      </c>
      <c r="H4201" s="12" t="inlineStr">
        <is>
          <t>BESS main power transformer 34.5/230 kV (to D4 upper)</t>
        </is>
      </c>
      <c r="I4201" s="12" t="inlineStr">
        <is>
          <t>MV 35 kV</t>
        </is>
      </c>
      <c r="J4201" s="12" t="inlineStr">
        <is>
          <t>MV-105 35 kV 1/C Al, EPR 133%, 1/3 concentric neutral, LLDPE jacket</t>
        </is>
      </c>
      <c r="K4201" s="12" t="inlineStr">
        <is>
          <t>MV35|1/C|750</t>
        </is>
      </c>
      <c r="L4201" s="12" t="inlineStr">
        <is>
          <t>1/C</t>
        </is>
      </c>
      <c r="M4201" s="12" t="inlineStr">
        <is>
          <t>750 kcmil</t>
        </is>
      </c>
      <c r="N4201" s="12" t="n">
        <v>5</v>
      </c>
      <c r="O4201" s="12" t="n">
        <v>3</v>
      </c>
      <c r="P4201" s="12" t="n">
        <v>34500</v>
      </c>
      <c r="Q4201" s="12" t="n">
        <v>100000</v>
      </c>
      <c r="R4201" s="12" t="n">
        <v>1674</v>
      </c>
      <c r="S4201" s="12" t="inlineStr">
        <is>
          <t>Duct bank</t>
        </is>
      </c>
      <c r="T4201" s="16" t="n">
        <v>35</v>
      </c>
      <c r="U4201" s="16" t="n">
        <v>32</v>
      </c>
      <c r="V4201" s="16">
        <f>ROUNDUP((T4201+U4201+2*'Read Me'!$B$13)*(1+'Read Me'!$B$12),-1)</f>
        <v/>
      </c>
      <c r="W4201" s="16">
        <f>V4201*N4201*O4201</f>
        <v/>
      </c>
      <c r="X4201" s="12">
        <f>IF(LEFT(I4201,2)="MV",2*N4201*IF(L4201="1/C",O4201,1),0)</f>
        <v/>
      </c>
      <c r="Y4201" s="12">
        <f>IF(OR(LEFT(K4201,4)="LVAX",LEFT(K4201,6)="MV15AX",LEFT(K4201,4)="CTAX",LEFT(K4201,2)="W|"),2*N4201*O4201,0)</f>
        <v/>
      </c>
      <c r="Z4201" s="12" t="inlineStr">
        <is>
          <t>100 MVA (typ.)</t>
        </is>
      </c>
      <c r="AA4201" s="12">
        <f>N4201*O4201</f>
        <v/>
      </c>
    </row>
    <row r="4202">
      <c r="A4202" s="12" t="inlineStr">
        <is>
          <t>H-MV-0020</t>
        </is>
      </c>
      <c r="B4202" s="12" t="inlineStr">
        <is>
          <t>H</t>
        </is>
      </c>
      <c r="C4202" s="12" t="inlineStr">
        <is>
          <t>BESS</t>
        </is>
      </c>
      <c r="D4202" s="12" t="inlineStr">
        <is>
          <t>Grounding transformer connection (34.5 kV)</t>
        </is>
      </c>
      <c r="E4202" s="12" t="inlineStr"/>
      <c r="F4202" s="12" t="inlineStr">
        <is>
          <t>34.5 kV collector e-house (arc-resistant)</t>
        </is>
      </c>
      <c r="G4202" s="12" t="inlineStr"/>
      <c r="H4202" s="12" t="inlineStr">
        <is>
          <t>CONDITIONAL: grounding transformer</t>
        </is>
      </c>
      <c r="I4202" s="12" t="inlineStr">
        <is>
          <t>MV 35 kV</t>
        </is>
      </c>
      <c r="J4202" s="12" t="inlineStr">
        <is>
          <t>MV-105 35 kV 1/C Al, EPR 133%, 1/3 concentric neutral, LLDPE jacket</t>
        </is>
      </c>
      <c r="K4202" s="12" t="inlineStr">
        <is>
          <t>MV35|1/C|2</t>
        </is>
      </c>
      <c r="L4202" s="12" t="inlineStr">
        <is>
          <t>1/C</t>
        </is>
      </c>
      <c r="M4202" s="12" t="inlineStr">
        <is>
          <t>2</t>
        </is>
      </c>
      <c r="N4202" s="12" t="n">
        <v>1</v>
      </c>
      <c r="O4202" s="12" t="n">
        <v>3</v>
      </c>
      <c r="P4202" s="12" t="n">
        <v>34500</v>
      </c>
      <c r="Q4202" s="12" t="n">
        <v>2000</v>
      </c>
      <c r="R4202" s="12" t="n">
        <v>33</v>
      </c>
      <c r="S4202" s="12" t="inlineStr">
        <is>
          <t>Duct bank</t>
        </is>
      </c>
      <c r="T4202" s="16" t="n">
        <v>234</v>
      </c>
      <c r="U4202" s="16" t="n">
        <v>87</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I-L-0001</t>
        </is>
      </c>
      <c r="B4203" s="12" t="inlineStr">
        <is>
          <t>I</t>
        </is>
      </c>
      <c r="C4203" s="12" t="inlineStr">
        <is>
          <t>Modular / portable power</t>
        </is>
      </c>
      <c r="D4203" s="12" t="inlineStr">
        <is>
          <t>Lighting, receptacles and small power branch circuits (allowance)</t>
        </is>
      </c>
      <c r="E4203" s="12" t="inlineStr"/>
      <c r="F4203" s="12" t="inlineStr">
        <is>
          <t>Lube oil / starting air / oily water building</t>
        </is>
      </c>
      <c r="G4203" s="12" t="inlineStr"/>
      <c r="H4203" s="12" t="inlineStr">
        <is>
          <t>Lube oil / starting air / oily water building</t>
        </is>
      </c>
      <c r="I4203" s="12" t="inlineStr">
        <is>
          <t>Building wire</t>
        </is>
      </c>
      <c r="J4203" s="12" t="inlineStr">
        <is>
          <t>SIMpull THHN/THWN-2 600 V 1/C Cu (lighting, receptacles, small power)</t>
        </is>
      </c>
      <c r="K4203" s="12" t="inlineStr">
        <is>
          <t>THHN|1/C|12</t>
        </is>
      </c>
      <c r="L4203" s="12" t="inlineStr">
        <is>
          <t>1/C</t>
        </is>
      </c>
      <c r="M4203" s="12" t="inlineStr">
        <is>
          <t>12</t>
        </is>
      </c>
      <c r="N4203" s="12" t="n">
        <v>1</v>
      </c>
      <c r="O4203" s="12" t="n">
        <v>1</v>
      </c>
      <c r="P4203" s="12" t="n">
        <v>277</v>
      </c>
      <c r="Q4203" s="12" t="n"/>
      <c r="R4203" s="12" t="n"/>
      <c r="S4203" s="12" t="inlineStr">
        <is>
          <t>Conduit</t>
        </is>
      </c>
      <c r="T4203" s="16" t="n">
        <v>10560</v>
      </c>
      <c r="U4203" s="16" t="n">
        <v>0</v>
      </c>
      <c r="V4203" s="16">
        <f>ROUNDUP((T4203+U4203+2*'Read Me'!$B$13)*(1+'Read Me'!$B$12),-1)</f>
        <v/>
      </c>
      <c r="W4203" s="16">
        <f>V4203*N4203*O4203</f>
        <v/>
      </c>
      <c r="X4203" s="12">
        <f>IF(LEFT(I4203,2)="MV",2*N4203*IF(L4203="1/C",O4203,1),0)</f>
        <v/>
      </c>
      <c r="Y4203" s="12">
        <f>IF(OR(LEFT(K4203,4)="LVAX",LEFT(K4203,6)="MV15AX",LEFT(K4203,4)="CTAX",LEFT(K4203,2)="W|"),2*N4203*O4203,0)</f>
        <v/>
      </c>
      <c r="Z4203" s="12" t="inlineStr">
        <is>
          <t>allowance: 1.6 ft of conductor per ft2 of floor</t>
        </is>
      </c>
      <c r="AA4203" s="12">
        <f>N4203*O4203</f>
        <v/>
      </c>
    </row>
    <row r="4204">
      <c r="A4204" s="12" t="inlineStr">
        <is>
          <t>I-L-0002</t>
        </is>
      </c>
      <c r="B4204" s="12" t="inlineStr">
        <is>
          <t>I</t>
        </is>
      </c>
      <c r="C4204" s="12" t="inlineStr">
        <is>
          <t>Modular / portable power</t>
        </is>
      </c>
      <c r="D4204" s="12" t="inlineStr">
        <is>
          <t>Lighting, receptacles and small power branch circuits (allowance)</t>
        </is>
      </c>
      <c r="E4204" s="12" t="inlineStr">
        <is>
          <t>MOD-EH</t>
        </is>
      </c>
      <c r="F4204" s="12" t="inlineStr">
        <is>
          <t>MOD-EH: 13.8 kV modular collector e-house</t>
        </is>
      </c>
      <c r="G4204" s="12" t="inlineStr">
        <is>
          <t>MOD-EH</t>
        </is>
      </c>
      <c r="H4204" s="12" t="inlineStr">
        <is>
          <t>MOD-EH: 13.8 kV modular collector e-house</t>
        </is>
      </c>
      <c r="I4204" s="12" t="inlineStr">
        <is>
          <t>Building wire</t>
        </is>
      </c>
      <c r="J4204" s="12" t="inlineStr">
        <is>
          <t>SIMpull THHN/THWN-2 600 V 1/C Cu (lighting, receptacles, small power)</t>
        </is>
      </c>
      <c r="K4204" s="12" t="inlineStr">
        <is>
          <t>THHN|1/C|12</t>
        </is>
      </c>
      <c r="L4204" s="12" t="inlineStr">
        <is>
          <t>1/C</t>
        </is>
      </c>
      <c r="M4204" s="12" t="inlineStr">
        <is>
          <t>12</t>
        </is>
      </c>
      <c r="N4204" s="12" t="n">
        <v>1</v>
      </c>
      <c r="O4204" s="12" t="n">
        <v>1</v>
      </c>
      <c r="P4204" s="12" t="n">
        <v>277</v>
      </c>
      <c r="Q4204" s="12" t="n"/>
      <c r="R4204" s="12" t="n"/>
      <c r="S4204" s="12" t="inlineStr">
        <is>
          <t>Conduit</t>
        </is>
      </c>
      <c r="T4204" s="16" t="n">
        <v>2560</v>
      </c>
      <c r="U4204" s="16" t="n">
        <v>0</v>
      </c>
      <c r="V4204" s="16">
        <f>ROUNDUP((T4204+U4204+2*'Read Me'!$B$13)*(1+'Read Me'!$B$12),-1)</f>
        <v/>
      </c>
      <c r="W4204" s="16">
        <f>V4204*N4204*O4204</f>
        <v/>
      </c>
      <c r="X4204" s="12">
        <f>IF(LEFT(I4204,2)="MV",2*N4204*IF(L4204="1/C",O4204,1),0)</f>
        <v/>
      </c>
      <c r="Y4204" s="12">
        <f>IF(OR(LEFT(K4204,4)="LVAX",LEFT(K4204,6)="MV15AX",LEFT(K4204,4)="CTAX",LEFT(K4204,2)="W|"),2*N4204*O4204,0)</f>
        <v/>
      </c>
      <c r="Z4204" s="12" t="inlineStr">
        <is>
          <t>allowance: 1.6 ft of conductor per ft2 of floor</t>
        </is>
      </c>
      <c r="AA4204" s="12">
        <f>N4204*O4204</f>
        <v/>
      </c>
    </row>
    <row r="4205">
      <c r="A4205" s="12" t="inlineStr">
        <is>
          <t>I-L-0003</t>
        </is>
      </c>
      <c r="B4205" s="12" t="inlineStr">
        <is>
          <t>I</t>
        </is>
      </c>
      <c r="C4205" s="12" t="inlineStr">
        <is>
          <t>Modular / portable power</t>
        </is>
      </c>
      <c r="D4205" s="12" t="inlineStr">
        <is>
          <t>Lighting, receptacles and small power branch circuits (allowance)</t>
        </is>
      </c>
      <c r="E4205" s="12" t="inlineStr"/>
      <c r="F4205" s="12" t="inlineStr">
        <is>
          <t>PCM: power control module</t>
        </is>
      </c>
      <c r="G4205" s="12" t="inlineStr"/>
      <c r="H4205" s="12" t="inlineStr">
        <is>
          <t>PCM: power control module</t>
        </is>
      </c>
      <c r="I4205" s="12" t="inlineStr">
        <is>
          <t>Building wire</t>
        </is>
      </c>
      <c r="J4205" s="12" t="inlineStr">
        <is>
          <t>SIMpull THHN/THWN-2 600 V 1/C Cu (lighting, receptacles, small power)</t>
        </is>
      </c>
      <c r="K4205" s="12" t="inlineStr">
        <is>
          <t>THHN|1/C|12</t>
        </is>
      </c>
      <c r="L4205" s="12" t="inlineStr">
        <is>
          <t>1/C</t>
        </is>
      </c>
      <c r="M4205" s="12" t="inlineStr">
        <is>
          <t>12</t>
        </is>
      </c>
      <c r="N4205" s="12" t="n">
        <v>1</v>
      </c>
      <c r="O4205" s="12" t="n">
        <v>1</v>
      </c>
      <c r="P4205" s="12" t="n">
        <v>277</v>
      </c>
      <c r="Q4205" s="12" t="n"/>
      <c r="R4205" s="12" t="n"/>
      <c r="S4205" s="12" t="inlineStr">
        <is>
          <t>Conduit</t>
        </is>
      </c>
      <c r="T4205" s="16" t="n">
        <v>5120</v>
      </c>
      <c r="U4205" s="16" t="n">
        <v>0</v>
      </c>
      <c r="V4205" s="16">
        <f>ROUNDUP((T4205+U4205+2*'Read Me'!$B$13)*(1+'Read Me'!$B$12),-1)</f>
        <v/>
      </c>
      <c r="W4205" s="16">
        <f>V4205*N4205*O4205</f>
        <v/>
      </c>
      <c r="X4205" s="12">
        <f>IF(LEFT(I4205,2)="MV",2*N4205*IF(L4205="1/C",O4205,1),0)</f>
        <v/>
      </c>
      <c r="Y4205" s="12">
        <f>IF(OR(LEFT(K4205,4)="LVAX",LEFT(K4205,6)="MV15AX",LEFT(K4205,4)="CTAX",LEFT(K4205,2)="W|"),2*N4205*O4205,0)</f>
        <v/>
      </c>
      <c r="Z4205" s="12" t="inlineStr">
        <is>
          <t>allowance: 1.6 ft of conductor per ft2 of floor</t>
        </is>
      </c>
      <c r="AA4205" s="12">
        <f>N4205*O4205</f>
        <v/>
      </c>
    </row>
    <row r="4206">
      <c r="A4206" s="12" t="inlineStr">
        <is>
          <t>I-L-0004</t>
        </is>
      </c>
      <c r="B4206" s="12" t="inlineStr">
        <is>
          <t>I</t>
        </is>
      </c>
      <c r="C4206" s="12" t="inlineStr">
        <is>
          <t>Modular / portable power</t>
        </is>
      </c>
      <c r="D4206" s="12" t="inlineStr">
        <is>
          <t>Lighting, receptacles and small power branch circuits (allowance)</t>
        </is>
      </c>
      <c r="E4206" s="12" t="inlineStr"/>
      <c r="F4206" s="12" t="inlineStr">
        <is>
          <t>RICE CEMS</t>
        </is>
      </c>
      <c r="G4206" s="12" t="inlineStr"/>
      <c r="H4206" s="12" t="inlineStr">
        <is>
          <t>RICE CEMS</t>
        </is>
      </c>
      <c r="I4206" s="12" t="inlineStr">
        <is>
          <t>Building wire</t>
        </is>
      </c>
      <c r="J4206" s="12" t="inlineStr">
        <is>
          <t>SIMpull THHN/THWN-2 600 V 1/C Cu (lighting, receptacles, small power)</t>
        </is>
      </c>
      <c r="K4206" s="12" t="inlineStr">
        <is>
          <t>THHN|1/C|12</t>
        </is>
      </c>
      <c r="L4206" s="12" t="inlineStr">
        <is>
          <t>1/C</t>
        </is>
      </c>
      <c r="M4206" s="12" t="inlineStr">
        <is>
          <t>12</t>
        </is>
      </c>
      <c r="N4206" s="12" t="n">
        <v>1</v>
      </c>
      <c r="O4206" s="12" t="n">
        <v>1</v>
      </c>
      <c r="P4206" s="12" t="n">
        <v>277</v>
      </c>
      <c r="Q4206" s="12" t="n"/>
      <c r="R4206" s="12" t="n"/>
      <c r="S4206" s="12" t="inlineStr">
        <is>
          <t>Conduit</t>
        </is>
      </c>
      <c r="T4206" s="16" t="n">
        <v>256</v>
      </c>
      <c r="U4206" s="16" t="n">
        <v>0</v>
      </c>
      <c r="V4206" s="16">
        <f>ROUNDUP((T4206+U4206+2*'Read Me'!$B$13)*(1+'Read Me'!$B$12),-1)</f>
        <v/>
      </c>
      <c r="W4206" s="16">
        <f>V4206*N4206*O4206</f>
        <v/>
      </c>
      <c r="X4206" s="12">
        <f>IF(LEFT(I4206,2)="MV",2*N4206*IF(L4206="1/C",O4206,1),0)</f>
        <v/>
      </c>
      <c r="Y4206" s="12">
        <f>IF(OR(LEFT(K4206,4)="LVAX",LEFT(K4206,6)="MV15AX",LEFT(K4206,4)="CTAX",LEFT(K4206,2)="W|"),2*N4206*O4206,0)</f>
        <v/>
      </c>
      <c r="Z4206" s="12" t="inlineStr">
        <is>
          <t>allowance: 1.6 ft of conductor per ft2 of floor</t>
        </is>
      </c>
      <c r="AA4206" s="12">
        <f>N4206*O4206</f>
        <v/>
      </c>
    </row>
    <row r="4207">
      <c r="A4207" s="12" t="inlineStr">
        <is>
          <t>I-C-0001</t>
        </is>
      </c>
      <c r="B4207" s="12" t="inlineStr">
        <is>
          <t>I</t>
        </is>
      </c>
      <c r="C4207" s="12" t="inlineStr">
        <is>
          <t>Modular / portable power</t>
        </is>
      </c>
      <c r="D4207" s="12" t="inlineStr">
        <is>
          <t>Motor 1 of 2: control / local station</t>
        </is>
      </c>
      <c r="E4207" s="12" t="inlineStr"/>
      <c r="F4207" s="12" t="inlineStr">
        <is>
          <t>SC-2 PCM + 15 kV GCB</t>
        </is>
      </c>
      <c r="G4207" s="12" t="inlineStr"/>
      <c r="H4207" s="12" t="inlineStr">
        <is>
          <t>Aqueous ammonia (SC units)</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Tray</t>
        </is>
      </c>
      <c r="T4207" s="16" t="n">
        <v>0</v>
      </c>
      <c r="U4207" s="16" t="n">
        <v>98</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I-C-0002</t>
        </is>
      </c>
      <c r="B4208" s="12" t="inlineStr">
        <is>
          <t>I</t>
        </is>
      </c>
      <c r="C4208" s="12" t="inlineStr">
        <is>
          <t>Modular / portable power</t>
        </is>
      </c>
      <c r="D4208" s="12" t="inlineStr">
        <is>
          <t>Motor 2 of 2: control / local station</t>
        </is>
      </c>
      <c r="E4208" s="12" t="inlineStr"/>
      <c r="F4208" s="12" t="inlineStr">
        <is>
          <t>SC-2 PCM + 15 kV GCB</t>
        </is>
      </c>
      <c r="G4208" s="12" t="inlineStr"/>
      <c r="H4208" s="12" t="inlineStr">
        <is>
          <t>Aqueous ammonia (SC units)</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Tray</t>
        </is>
      </c>
      <c r="T4208" s="16" t="n">
        <v>0</v>
      </c>
      <c r="U4208" s="16" t="n">
        <v>98</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I-C-0003</t>
        </is>
      </c>
      <c r="B4209" s="12" t="inlineStr">
        <is>
          <t>I</t>
        </is>
      </c>
      <c r="C4209" s="12" t="inlineStr">
        <is>
          <t>Modular / portable power</t>
        </is>
      </c>
      <c r="D4209" s="12" t="inlineStr">
        <is>
          <t>Control</t>
        </is>
      </c>
      <c r="E4209" s="12" t="inlineStr"/>
      <c r="F4209" s="12" t="inlineStr">
        <is>
          <t>PCM: power control module</t>
        </is>
      </c>
      <c r="G4209" s="12" t="inlineStr"/>
      <c r="H4209" s="12" t="inlineStr">
        <is>
          <t>BS black-start switchgear</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562</v>
      </c>
      <c r="U4209" s="16" t="n">
        <v>64</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I-C-0004</t>
        </is>
      </c>
      <c r="B4210" s="12" t="inlineStr">
        <is>
          <t>I</t>
        </is>
      </c>
      <c r="C4210" s="12" t="inlineStr">
        <is>
          <t>Modular / portable power</t>
        </is>
      </c>
      <c r="D4210" s="12" t="inlineStr">
        <is>
          <t>Control</t>
        </is>
      </c>
      <c r="E4210" s="12" t="inlineStr"/>
      <c r="F4210" s="12" t="inlineStr">
        <is>
          <t>PCM: power control module</t>
        </is>
      </c>
      <c r="G4210" s="12" t="inlineStr"/>
      <c r="H4210" s="12" t="inlineStr">
        <is>
          <t>CONDITIONAL: BESS black-start alternative</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550</v>
      </c>
      <c r="U4210" s="16" t="n">
        <v>32</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I-C-0005</t>
        </is>
      </c>
      <c r="B4211" s="12" t="inlineStr">
        <is>
          <t>I</t>
        </is>
      </c>
      <c r="C4211" s="12" t="inlineStr">
        <is>
          <t>Modular / portable power</t>
        </is>
      </c>
      <c r="D4211" s="12" t="inlineStr">
        <is>
          <t>Control</t>
        </is>
      </c>
      <c r="E4211" s="12" t="inlineStr"/>
      <c r="F4211" s="12" t="inlineStr">
        <is>
          <t>SC-1 PCM + 15 kV GCB</t>
        </is>
      </c>
      <c r="G4211" s="12" t="inlineStr"/>
      <c r="H4211" s="12" t="inlineStr">
        <is>
          <t>CONDITIONAL: SC-1 inlet chiller / evaporative cooler</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Tray</t>
        </is>
      </c>
      <c r="T4211" s="16" t="n">
        <v>0</v>
      </c>
      <c r="U4211" s="16" t="n">
        <v>114</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I-C-0006</t>
        </is>
      </c>
      <c r="B4212" s="12" t="inlineStr">
        <is>
          <t>I</t>
        </is>
      </c>
      <c r="C4212" s="12" t="inlineStr">
        <is>
          <t>Modular / portable power</t>
        </is>
      </c>
      <c r="D4212" s="12" t="inlineStr">
        <is>
          <t>Control</t>
        </is>
      </c>
      <c r="E4212" s="12" t="inlineStr"/>
      <c r="F4212" s="12" t="inlineStr">
        <is>
          <t>SC-2 PCM + 15 kV GCB</t>
        </is>
      </c>
      <c r="G4212" s="12" t="inlineStr"/>
      <c r="H4212" s="12" t="inlineStr">
        <is>
          <t>CONDITIONAL: SC-2 inlet chiller / evaporative cooler</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75</v>
      </c>
      <c r="U4212" s="16" t="n">
        <v>32</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I-C-0007</t>
        </is>
      </c>
      <c r="B4213" s="12" t="inlineStr">
        <is>
          <t>I</t>
        </is>
      </c>
      <c r="C4213" s="12" t="inlineStr">
        <is>
          <t>Modular / portable power</t>
        </is>
      </c>
      <c r="D4213" s="12" t="inlineStr">
        <is>
          <t>Control</t>
        </is>
      </c>
      <c r="E4213" s="12" t="inlineStr">
        <is>
          <t>PAD-EH</t>
        </is>
      </c>
      <c r="F4213" s="12" t="inlineStr">
        <is>
          <t>PAD-EH 13.8 kV switchgear e-house</t>
        </is>
      </c>
      <c r="G4213" s="12" t="inlineStr"/>
      <c r="H4213" s="12" t="inlineStr">
        <is>
          <t>FC-5..12 inverter / AC cabinet / desulfurizer</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Surface</t>
        </is>
      </c>
      <c r="T4213" s="16" t="n">
        <v>202</v>
      </c>
      <c r="U4213" s="16" t="n">
        <v>37</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I-C-0008</t>
        </is>
      </c>
      <c r="B4214" s="12" t="inlineStr">
        <is>
          <t>I</t>
        </is>
      </c>
      <c r="C4214" s="12" t="inlineStr">
        <is>
          <t>Modular / portable power</t>
        </is>
      </c>
      <c r="D4214" s="12" t="inlineStr">
        <is>
          <t>Motor 1 of 6: control / local station</t>
        </is>
      </c>
      <c r="E4214" s="12" t="inlineStr"/>
      <c r="F4214" s="12" t="inlineStr">
        <is>
          <t>SC-2 PCM + 15 kV GCB</t>
        </is>
      </c>
      <c r="G4214" s="12" t="inlineStr"/>
      <c r="H4214" s="12" t="inlineStr">
        <is>
          <t>Fuel-gas compressors 3 x 100% electric</t>
        </is>
      </c>
      <c r="I4214" s="12" t="inlineStr">
        <is>
          <t>Control</t>
        </is>
      </c>
      <c r="J4214" s="12" t="inlineStr">
        <is>
          <t>ARMOR-X MC-HL 600 V control, Cu #14 AWG (Class I Div 2)</t>
        </is>
      </c>
      <c r="K4214" s="12" t="inlineStr">
        <is>
          <t>CTAX|7/C|14</t>
        </is>
      </c>
      <c r="L4214" s="12" t="inlineStr">
        <is>
          <t>7/C</t>
        </is>
      </c>
      <c r="M4214" s="12" t="inlineStr">
        <is>
          <t>14</t>
        </is>
      </c>
      <c r="N4214" s="12" t="n">
        <v>1</v>
      </c>
      <c r="O4214" s="12" t="n">
        <v>1</v>
      </c>
      <c r="P4214" s="12" t="n"/>
      <c r="Q4214" s="12" t="n"/>
      <c r="R4214" s="12" t="n"/>
      <c r="S4214" s="12" t="inlineStr">
        <is>
          <t>Duct bank</t>
        </is>
      </c>
      <c r="T4214" s="16" t="n">
        <v>8</v>
      </c>
      <c r="U4214" s="16" t="n">
        <v>108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I-C-0009</t>
        </is>
      </c>
      <c r="B4215" s="12" t="inlineStr">
        <is>
          <t>I</t>
        </is>
      </c>
      <c r="C4215" s="12" t="inlineStr">
        <is>
          <t>Modular / portable power</t>
        </is>
      </c>
      <c r="D4215" s="12" t="inlineStr">
        <is>
          <t>Motor 2 of 6: control / local station</t>
        </is>
      </c>
      <c r="E4215" s="12" t="inlineStr"/>
      <c r="F4215" s="12" t="inlineStr">
        <is>
          <t>SC-2 PCM + 15 kV GCB</t>
        </is>
      </c>
      <c r="G4215" s="12" t="inlineStr"/>
      <c r="H4215" s="12" t="inlineStr">
        <is>
          <t>Fuel-gas compressors 3 x 100% electric</t>
        </is>
      </c>
      <c r="I4215" s="12" t="inlineStr">
        <is>
          <t>Control</t>
        </is>
      </c>
      <c r="J4215" s="12" t="inlineStr">
        <is>
          <t>ARMOR-X MC-HL 600 V control, Cu #14 AWG (Class I Div 2)</t>
        </is>
      </c>
      <c r="K4215" s="12" t="inlineStr">
        <is>
          <t>CTAX|7/C|14</t>
        </is>
      </c>
      <c r="L4215" s="12" t="inlineStr">
        <is>
          <t>7/C</t>
        </is>
      </c>
      <c r="M4215" s="12" t="inlineStr">
        <is>
          <t>14</t>
        </is>
      </c>
      <c r="N4215" s="12" t="n">
        <v>1</v>
      </c>
      <c r="O4215" s="12" t="n">
        <v>1</v>
      </c>
      <c r="P4215" s="12" t="n"/>
      <c r="Q4215" s="12" t="n"/>
      <c r="R4215" s="12" t="n"/>
      <c r="S4215" s="12" t="inlineStr">
        <is>
          <t>Duct bank</t>
        </is>
      </c>
      <c r="T4215" s="16" t="n">
        <v>8</v>
      </c>
      <c r="U4215" s="16" t="n">
        <v>108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I-C-0010</t>
        </is>
      </c>
      <c r="B4216" s="12" t="inlineStr">
        <is>
          <t>I</t>
        </is>
      </c>
      <c r="C4216" s="12" t="inlineStr">
        <is>
          <t>Modular / portable power</t>
        </is>
      </c>
      <c r="D4216" s="12" t="inlineStr">
        <is>
          <t>Motor 3 of 6: control / local station</t>
        </is>
      </c>
      <c r="E4216" s="12" t="inlineStr"/>
      <c r="F4216" s="12" t="inlineStr">
        <is>
          <t>SC-2 PCM + 15 kV GCB</t>
        </is>
      </c>
      <c r="G4216" s="12" t="inlineStr"/>
      <c r="H4216" s="12" t="inlineStr">
        <is>
          <t>Fuel-gas compressors 3 x 100% electric</t>
        </is>
      </c>
      <c r="I4216" s="12" t="inlineStr">
        <is>
          <t>Control</t>
        </is>
      </c>
      <c r="J4216" s="12" t="inlineStr">
        <is>
          <t>ARMOR-X MC-HL 600 V control, Cu #14 AWG (Class I Div 2)</t>
        </is>
      </c>
      <c r="K4216" s="12" t="inlineStr">
        <is>
          <t>CTAX|7/C|14</t>
        </is>
      </c>
      <c r="L4216" s="12" t="inlineStr">
        <is>
          <t>7/C</t>
        </is>
      </c>
      <c r="M4216" s="12" t="inlineStr">
        <is>
          <t>14</t>
        </is>
      </c>
      <c r="N4216" s="12" t="n">
        <v>1</v>
      </c>
      <c r="O4216" s="12" t="n">
        <v>1</v>
      </c>
      <c r="P4216" s="12" t="n"/>
      <c r="Q4216" s="12" t="n"/>
      <c r="R4216" s="12" t="n"/>
      <c r="S4216" s="12" t="inlineStr">
        <is>
          <t>Duct bank</t>
        </is>
      </c>
      <c r="T4216" s="16" t="n">
        <v>8</v>
      </c>
      <c r="U4216" s="16" t="n">
        <v>108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I-C-0011</t>
        </is>
      </c>
      <c r="B4217" s="12" t="inlineStr">
        <is>
          <t>I</t>
        </is>
      </c>
      <c r="C4217" s="12" t="inlineStr">
        <is>
          <t>Modular / portable power</t>
        </is>
      </c>
      <c r="D4217" s="12" t="inlineStr">
        <is>
          <t>Motor 4 of 6: control / local station</t>
        </is>
      </c>
      <c r="E4217" s="12" t="inlineStr"/>
      <c r="F4217" s="12" t="inlineStr">
        <is>
          <t>SC-2 PCM + 15 kV GCB</t>
        </is>
      </c>
      <c r="G4217" s="12" t="inlineStr"/>
      <c r="H4217" s="12" t="inlineStr">
        <is>
          <t>Fuel-gas compressors 3 x 100% electric</t>
        </is>
      </c>
      <c r="I4217" s="12" t="inlineStr">
        <is>
          <t>Control</t>
        </is>
      </c>
      <c r="J4217" s="12" t="inlineStr">
        <is>
          <t>ARMOR-X MC-HL 600 V control, Cu #14 AWG (Class I Div 2)</t>
        </is>
      </c>
      <c r="K4217" s="12" t="inlineStr">
        <is>
          <t>CTAX|7/C|14</t>
        </is>
      </c>
      <c r="L4217" s="12" t="inlineStr">
        <is>
          <t>7/C</t>
        </is>
      </c>
      <c r="M4217" s="12" t="inlineStr">
        <is>
          <t>14</t>
        </is>
      </c>
      <c r="N4217" s="12" t="n">
        <v>1</v>
      </c>
      <c r="O4217" s="12" t="n">
        <v>1</v>
      </c>
      <c r="P4217" s="12" t="n"/>
      <c r="Q4217" s="12" t="n"/>
      <c r="R4217" s="12" t="n"/>
      <c r="S4217" s="12" t="inlineStr">
        <is>
          <t>Duct bank</t>
        </is>
      </c>
      <c r="T4217" s="16" t="n">
        <v>8</v>
      </c>
      <c r="U4217" s="16" t="n">
        <v>108</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I-C-0012</t>
        </is>
      </c>
      <c r="B4218" s="12" t="inlineStr">
        <is>
          <t>I</t>
        </is>
      </c>
      <c r="C4218" s="12" t="inlineStr">
        <is>
          <t>Modular / portable power</t>
        </is>
      </c>
      <c r="D4218" s="12" t="inlineStr">
        <is>
          <t>Motor 5 of 6: control / local station</t>
        </is>
      </c>
      <c r="E4218" s="12" t="inlineStr"/>
      <c r="F4218" s="12" t="inlineStr">
        <is>
          <t>SC-2 PCM + 15 kV GCB</t>
        </is>
      </c>
      <c r="G4218" s="12" t="inlineStr"/>
      <c r="H4218" s="12" t="inlineStr">
        <is>
          <t>Fuel-gas compressors 3 x 100% electric</t>
        </is>
      </c>
      <c r="I4218" s="12" t="inlineStr">
        <is>
          <t>Control</t>
        </is>
      </c>
      <c r="J4218" s="12" t="inlineStr">
        <is>
          <t>ARMOR-X MC-HL 600 V control, Cu #14 AWG (Class I Div 2)</t>
        </is>
      </c>
      <c r="K4218" s="12" t="inlineStr">
        <is>
          <t>CTAX|7/C|14</t>
        </is>
      </c>
      <c r="L4218" s="12" t="inlineStr">
        <is>
          <t>7/C</t>
        </is>
      </c>
      <c r="M4218" s="12" t="inlineStr">
        <is>
          <t>14</t>
        </is>
      </c>
      <c r="N4218" s="12" t="n">
        <v>1</v>
      </c>
      <c r="O4218" s="12" t="n">
        <v>1</v>
      </c>
      <c r="P4218" s="12" t="n"/>
      <c r="Q4218" s="12" t="n"/>
      <c r="R4218" s="12" t="n"/>
      <c r="S4218" s="12" t="inlineStr">
        <is>
          <t>Duct bank</t>
        </is>
      </c>
      <c r="T4218" s="16" t="n">
        <v>8</v>
      </c>
      <c r="U4218" s="16" t="n">
        <v>108</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I-C-0013</t>
        </is>
      </c>
      <c r="B4219" s="12" t="inlineStr">
        <is>
          <t>I</t>
        </is>
      </c>
      <c r="C4219" s="12" t="inlineStr">
        <is>
          <t>Modular / portable power</t>
        </is>
      </c>
      <c r="D4219" s="12" t="inlineStr">
        <is>
          <t>Motor 6 of 6: control / local station</t>
        </is>
      </c>
      <c r="E4219" s="12" t="inlineStr"/>
      <c r="F4219" s="12" t="inlineStr">
        <is>
          <t>SC-2 PCM + 15 kV GCB</t>
        </is>
      </c>
      <c r="G4219" s="12" t="inlineStr"/>
      <c r="H4219" s="12" t="inlineStr">
        <is>
          <t>Fuel-gas compressors 3 x 100% electric</t>
        </is>
      </c>
      <c r="I4219" s="12" t="inlineStr">
        <is>
          <t>Control</t>
        </is>
      </c>
      <c r="J4219" s="12" t="inlineStr">
        <is>
          <t>ARMOR-X MC-HL 600 V control, Cu #14 AWG (Class I Div 2)</t>
        </is>
      </c>
      <c r="K4219" s="12" t="inlineStr">
        <is>
          <t>CTAX|7/C|14</t>
        </is>
      </c>
      <c r="L4219" s="12" t="inlineStr">
        <is>
          <t>7/C</t>
        </is>
      </c>
      <c r="M4219" s="12" t="inlineStr">
        <is>
          <t>14</t>
        </is>
      </c>
      <c r="N4219" s="12" t="n">
        <v>1</v>
      </c>
      <c r="O4219" s="12" t="n">
        <v>1</v>
      </c>
      <c r="P4219" s="12" t="n"/>
      <c r="Q4219" s="12" t="n"/>
      <c r="R4219" s="12" t="n"/>
      <c r="S4219" s="12" t="inlineStr">
        <is>
          <t>Duct bank</t>
        </is>
      </c>
      <c r="T4219" s="16" t="n">
        <v>8</v>
      </c>
      <c r="U4219" s="16" t="n">
        <v>108</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I-C-0014</t>
        </is>
      </c>
      <c r="B4220" s="12" t="inlineStr">
        <is>
          <t>I</t>
        </is>
      </c>
      <c r="C4220" s="12" t="inlineStr">
        <is>
          <t>Modular / portable power</t>
        </is>
      </c>
      <c r="D4220" s="12" t="inlineStr">
        <is>
          <t>Control</t>
        </is>
      </c>
      <c r="E4220" s="12" t="inlineStr">
        <is>
          <t>PAD-EH</t>
        </is>
      </c>
      <c r="F4220" s="12" t="inlineStr">
        <is>
          <t>PAD-EH 13.8 kV switchgear e-house</t>
        </is>
      </c>
      <c r="G4220" s="12" t="inlineStr">
        <is>
          <t>GSP-1</t>
        </is>
      </c>
      <c r="H4220" s="12" t="inlineStr">
        <is>
          <t>GSP-1: generator breaker / protection</t>
        </is>
      </c>
      <c r="I4220" s="12" t="inlineStr">
        <is>
          <t>Control</t>
        </is>
      </c>
      <c r="J4220" s="12" t="inlineStr">
        <is>
          <t>Control cable 600 V Type TC-ER, Cu #14 AWG, PVC jacket</t>
        </is>
      </c>
      <c r="K4220" s="12" t="inlineStr">
        <is>
          <t>CT|12/C|14</t>
        </is>
      </c>
      <c r="L4220" s="12" t="inlineStr">
        <is>
          <t>12/C</t>
        </is>
      </c>
      <c r="M4220" s="12" t="inlineStr">
        <is>
          <t>14</t>
        </is>
      </c>
      <c r="N4220" s="12" t="n">
        <v>1</v>
      </c>
      <c r="O4220" s="12" t="n">
        <v>1</v>
      </c>
      <c r="P4220" s="12" t="n"/>
      <c r="Q4220" s="12" t="n"/>
      <c r="R4220" s="12" t="n"/>
      <c r="S4220" s="12" t="inlineStr">
        <is>
          <t>Surface</t>
        </is>
      </c>
      <c r="T4220" s="16" t="n">
        <v>269</v>
      </c>
      <c r="U4220" s="16" t="n">
        <v>66</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I-C-0015</t>
        </is>
      </c>
      <c r="B4221" s="12" t="inlineStr">
        <is>
          <t>I</t>
        </is>
      </c>
      <c r="C4221" s="12" t="inlineStr">
        <is>
          <t>Modular / portable power</t>
        </is>
      </c>
      <c r="D4221" s="12" t="inlineStr">
        <is>
          <t>Control</t>
        </is>
      </c>
      <c r="E4221" s="12" t="inlineStr">
        <is>
          <t>PAD-EH</t>
        </is>
      </c>
      <c r="F4221" s="12" t="inlineStr">
        <is>
          <t>PAD-EH 13.8 kV switchgear e-house</t>
        </is>
      </c>
      <c r="G4221" s="12" t="inlineStr">
        <is>
          <t>GSP-1</t>
        </is>
      </c>
      <c r="H4221" s="12" t="inlineStr">
        <is>
          <t>GSP-1: generator breaker / protection</t>
        </is>
      </c>
      <c r="I4221" s="12" t="inlineStr">
        <is>
          <t>Control</t>
        </is>
      </c>
      <c r="J4221" s="12" t="inlineStr">
        <is>
          <t>Control cable 600 V Type TC-ER, Cu #14 AWG, PVC jacket</t>
        </is>
      </c>
      <c r="K4221" s="12" t="inlineStr">
        <is>
          <t>CT|12/C|14</t>
        </is>
      </c>
      <c r="L4221" s="12" t="inlineStr">
        <is>
          <t>12/C</t>
        </is>
      </c>
      <c r="M4221" s="12" t="inlineStr">
        <is>
          <t>14</t>
        </is>
      </c>
      <c r="N4221" s="12" t="n">
        <v>1</v>
      </c>
      <c r="O4221" s="12" t="n">
        <v>1</v>
      </c>
      <c r="P4221" s="12" t="n"/>
      <c r="Q4221" s="12" t="n"/>
      <c r="R4221" s="12" t="n"/>
      <c r="S4221" s="12" t="inlineStr">
        <is>
          <t>Surface</t>
        </is>
      </c>
      <c r="T4221" s="16" t="n">
        <v>269</v>
      </c>
      <c r="U4221" s="16" t="n">
        <v>66</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I-C-0016</t>
        </is>
      </c>
      <c r="B4222" s="12" t="inlineStr">
        <is>
          <t>I</t>
        </is>
      </c>
      <c r="C4222" s="12" t="inlineStr">
        <is>
          <t>Modular / portable power</t>
        </is>
      </c>
      <c r="D4222" s="12" t="inlineStr">
        <is>
          <t>Control</t>
        </is>
      </c>
      <c r="E4222" s="12" t="inlineStr">
        <is>
          <t>PAD-EH</t>
        </is>
      </c>
      <c r="F4222" s="12" t="inlineStr">
        <is>
          <t>PAD-EH 13.8 kV switchgear e-house</t>
        </is>
      </c>
      <c r="G4222" s="12" t="inlineStr">
        <is>
          <t>GSP-1</t>
        </is>
      </c>
      <c r="H4222" s="12" t="inlineStr">
        <is>
          <t>GSP-1: generator breaker / protection</t>
        </is>
      </c>
      <c r="I4222" s="12" t="inlineStr">
        <is>
          <t>Control</t>
        </is>
      </c>
      <c r="J4222" s="12" t="inlineStr">
        <is>
          <t>Control cable 600 V Type TC-ER, Cu #14 AWG, PVC jacket</t>
        </is>
      </c>
      <c r="K4222" s="12" t="inlineStr">
        <is>
          <t>CT|12/C|14</t>
        </is>
      </c>
      <c r="L4222" s="12" t="inlineStr">
        <is>
          <t>12/C</t>
        </is>
      </c>
      <c r="M4222" s="12" t="inlineStr">
        <is>
          <t>14</t>
        </is>
      </c>
      <c r="N4222" s="12" t="n">
        <v>1</v>
      </c>
      <c r="O4222" s="12" t="n">
        <v>1</v>
      </c>
      <c r="P4222" s="12" t="n"/>
      <c r="Q4222" s="12" t="n"/>
      <c r="R4222" s="12" t="n"/>
      <c r="S4222" s="12" t="inlineStr">
        <is>
          <t>Surface</t>
        </is>
      </c>
      <c r="T4222" s="16" t="n">
        <v>269</v>
      </c>
      <c r="U4222" s="16" t="n">
        <v>66</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I-C-0017</t>
        </is>
      </c>
      <c r="B4223" s="12" t="inlineStr">
        <is>
          <t>I</t>
        </is>
      </c>
      <c r="C4223" s="12" t="inlineStr">
        <is>
          <t>Modular / portable power</t>
        </is>
      </c>
      <c r="D4223" s="12" t="inlineStr">
        <is>
          <t>CT / VT</t>
        </is>
      </c>
      <c r="E4223" s="12" t="inlineStr">
        <is>
          <t>PAD-EH</t>
        </is>
      </c>
      <c r="F4223" s="12" t="inlineStr">
        <is>
          <t>PAD-EH 13.8 kV switchgear e-house</t>
        </is>
      </c>
      <c r="G4223" s="12" t="inlineStr">
        <is>
          <t>GSP-1</t>
        </is>
      </c>
      <c r="H4223" s="12" t="inlineStr">
        <is>
          <t>GSP-1: generator breaker / protection</t>
        </is>
      </c>
      <c r="I4223" s="12" t="inlineStr">
        <is>
          <t>Control</t>
        </is>
      </c>
      <c r="J4223" s="12" t="inlineStr">
        <is>
          <t>Control cable 600 V Type TC-ER, Cu #10 AWG (CT / VT circuits)</t>
        </is>
      </c>
      <c r="K4223" s="12" t="inlineStr">
        <is>
          <t>CTCT|4/C|10</t>
        </is>
      </c>
      <c r="L4223" s="12" t="inlineStr">
        <is>
          <t>4/C</t>
        </is>
      </c>
      <c r="M4223" s="12" t="inlineStr">
        <is>
          <t>10</t>
        </is>
      </c>
      <c r="N4223" s="12" t="n">
        <v>1</v>
      </c>
      <c r="O4223" s="12" t="n">
        <v>1</v>
      </c>
      <c r="P4223" s="12" t="n"/>
      <c r="Q4223" s="12" t="n"/>
      <c r="R4223" s="12" t="n"/>
      <c r="S4223" s="12" t="inlineStr">
        <is>
          <t>Surface</t>
        </is>
      </c>
      <c r="T4223" s="16" t="n">
        <v>269</v>
      </c>
      <c r="U4223" s="16" t="n">
        <v>66</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I-C-0018</t>
        </is>
      </c>
      <c r="B4224" s="12" t="inlineStr">
        <is>
          <t>I</t>
        </is>
      </c>
      <c r="C4224" s="12" t="inlineStr">
        <is>
          <t>Modular / portable power</t>
        </is>
      </c>
      <c r="D4224" s="12" t="inlineStr">
        <is>
          <t>CT / VT</t>
        </is>
      </c>
      <c r="E4224" s="12" t="inlineStr">
        <is>
          <t>PAD-EH</t>
        </is>
      </c>
      <c r="F4224" s="12" t="inlineStr">
        <is>
          <t>PAD-EH 13.8 kV switchgear e-house</t>
        </is>
      </c>
      <c r="G4224" s="12" t="inlineStr">
        <is>
          <t>GSP-1</t>
        </is>
      </c>
      <c r="H4224" s="12" t="inlineStr">
        <is>
          <t>GSP-1: generator breaker / protection</t>
        </is>
      </c>
      <c r="I4224" s="12" t="inlineStr">
        <is>
          <t>Control</t>
        </is>
      </c>
      <c r="J4224" s="12" t="inlineStr">
        <is>
          <t>Control cable 600 V Type TC-ER, Cu #10 AWG (CT / VT circuits)</t>
        </is>
      </c>
      <c r="K4224" s="12" t="inlineStr">
        <is>
          <t>CTCT|4/C|10</t>
        </is>
      </c>
      <c r="L4224" s="12" t="inlineStr">
        <is>
          <t>4/C</t>
        </is>
      </c>
      <c r="M4224" s="12" t="inlineStr">
        <is>
          <t>10</t>
        </is>
      </c>
      <c r="N4224" s="12" t="n">
        <v>1</v>
      </c>
      <c r="O4224" s="12" t="n">
        <v>1</v>
      </c>
      <c r="P4224" s="12" t="n"/>
      <c r="Q4224" s="12" t="n"/>
      <c r="R4224" s="12" t="n"/>
      <c r="S4224" s="12" t="inlineStr">
        <is>
          <t>Surface</t>
        </is>
      </c>
      <c r="T4224" s="16" t="n">
        <v>269</v>
      </c>
      <c r="U4224" s="16" t="n">
        <v>66</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I-C-0019</t>
        </is>
      </c>
      <c r="B4225" s="12" t="inlineStr">
        <is>
          <t>I</t>
        </is>
      </c>
      <c r="C4225" s="12" t="inlineStr">
        <is>
          <t>Modular / portable power</t>
        </is>
      </c>
      <c r="D4225" s="12" t="inlineStr">
        <is>
          <t>CT / VT</t>
        </is>
      </c>
      <c r="E4225" s="12" t="inlineStr">
        <is>
          <t>PAD-EH</t>
        </is>
      </c>
      <c r="F4225" s="12" t="inlineStr">
        <is>
          <t>PAD-EH 13.8 kV switchgear e-house</t>
        </is>
      </c>
      <c r="G4225" s="12" t="inlineStr">
        <is>
          <t>GSP-1</t>
        </is>
      </c>
      <c r="H4225" s="12" t="inlineStr">
        <is>
          <t>GSP-1: generator breaker / protection</t>
        </is>
      </c>
      <c r="I4225" s="12" t="inlineStr">
        <is>
          <t>Control</t>
        </is>
      </c>
      <c r="J4225" s="12" t="inlineStr">
        <is>
          <t>Control cable 600 V Type TC-ER, Cu #10 AWG (CT / VT circuits)</t>
        </is>
      </c>
      <c r="K4225" s="12" t="inlineStr">
        <is>
          <t>CTCT|4/C|10</t>
        </is>
      </c>
      <c r="L4225" s="12" t="inlineStr">
        <is>
          <t>4/C</t>
        </is>
      </c>
      <c r="M4225" s="12" t="inlineStr">
        <is>
          <t>10</t>
        </is>
      </c>
      <c r="N4225" s="12" t="n">
        <v>1</v>
      </c>
      <c r="O4225" s="12" t="n">
        <v>1</v>
      </c>
      <c r="P4225" s="12" t="n"/>
      <c r="Q4225" s="12" t="n"/>
      <c r="R4225" s="12" t="n"/>
      <c r="S4225" s="12" t="inlineStr">
        <is>
          <t>Surface</t>
        </is>
      </c>
      <c r="T4225" s="16" t="n">
        <v>269</v>
      </c>
      <c r="U4225" s="16" t="n">
        <v>66</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I-C-0020</t>
        </is>
      </c>
      <c r="B4226" s="12" t="inlineStr">
        <is>
          <t>I</t>
        </is>
      </c>
      <c r="C4226" s="12" t="inlineStr">
        <is>
          <t>Modular / portable power</t>
        </is>
      </c>
      <c r="D4226" s="12" t="inlineStr">
        <is>
          <t>CT / VT</t>
        </is>
      </c>
      <c r="E4226" s="12" t="inlineStr">
        <is>
          <t>PAD-EH</t>
        </is>
      </c>
      <c r="F4226" s="12" t="inlineStr">
        <is>
          <t>PAD-EH 13.8 kV switchgear e-house</t>
        </is>
      </c>
      <c r="G4226" s="12" t="inlineStr">
        <is>
          <t>GSP-1</t>
        </is>
      </c>
      <c r="H4226" s="12" t="inlineStr">
        <is>
          <t>GSP-1: generator breaker / protection</t>
        </is>
      </c>
      <c r="I4226" s="12" t="inlineStr">
        <is>
          <t>Control</t>
        </is>
      </c>
      <c r="J4226" s="12" t="inlineStr">
        <is>
          <t>Control cable 600 V Type TC-ER, Cu #10 AWG (CT / VT circuits)</t>
        </is>
      </c>
      <c r="K4226" s="12" t="inlineStr">
        <is>
          <t>CTCT|4/C|10</t>
        </is>
      </c>
      <c r="L4226" s="12" t="inlineStr">
        <is>
          <t>4/C</t>
        </is>
      </c>
      <c r="M4226" s="12" t="inlineStr">
        <is>
          <t>10</t>
        </is>
      </c>
      <c r="N4226" s="12" t="n">
        <v>1</v>
      </c>
      <c r="O4226" s="12" t="n">
        <v>1</v>
      </c>
      <c r="P4226" s="12" t="n"/>
      <c r="Q4226" s="12" t="n"/>
      <c r="R4226" s="12" t="n"/>
      <c r="S4226" s="12" t="inlineStr">
        <is>
          <t>Surface</t>
        </is>
      </c>
      <c r="T4226" s="16" t="n">
        <v>269</v>
      </c>
      <c r="U4226" s="16" t="n">
        <v>66</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I-C-0021</t>
        </is>
      </c>
      <c r="B4227" s="12" t="inlineStr">
        <is>
          <t>I</t>
        </is>
      </c>
      <c r="C4227" s="12" t="inlineStr">
        <is>
          <t>Modular / portable power</t>
        </is>
      </c>
      <c r="D4227" s="12" t="inlineStr">
        <is>
          <t>Control</t>
        </is>
      </c>
      <c r="E4227" s="12" t="inlineStr">
        <is>
          <t>PAD-EH</t>
        </is>
      </c>
      <c r="F4227" s="12" t="inlineStr">
        <is>
          <t>PAD-EH 13.8 kV switchgear e-house</t>
        </is>
      </c>
      <c r="G4227" s="12" t="inlineStr">
        <is>
          <t>GSP-2</t>
        </is>
      </c>
      <c r="H4227" s="12" t="inlineStr">
        <is>
          <t>GSP-2: generator breaker / protection</t>
        </is>
      </c>
      <c r="I4227" s="12" t="inlineStr">
        <is>
          <t>Control</t>
        </is>
      </c>
      <c r="J4227" s="12" t="inlineStr">
        <is>
          <t>Control cable 600 V Type TC-ER, Cu #14 AWG, PVC jacket</t>
        </is>
      </c>
      <c r="K4227" s="12" t="inlineStr">
        <is>
          <t>CT|12/C|14</t>
        </is>
      </c>
      <c r="L4227" s="12" t="inlineStr">
        <is>
          <t>12/C</t>
        </is>
      </c>
      <c r="M4227" s="12" t="inlineStr">
        <is>
          <t>14</t>
        </is>
      </c>
      <c r="N4227" s="12" t="n">
        <v>1</v>
      </c>
      <c r="O4227" s="12" t="n">
        <v>1</v>
      </c>
      <c r="P4227" s="12" t="n"/>
      <c r="Q4227" s="12" t="n"/>
      <c r="R4227" s="12" t="n"/>
      <c r="S4227" s="12" t="inlineStr">
        <is>
          <t>Surface</t>
        </is>
      </c>
      <c r="T4227" s="16" t="n">
        <v>269</v>
      </c>
      <c r="U4227" s="16" t="n">
        <v>37</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I-C-0022</t>
        </is>
      </c>
      <c r="B4228" s="12" t="inlineStr">
        <is>
          <t>I</t>
        </is>
      </c>
      <c r="C4228" s="12" t="inlineStr">
        <is>
          <t>Modular / portable power</t>
        </is>
      </c>
      <c r="D4228" s="12" t="inlineStr">
        <is>
          <t>Control</t>
        </is>
      </c>
      <c r="E4228" s="12" t="inlineStr">
        <is>
          <t>PAD-EH</t>
        </is>
      </c>
      <c r="F4228" s="12" t="inlineStr">
        <is>
          <t>PAD-EH 13.8 kV switchgear e-house</t>
        </is>
      </c>
      <c r="G4228" s="12" t="inlineStr">
        <is>
          <t>GSP-2</t>
        </is>
      </c>
      <c r="H4228" s="12" t="inlineStr">
        <is>
          <t>GSP-2: generator breaker / protection</t>
        </is>
      </c>
      <c r="I4228" s="12" t="inlineStr">
        <is>
          <t>Control</t>
        </is>
      </c>
      <c r="J4228" s="12" t="inlineStr">
        <is>
          <t>Control cable 600 V Type TC-ER, Cu #14 AWG, PVC jacket</t>
        </is>
      </c>
      <c r="K4228" s="12" t="inlineStr">
        <is>
          <t>CT|12/C|14</t>
        </is>
      </c>
      <c r="L4228" s="12" t="inlineStr">
        <is>
          <t>12/C</t>
        </is>
      </c>
      <c r="M4228" s="12" t="inlineStr">
        <is>
          <t>14</t>
        </is>
      </c>
      <c r="N4228" s="12" t="n">
        <v>1</v>
      </c>
      <c r="O4228" s="12" t="n">
        <v>1</v>
      </c>
      <c r="P4228" s="12" t="n"/>
      <c r="Q4228" s="12" t="n"/>
      <c r="R4228" s="12" t="n"/>
      <c r="S4228" s="12" t="inlineStr">
        <is>
          <t>Surface</t>
        </is>
      </c>
      <c r="T4228" s="16" t="n">
        <v>269</v>
      </c>
      <c r="U4228" s="16" t="n">
        <v>37</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I-C-0023</t>
        </is>
      </c>
      <c r="B4229" s="12" t="inlineStr">
        <is>
          <t>I</t>
        </is>
      </c>
      <c r="C4229" s="12" t="inlineStr">
        <is>
          <t>Modular / portable power</t>
        </is>
      </c>
      <c r="D4229" s="12" t="inlineStr">
        <is>
          <t>Control</t>
        </is>
      </c>
      <c r="E4229" s="12" t="inlineStr">
        <is>
          <t>PAD-EH</t>
        </is>
      </c>
      <c r="F4229" s="12" t="inlineStr">
        <is>
          <t>PAD-EH 13.8 kV switchgear e-house</t>
        </is>
      </c>
      <c r="G4229" s="12" t="inlineStr">
        <is>
          <t>GSP-2</t>
        </is>
      </c>
      <c r="H4229" s="12" t="inlineStr">
        <is>
          <t>GSP-2: generator breaker / protection</t>
        </is>
      </c>
      <c r="I4229" s="12" t="inlineStr">
        <is>
          <t>Control</t>
        </is>
      </c>
      <c r="J4229" s="12" t="inlineStr">
        <is>
          <t>Control cable 600 V Type TC-ER, Cu #14 AWG, PVC jacket</t>
        </is>
      </c>
      <c r="K4229" s="12" t="inlineStr">
        <is>
          <t>CT|12/C|14</t>
        </is>
      </c>
      <c r="L4229" s="12" t="inlineStr">
        <is>
          <t>12/C</t>
        </is>
      </c>
      <c r="M4229" s="12" t="inlineStr">
        <is>
          <t>14</t>
        </is>
      </c>
      <c r="N4229" s="12" t="n">
        <v>1</v>
      </c>
      <c r="O4229" s="12" t="n">
        <v>1</v>
      </c>
      <c r="P4229" s="12" t="n"/>
      <c r="Q4229" s="12" t="n"/>
      <c r="R4229" s="12" t="n"/>
      <c r="S4229" s="12" t="inlineStr">
        <is>
          <t>Surface</t>
        </is>
      </c>
      <c r="T4229" s="16" t="n">
        <v>269</v>
      </c>
      <c r="U4229" s="16" t="n">
        <v>37</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I-C-0024</t>
        </is>
      </c>
      <c r="B4230" s="12" t="inlineStr">
        <is>
          <t>I</t>
        </is>
      </c>
      <c r="C4230" s="12" t="inlineStr">
        <is>
          <t>Modular / portable power</t>
        </is>
      </c>
      <c r="D4230" s="12" t="inlineStr">
        <is>
          <t>CT / VT</t>
        </is>
      </c>
      <c r="E4230" s="12" t="inlineStr">
        <is>
          <t>PAD-EH</t>
        </is>
      </c>
      <c r="F4230" s="12" t="inlineStr">
        <is>
          <t>PAD-EH 13.8 kV switchgear e-house</t>
        </is>
      </c>
      <c r="G4230" s="12" t="inlineStr">
        <is>
          <t>GSP-2</t>
        </is>
      </c>
      <c r="H4230" s="12" t="inlineStr">
        <is>
          <t>GSP-2: generator breaker / protection</t>
        </is>
      </c>
      <c r="I4230" s="12" t="inlineStr">
        <is>
          <t>Control</t>
        </is>
      </c>
      <c r="J4230" s="12" t="inlineStr">
        <is>
          <t>Control cable 600 V Type TC-ER, Cu #10 AWG (CT / VT circuits)</t>
        </is>
      </c>
      <c r="K4230" s="12" t="inlineStr">
        <is>
          <t>CTCT|4/C|10</t>
        </is>
      </c>
      <c r="L4230" s="12" t="inlineStr">
        <is>
          <t>4/C</t>
        </is>
      </c>
      <c r="M4230" s="12" t="inlineStr">
        <is>
          <t>10</t>
        </is>
      </c>
      <c r="N4230" s="12" t="n">
        <v>1</v>
      </c>
      <c r="O4230" s="12" t="n">
        <v>1</v>
      </c>
      <c r="P4230" s="12" t="n"/>
      <c r="Q4230" s="12" t="n"/>
      <c r="R4230" s="12" t="n"/>
      <c r="S4230" s="12" t="inlineStr">
        <is>
          <t>Surface</t>
        </is>
      </c>
      <c r="T4230" s="16" t="n">
        <v>269</v>
      </c>
      <c r="U4230" s="16" t="n">
        <v>37</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I-C-0025</t>
        </is>
      </c>
      <c r="B4231" s="12" t="inlineStr">
        <is>
          <t>I</t>
        </is>
      </c>
      <c r="C4231" s="12" t="inlineStr">
        <is>
          <t>Modular / portable power</t>
        </is>
      </c>
      <c r="D4231" s="12" t="inlineStr">
        <is>
          <t>CT / VT</t>
        </is>
      </c>
      <c r="E4231" s="12" t="inlineStr">
        <is>
          <t>PAD-EH</t>
        </is>
      </c>
      <c r="F4231" s="12" t="inlineStr">
        <is>
          <t>PAD-EH 13.8 kV switchgear e-house</t>
        </is>
      </c>
      <c r="G4231" s="12" t="inlineStr">
        <is>
          <t>GSP-2</t>
        </is>
      </c>
      <c r="H4231" s="12" t="inlineStr">
        <is>
          <t>GSP-2: generator breaker / protection</t>
        </is>
      </c>
      <c r="I4231" s="12" t="inlineStr">
        <is>
          <t>Control</t>
        </is>
      </c>
      <c r="J4231" s="12" t="inlineStr">
        <is>
          <t>Control cable 600 V Type TC-ER, Cu #10 AWG (CT / VT circuits)</t>
        </is>
      </c>
      <c r="K4231" s="12" t="inlineStr">
        <is>
          <t>CTCT|4/C|10</t>
        </is>
      </c>
      <c r="L4231" s="12" t="inlineStr">
        <is>
          <t>4/C</t>
        </is>
      </c>
      <c r="M4231" s="12" t="inlineStr">
        <is>
          <t>10</t>
        </is>
      </c>
      <c r="N4231" s="12" t="n">
        <v>1</v>
      </c>
      <c r="O4231" s="12" t="n">
        <v>1</v>
      </c>
      <c r="P4231" s="12" t="n"/>
      <c r="Q4231" s="12" t="n"/>
      <c r="R4231" s="12" t="n"/>
      <c r="S4231" s="12" t="inlineStr">
        <is>
          <t>Surface</t>
        </is>
      </c>
      <c r="T4231" s="16" t="n">
        <v>269</v>
      </c>
      <c r="U4231" s="16" t="n">
        <v>37</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I-C-0026</t>
        </is>
      </c>
      <c r="B4232" s="12" t="inlineStr">
        <is>
          <t>I</t>
        </is>
      </c>
      <c r="C4232" s="12" t="inlineStr">
        <is>
          <t>Modular / portable power</t>
        </is>
      </c>
      <c r="D4232" s="12" t="inlineStr">
        <is>
          <t>CT / VT</t>
        </is>
      </c>
      <c r="E4232" s="12" t="inlineStr">
        <is>
          <t>PAD-EH</t>
        </is>
      </c>
      <c r="F4232" s="12" t="inlineStr">
        <is>
          <t>PAD-EH 13.8 kV switchgear e-house</t>
        </is>
      </c>
      <c r="G4232" s="12" t="inlineStr">
        <is>
          <t>GSP-2</t>
        </is>
      </c>
      <c r="H4232" s="12" t="inlineStr">
        <is>
          <t>GSP-2: generator breaker / protection</t>
        </is>
      </c>
      <c r="I4232" s="12" t="inlineStr">
        <is>
          <t>Control</t>
        </is>
      </c>
      <c r="J4232" s="12" t="inlineStr">
        <is>
          <t>Control cable 600 V Type TC-ER, Cu #10 AWG (CT / VT circuits)</t>
        </is>
      </c>
      <c r="K4232" s="12" t="inlineStr">
        <is>
          <t>CTCT|4/C|10</t>
        </is>
      </c>
      <c r="L4232" s="12" t="inlineStr">
        <is>
          <t>4/C</t>
        </is>
      </c>
      <c r="M4232" s="12" t="inlineStr">
        <is>
          <t>10</t>
        </is>
      </c>
      <c r="N4232" s="12" t="n">
        <v>1</v>
      </c>
      <c r="O4232" s="12" t="n">
        <v>1</v>
      </c>
      <c r="P4232" s="12" t="n"/>
      <c r="Q4232" s="12" t="n"/>
      <c r="R4232" s="12" t="n"/>
      <c r="S4232" s="12" t="inlineStr">
        <is>
          <t>Surface</t>
        </is>
      </c>
      <c r="T4232" s="16" t="n">
        <v>269</v>
      </c>
      <c r="U4232" s="16" t="n">
        <v>37</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I-C-0027</t>
        </is>
      </c>
      <c r="B4233" s="12" t="inlineStr">
        <is>
          <t>I</t>
        </is>
      </c>
      <c r="C4233" s="12" t="inlineStr">
        <is>
          <t>Modular / portable power</t>
        </is>
      </c>
      <c r="D4233" s="12" t="inlineStr">
        <is>
          <t>CT / VT</t>
        </is>
      </c>
      <c r="E4233" s="12" t="inlineStr">
        <is>
          <t>PAD-EH</t>
        </is>
      </c>
      <c r="F4233" s="12" t="inlineStr">
        <is>
          <t>PAD-EH 13.8 kV switchgear e-house</t>
        </is>
      </c>
      <c r="G4233" s="12" t="inlineStr">
        <is>
          <t>GSP-2</t>
        </is>
      </c>
      <c r="H4233" s="12" t="inlineStr">
        <is>
          <t>GSP-2: generator breaker / protection</t>
        </is>
      </c>
      <c r="I4233" s="12" t="inlineStr">
        <is>
          <t>Control</t>
        </is>
      </c>
      <c r="J4233" s="12" t="inlineStr">
        <is>
          <t>Control cable 600 V Type TC-ER, Cu #10 AWG (CT / VT circuits)</t>
        </is>
      </c>
      <c r="K4233" s="12" t="inlineStr">
        <is>
          <t>CTCT|4/C|10</t>
        </is>
      </c>
      <c r="L4233" s="12" t="inlineStr">
        <is>
          <t>4/C</t>
        </is>
      </c>
      <c r="M4233" s="12" t="inlineStr">
        <is>
          <t>10</t>
        </is>
      </c>
      <c r="N4233" s="12" t="n">
        <v>1</v>
      </c>
      <c r="O4233" s="12" t="n">
        <v>1</v>
      </c>
      <c r="P4233" s="12" t="n"/>
      <c r="Q4233" s="12" t="n"/>
      <c r="R4233" s="12" t="n"/>
      <c r="S4233" s="12" t="inlineStr">
        <is>
          <t>Surface</t>
        </is>
      </c>
      <c r="T4233" s="16" t="n">
        <v>269</v>
      </c>
      <c r="U4233" s="16" t="n">
        <v>37</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I-C-0028</t>
        </is>
      </c>
      <c r="B4234" s="12" t="inlineStr">
        <is>
          <t>I</t>
        </is>
      </c>
      <c r="C4234" s="12" t="inlineStr">
        <is>
          <t>Modular / portable power</t>
        </is>
      </c>
      <c r="D4234" s="12" t="inlineStr">
        <is>
          <t>Control</t>
        </is>
      </c>
      <c r="E4234" s="12" t="inlineStr"/>
      <c r="F4234" s="12" t="inlineStr">
        <is>
          <t>PCM: power control module</t>
        </is>
      </c>
      <c r="G4234" s="12" t="inlineStr"/>
      <c r="H4234" s="12" t="inlineStr">
        <is>
          <t>Gas conditioning skid</t>
        </is>
      </c>
      <c r="I4234" s="12" t="inlineStr">
        <is>
          <t>Control</t>
        </is>
      </c>
      <c r="J4234" s="12" t="inlineStr">
        <is>
          <t>ARMOR-X MC-HL 600 V control, Cu #14 AWG (Class I Div 2)</t>
        </is>
      </c>
      <c r="K4234" s="12" t="inlineStr">
        <is>
          <t>CTAX|7/C|14</t>
        </is>
      </c>
      <c r="L4234" s="12" t="inlineStr">
        <is>
          <t>7/C</t>
        </is>
      </c>
      <c r="M4234" s="12" t="inlineStr">
        <is>
          <t>14</t>
        </is>
      </c>
      <c r="N4234" s="12" t="n">
        <v>1</v>
      </c>
      <c r="O4234" s="12" t="n">
        <v>1</v>
      </c>
      <c r="P4234" s="12" t="n"/>
      <c r="Q4234" s="12" t="n"/>
      <c r="R4234" s="12" t="n"/>
      <c r="S4234" s="12" t="inlineStr">
        <is>
          <t>Tray</t>
        </is>
      </c>
      <c r="T4234" s="16" t="n">
        <v>40</v>
      </c>
      <c r="U4234" s="16" t="n">
        <v>94</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I-C-0029</t>
        </is>
      </c>
      <c r="B4235" s="12" t="inlineStr">
        <is>
          <t>I</t>
        </is>
      </c>
      <c r="C4235" s="12" t="inlineStr">
        <is>
          <t>Modular / portable power</t>
        </is>
      </c>
      <c r="D4235" s="12" t="inlineStr">
        <is>
          <t>Control</t>
        </is>
      </c>
      <c r="E4235" s="12" t="inlineStr">
        <is>
          <t>PAD-EH</t>
        </is>
      </c>
      <c r="F4235" s="12" t="inlineStr">
        <is>
          <t>PAD-EH 13.8 kV switchgear e-house</t>
        </is>
      </c>
      <c r="G4235" s="12" t="inlineStr">
        <is>
          <t>LB</t>
        </is>
      </c>
      <c r="H4235" s="12" t="inlineStr">
        <is>
          <t>LB: commissioning load bank (trailer)</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Surface</t>
        </is>
      </c>
      <c r="T4235" s="16" t="n">
        <v>169</v>
      </c>
      <c r="U4235" s="16" t="n">
        <v>73</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I-C-0030</t>
        </is>
      </c>
      <c r="B4236" s="12" t="inlineStr">
        <is>
          <t>I</t>
        </is>
      </c>
      <c r="C4236" s="12" t="inlineStr">
        <is>
          <t>Modular / portable power</t>
        </is>
      </c>
      <c r="D4236" s="12" t="inlineStr">
        <is>
          <t>Control</t>
        </is>
      </c>
      <c r="E4236" s="12" t="inlineStr"/>
      <c r="F4236" s="12" t="inlineStr">
        <is>
          <t>PCM: power control module</t>
        </is>
      </c>
      <c r="G4236" s="12" t="inlineStr"/>
      <c r="H4236" s="12" t="inlineStr">
        <is>
          <t>Lube oil / starting air / oily water building</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6" t="n">
        <v>40</v>
      </c>
      <c r="U4236" s="16" t="n">
        <v>164</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I-C-0031</t>
        </is>
      </c>
      <c r="B4237" s="12" t="inlineStr">
        <is>
          <t>I</t>
        </is>
      </c>
      <c r="C4237" s="12" t="inlineStr">
        <is>
          <t>Modular / portable power</t>
        </is>
      </c>
      <c r="D4237" s="12" t="inlineStr">
        <is>
          <t>Control</t>
        </is>
      </c>
      <c r="E4237" s="12" t="inlineStr"/>
      <c r="F4237" s="12" t="inlineStr">
        <is>
          <t>PCM: power control module</t>
        </is>
      </c>
      <c r="G4237" s="12" t="inlineStr">
        <is>
          <t>MOD-EH</t>
        </is>
      </c>
      <c r="H4237" s="12" t="inlineStr">
        <is>
          <t>MOD-EH: 13.8 kV modular collector e-house</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355</v>
      </c>
      <c r="U4237" s="16" t="n">
        <v>32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I-C-0032</t>
        </is>
      </c>
      <c r="B4238" s="12" t="inlineStr">
        <is>
          <t>I</t>
        </is>
      </c>
      <c r="C4238" s="12" t="inlineStr">
        <is>
          <t>Modular / portable power</t>
        </is>
      </c>
      <c r="D4238" s="12" t="inlineStr">
        <is>
          <t>Control</t>
        </is>
      </c>
      <c r="E4238" s="12" t="inlineStr"/>
      <c r="F4238" s="12" t="inlineStr">
        <is>
          <t>PCM: power control module</t>
        </is>
      </c>
      <c r="G4238" s="12" t="inlineStr"/>
      <c r="H4238" s="12" t="inlineStr">
        <is>
          <t>MOD-LV 480 V board + 480 V : 13.8 kV step-up</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757</v>
      </c>
      <c r="U4238" s="16" t="n">
        <v>32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I-C-0033</t>
        </is>
      </c>
      <c r="B4239" s="12" t="inlineStr">
        <is>
          <t>I</t>
        </is>
      </c>
      <c r="C4239" s="12" t="inlineStr">
        <is>
          <t>Modular / portable power</t>
        </is>
      </c>
      <c r="D4239" s="12" t="inlineStr">
        <is>
          <t>Control</t>
        </is>
      </c>
      <c r="E4239" s="12" t="inlineStr"/>
      <c r="F4239" s="12" t="inlineStr">
        <is>
          <t>PCM: power control module</t>
        </is>
      </c>
      <c r="G4239" s="12" t="inlineStr"/>
      <c r="H4239" s="12" t="inlineStr">
        <is>
          <t>PCM: power control module</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6" t="n">
        <v>0</v>
      </c>
      <c r="U4239" s="16" t="n">
        <v>32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I-C-0034</t>
        </is>
      </c>
      <c r="B4240" s="12" t="inlineStr">
        <is>
          <t>I</t>
        </is>
      </c>
      <c r="C4240" s="12" t="inlineStr">
        <is>
          <t>Modular / portable power</t>
        </is>
      </c>
      <c r="D4240" s="12" t="inlineStr">
        <is>
          <t>Motor 1 of 1: control / local station</t>
        </is>
      </c>
      <c r="E4240" s="12" t="inlineStr"/>
      <c r="F4240" s="12" t="inlineStr">
        <is>
          <t>PCM: power control module</t>
        </is>
      </c>
      <c r="G4240" s="12" t="inlineStr"/>
      <c r="H4240" s="12" t="inlineStr">
        <is>
          <t>RICE 1 SCR + oxidation catalyst and stack</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470</v>
      </c>
      <c r="U4240" s="16" t="n">
        <v>160</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I-C-0035</t>
        </is>
      </c>
      <c r="B4241" s="12" t="inlineStr">
        <is>
          <t>I</t>
        </is>
      </c>
      <c r="C4241" s="12" t="inlineStr">
        <is>
          <t>Modular / portable power</t>
        </is>
      </c>
      <c r="D4241" s="12" t="inlineStr">
        <is>
          <t>Motor 1 of 5: control / local station</t>
        </is>
      </c>
      <c r="E4241" s="12" t="inlineStr"/>
      <c r="F4241" s="12" t="inlineStr">
        <is>
          <t>PCM: power control module</t>
        </is>
      </c>
      <c r="G4241" s="12" t="inlineStr"/>
      <c r="H4241" s="12" t="inlineStr">
        <is>
          <t>RICE 1 radiators (5)</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745</v>
      </c>
      <c r="U4241" s="16" t="n">
        <v>139</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I-C-0036</t>
        </is>
      </c>
      <c r="B4242" s="12" t="inlineStr">
        <is>
          <t>I</t>
        </is>
      </c>
      <c r="C4242" s="12" t="inlineStr">
        <is>
          <t>Modular / portable power</t>
        </is>
      </c>
      <c r="D4242" s="12" t="inlineStr">
        <is>
          <t>Motor 2 of 5: control / local station</t>
        </is>
      </c>
      <c r="E4242" s="12" t="inlineStr"/>
      <c r="F4242" s="12" t="inlineStr">
        <is>
          <t>PCM: power control module</t>
        </is>
      </c>
      <c r="G4242" s="12" t="inlineStr"/>
      <c r="H4242" s="12" t="inlineStr">
        <is>
          <t>RICE 1 radiators (5)</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745</v>
      </c>
      <c r="U4242" s="16" t="n">
        <v>139</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I-C-0037</t>
        </is>
      </c>
      <c r="B4243" s="12" t="inlineStr">
        <is>
          <t>I</t>
        </is>
      </c>
      <c r="C4243" s="12" t="inlineStr">
        <is>
          <t>Modular / portable power</t>
        </is>
      </c>
      <c r="D4243" s="12" t="inlineStr">
        <is>
          <t>Motor 3 of 5: control / local station</t>
        </is>
      </c>
      <c r="E4243" s="12" t="inlineStr"/>
      <c r="F4243" s="12" t="inlineStr">
        <is>
          <t>PCM: power control module</t>
        </is>
      </c>
      <c r="G4243" s="12" t="inlineStr"/>
      <c r="H4243" s="12" t="inlineStr">
        <is>
          <t>RICE 1 radiators (5)</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745</v>
      </c>
      <c r="U4243" s="16" t="n">
        <v>139</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I-C-0038</t>
        </is>
      </c>
      <c r="B4244" s="12" t="inlineStr">
        <is>
          <t>I</t>
        </is>
      </c>
      <c r="C4244" s="12" t="inlineStr">
        <is>
          <t>Modular / portable power</t>
        </is>
      </c>
      <c r="D4244" s="12" t="inlineStr">
        <is>
          <t>Motor 4 of 5: control / local station</t>
        </is>
      </c>
      <c r="E4244" s="12" t="inlineStr"/>
      <c r="F4244" s="12" t="inlineStr">
        <is>
          <t>PCM: power control module</t>
        </is>
      </c>
      <c r="G4244" s="12" t="inlineStr"/>
      <c r="H4244" s="12" t="inlineStr">
        <is>
          <t>RICE 1 radiators (5)</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745</v>
      </c>
      <c r="U4244" s="16" t="n">
        <v>139</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I-C-0039</t>
        </is>
      </c>
      <c r="B4245" s="12" t="inlineStr">
        <is>
          <t>I</t>
        </is>
      </c>
      <c r="C4245" s="12" t="inlineStr">
        <is>
          <t>Modular / portable power</t>
        </is>
      </c>
      <c r="D4245" s="12" t="inlineStr">
        <is>
          <t>Motor 5 of 5: control / local station</t>
        </is>
      </c>
      <c r="E4245" s="12" t="inlineStr"/>
      <c r="F4245" s="12" t="inlineStr">
        <is>
          <t>PCM: power control module</t>
        </is>
      </c>
      <c r="G4245" s="12" t="inlineStr"/>
      <c r="H4245" s="12" t="inlineStr">
        <is>
          <t>RICE 1 radiators (5)</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745</v>
      </c>
      <c r="U4245" s="16" t="n">
        <v>139</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I-C-0040</t>
        </is>
      </c>
      <c r="B4246" s="12" t="inlineStr">
        <is>
          <t>I</t>
        </is>
      </c>
      <c r="C4246" s="12" t="inlineStr">
        <is>
          <t>Modular / portable power</t>
        </is>
      </c>
      <c r="D4246" s="12" t="inlineStr">
        <is>
          <t>Motor 1 of 1: control / local station</t>
        </is>
      </c>
      <c r="E4246" s="12" t="inlineStr"/>
      <c r="F4246" s="12" t="inlineStr">
        <is>
          <t>PCM: power control module</t>
        </is>
      </c>
      <c r="G4246" s="12" t="inlineStr"/>
      <c r="H4246" s="12" t="inlineStr">
        <is>
          <t>RICE 2 SCR + oxidation catalyst and stack</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470</v>
      </c>
      <c r="U4246" s="16" t="n">
        <v>132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I-C-0041</t>
        </is>
      </c>
      <c r="B4247" s="12" t="inlineStr">
        <is>
          <t>I</t>
        </is>
      </c>
      <c r="C4247" s="12" t="inlineStr">
        <is>
          <t>Modular / portable power</t>
        </is>
      </c>
      <c r="D4247" s="12" t="inlineStr">
        <is>
          <t>Motor 1 of 5: control / local station</t>
        </is>
      </c>
      <c r="E4247" s="12" t="inlineStr"/>
      <c r="F4247" s="12" t="inlineStr">
        <is>
          <t>PCM: power control module</t>
        </is>
      </c>
      <c r="G4247" s="12" t="inlineStr"/>
      <c r="H4247" s="12" t="inlineStr">
        <is>
          <t>RICE 2 radiators (5)</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550</v>
      </c>
      <c r="U4247" s="16" t="n">
        <v>192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I-C-0042</t>
        </is>
      </c>
      <c r="B4248" s="12" t="inlineStr">
        <is>
          <t>I</t>
        </is>
      </c>
      <c r="C4248" s="12" t="inlineStr">
        <is>
          <t>Modular / portable power</t>
        </is>
      </c>
      <c r="D4248" s="12" t="inlineStr">
        <is>
          <t>Motor 2 of 5: control / local station</t>
        </is>
      </c>
      <c r="E4248" s="12" t="inlineStr"/>
      <c r="F4248" s="12" t="inlineStr">
        <is>
          <t>PCM: power control module</t>
        </is>
      </c>
      <c r="G4248" s="12" t="inlineStr"/>
      <c r="H4248" s="12" t="inlineStr">
        <is>
          <t>RICE 2 radiators (5)</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550</v>
      </c>
      <c r="U4248" s="16" t="n">
        <v>192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I-C-0043</t>
        </is>
      </c>
      <c r="B4249" s="12" t="inlineStr">
        <is>
          <t>I</t>
        </is>
      </c>
      <c r="C4249" s="12" t="inlineStr">
        <is>
          <t>Modular / portable power</t>
        </is>
      </c>
      <c r="D4249" s="12" t="inlineStr">
        <is>
          <t>Motor 3 of 5: control / local station</t>
        </is>
      </c>
      <c r="E4249" s="12" t="inlineStr"/>
      <c r="F4249" s="12" t="inlineStr">
        <is>
          <t>PCM: power control module</t>
        </is>
      </c>
      <c r="G4249" s="12" t="inlineStr"/>
      <c r="H4249" s="12" t="inlineStr">
        <is>
          <t>RICE 2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550</v>
      </c>
      <c r="U4249" s="16" t="n">
        <v>192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I-C-0044</t>
        </is>
      </c>
      <c r="B4250" s="12" t="inlineStr">
        <is>
          <t>I</t>
        </is>
      </c>
      <c r="C4250" s="12" t="inlineStr">
        <is>
          <t>Modular / portable power</t>
        </is>
      </c>
      <c r="D4250" s="12" t="inlineStr">
        <is>
          <t>Motor 4 of 5: control / local station</t>
        </is>
      </c>
      <c r="E4250" s="12" t="inlineStr"/>
      <c r="F4250" s="12" t="inlineStr">
        <is>
          <t>PCM: power control module</t>
        </is>
      </c>
      <c r="G4250" s="12" t="inlineStr"/>
      <c r="H4250" s="12" t="inlineStr">
        <is>
          <t>RICE 2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550</v>
      </c>
      <c r="U4250" s="16" t="n">
        <v>192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I-C-0045</t>
        </is>
      </c>
      <c r="B4251" s="12" t="inlineStr">
        <is>
          <t>I</t>
        </is>
      </c>
      <c r="C4251" s="12" t="inlineStr">
        <is>
          <t>Modular / portable power</t>
        </is>
      </c>
      <c r="D4251" s="12" t="inlineStr">
        <is>
          <t>Motor 5 of 5: control / local station</t>
        </is>
      </c>
      <c r="E4251" s="12" t="inlineStr"/>
      <c r="F4251" s="12" t="inlineStr">
        <is>
          <t>PCM: power control module</t>
        </is>
      </c>
      <c r="G4251" s="12" t="inlineStr"/>
      <c r="H4251" s="12" t="inlineStr">
        <is>
          <t>RICE 2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550</v>
      </c>
      <c r="U4251" s="16" t="n">
        <v>192</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I-C-0046</t>
        </is>
      </c>
      <c r="B4252" s="12" t="inlineStr">
        <is>
          <t>I</t>
        </is>
      </c>
      <c r="C4252" s="12" t="inlineStr">
        <is>
          <t>Modular / portable power</t>
        </is>
      </c>
      <c r="D4252" s="12" t="inlineStr">
        <is>
          <t>Motor 1 of 1: control / local station</t>
        </is>
      </c>
      <c r="E4252" s="12" t="inlineStr"/>
      <c r="F4252" s="12" t="inlineStr">
        <is>
          <t>PCM: power control module</t>
        </is>
      </c>
      <c r="G4252" s="12" t="inlineStr"/>
      <c r="H4252" s="12" t="inlineStr">
        <is>
          <t>RICE 3 SCR + oxidation catalyst and stack</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470</v>
      </c>
      <c r="U4252" s="16" t="n">
        <v>104</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I-C-0047</t>
        </is>
      </c>
      <c r="B4253" s="12" t="inlineStr">
        <is>
          <t>I</t>
        </is>
      </c>
      <c r="C4253" s="12" t="inlineStr">
        <is>
          <t>Modular / portable power</t>
        </is>
      </c>
      <c r="D4253" s="12" t="inlineStr">
        <is>
          <t>Motor 1 of 5: control / local station</t>
        </is>
      </c>
      <c r="E4253" s="12" t="inlineStr"/>
      <c r="F4253" s="12" t="inlineStr">
        <is>
          <t>PCM: power control module</t>
        </is>
      </c>
      <c r="G4253" s="12" t="inlineStr"/>
      <c r="H4253" s="12" t="inlineStr">
        <is>
          <t>RICE 3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6" t="n">
        <v>40</v>
      </c>
      <c r="U4253" s="16" t="n">
        <v>240</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I-C-0048</t>
        </is>
      </c>
      <c r="B4254" s="12" t="inlineStr">
        <is>
          <t>I</t>
        </is>
      </c>
      <c r="C4254" s="12" t="inlineStr">
        <is>
          <t>Modular / portable power</t>
        </is>
      </c>
      <c r="D4254" s="12" t="inlineStr">
        <is>
          <t>Motor 2 of 5: control / local station</t>
        </is>
      </c>
      <c r="E4254" s="12" t="inlineStr"/>
      <c r="F4254" s="12" t="inlineStr">
        <is>
          <t>PCM: power control module</t>
        </is>
      </c>
      <c r="G4254" s="12" t="inlineStr"/>
      <c r="H4254" s="12" t="inlineStr">
        <is>
          <t>RICE 3 radiators (5)</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Tray</t>
        </is>
      </c>
      <c r="T4254" s="16" t="n">
        <v>40</v>
      </c>
      <c r="U4254" s="16" t="n">
        <v>240</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I-C-0049</t>
        </is>
      </c>
      <c r="B4255" s="12" t="inlineStr">
        <is>
          <t>I</t>
        </is>
      </c>
      <c r="C4255" s="12" t="inlineStr">
        <is>
          <t>Modular / portable power</t>
        </is>
      </c>
      <c r="D4255" s="12" t="inlineStr">
        <is>
          <t>Motor 3 of 5: control / local station</t>
        </is>
      </c>
      <c r="E4255" s="12" t="inlineStr"/>
      <c r="F4255" s="12" t="inlineStr">
        <is>
          <t>PCM: power control module</t>
        </is>
      </c>
      <c r="G4255" s="12" t="inlineStr"/>
      <c r="H4255" s="12" t="inlineStr">
        <is>
          <t>RICE 3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6" t="n">
        <v>40</v>
      </c>
      <c r="U4255" s="16" t="n">
        <v>240</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I-C-0050</t>
        </is>
      </c>
      <c r="B4256" s="12" t="inlineStr">
        <is>
          <t>I</t>
        </is>
      </c>
      <c r="C4256" s="12" t="inlineStr">
        <is>
          <t>Modular / portable power</t>
        </is>
      </c>
      <c r="D4256" s="12" t="inlineStr">
        <is>
          <t>Motor 4 of 5: control / local station</t>
        </is>
      </c>
      <c r="E4256" s="12" t="inlineStr"/>
      <c r="F4256" s="12" t="inlineStr">
        <is>
          <t>PCM: power control module</t>
        </is>
      </c>
      <c r="G4256" s="12" t="inlineStr"/>
      <c r="H4256" s="12" t="inlineStr">
        <is>
          <t>RICE 3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Tray</t>
        </is>
      </c>
      <c r="T4256" s="16" t="n">
        <v>40</v>
      </c>
      <c r="U4256" s="16" t="n">
        <v>240</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I-C-0051</t>
        </is>
      </c>
      <c r="B4257" s="12" t="inlineStr">
        <is>
          <t>I</t>
        </is>
      </c>
      <c r="C4257" s="12" t="inlineStr">
        <is>
          <t>Modular / portable power</t>
        </is>
      </c>
      <c r="D4257" s="12" t="inlineStr">
        <is>
          <t>Motor 5 of 5: control / local station</t>
        </is>
      </c>
      <c r="E4257" s="12" t="inlineStr"/>
      <c r="F4257" s="12" t="inlineStr">
        <is>
          <t>PCM: power control module</t>
        </is>
      </c>
      <c r="G4257" s="12" t="inlineStr"/>
      <c r="H4257" s="12" t="inlineStr">
        <is>
          <t>RICE 3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Tray</t>
        </is>
      </c>
      <c r="T4257" s="16" t="n">
        <v>40</v>
      </c>
      <c r="U4257" s="16" t="n">
        <v>240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I-C-0052</t>
        </is>
      </c>
      <c r="B4258" s="12" t="inlineStr">
        <is>
          <t>I</t>
        </is>
      </c>
      <c r="C4258" s="12" t="inlineStr">
        <is>
          <t>Modular / portable power</t>
        </is>
      </c>
      <c r="D4258" s="12" t="inlineStr">
        <is>
          <t>Motor 1 of 1: control / local station</t>
        </is>
      </c>
      <c r="E4258" s="12" t="inlineStr"/>
      <c r="F4258" s="12" t="inlineStr">
        <is>
          <t>PCM: power control module</t>
        </is>
      </c>
      <c r="G4258" s="12" t="inlineStr"/>
      <c r="H4258" s="12" t="inlineStr">
        <is>
          <t>RICE 4 SCR + oxidation catalyst and stack</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470</v>
      </c>
      <c r="U4258" s="16" t="n">
        <v>76</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I-C-0053</t>
        </is>
      </c>
      <c r="B4259" s="12" t="inlineStr">
        <is>
          <t>I</t>
        </is>
      </c>
      <c r="C4259" s="12" t="inlineStr">
        <is>
          <t>Modular / portable power</t>
        </is>
      </c>
      <c r="D4259" s="12" t="inlineStr">
        <is>
          <t>Motor 1 of 5: control / local station</t>
        </is>
      </c>
      <c r="E4259" s="12" t="inlineStr"/>
      <c r="F4259" s="12" t="inlineStr">
        <is>
          <t>PCM: power control module</t>
        </is>
      </c>
      <c r="G4259" s="12" t="inlineStr"/>
      <c r="H4259" s="12" t="inlineStr">
        <is>
          <t>RICE 4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Tray</t>
        </is>
      </c>
      <c r="T4259" s="16" t="n">
        <v>0</v>
      </c>
      <c r="U4259" s="16" t="n">
        <v>206</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I-C-0054</t>
        </is>
      </c>
      <c r="B4260" s="12" t="inlineStr">
        <is>
          <t>I</t>
        </is>
      </c>
      <c r="C4260" s="12" t="inlineStr">
        <is>
          <t>Modular / portable power</t>
        </is>
      </c>
      <c r="D4260" s="12" t="inlineStr">
        <is>
          <t>Motor 2 of 5: control / local station</t>
        </is>
      </c>
      <c r="E4260" s="12" t="inlineStr"/>
      <c r="F4260" s="12" t="inlineStr">
        <is>
          <t>PCM: power control module</t>
        </is>
      </c>
      <c r="G4260" s="12" t="inlineStr"/>
      <c r="H4260" s="12" t="inlineStr">
        <is>
          <t>RICE 4 radiators (5)</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Tray</t>
        </is>
      </c>
      <c r="T4260" s="16" t="n">
        <v>0</v>
      </c>
      <c r="U4260" s="16" t="n">
        <v>206</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I-C-0055</t>
        </is>
      </c>
      <c r="B4261" s="12" t="inlineStr">
        <is>
          <t>I</t>
        </is>
      </c>
      <c r="C4261" s="12" t="inlineStr">
        <is>
          <t>Modular / portable power</t>
        </is>
      </c>
      <c r="D4261" s="12" t="inlineStr">
        <is>
          <t>Motor 3 of 5: control / local station</t>
        </is>
      </c>
      <c r="E4261" s="12" t="inlineStr"/>
      <c r="F4261" s="12" t="inlineStr">
        <is>
          <t>PCM: power control module</t>
        </is>
      </c>
      <c r="G4261" s="12" t="inlineStr"/>
      <c r="H4261" s="12" t="inlineStr">
        <is>
          <t>RICE 4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6" t="n">
        <v>0</v>
      </c>
      <c r="U4261" s="16" t="n">
        <v>206</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I-C-0056</t>
        </is>
      </c>
      <c r="B4262" s="12" t="inlineStr">
        <is>
          <t>I</t>
        </is>
      </c>
      <c r="C4262" s="12" t="inlineStr">
        <is>
          <t>Modular / portable power</t>
        </is>
      </c>
      <c r="D4262" s="12" t="inlineStr">
        <is>
          <t>Motor 4 of 5: control / local station</t>
        </is>
      </c>
      <c r="E4262" s="12" t="inlineStr"/>
      <c r="F4262" s="12" t="inlineStr">
        <is>
          <t>PCM: power control module</t>
        </is>
      </c>
      <c r="G4262" s="12" t="inlineStr"/>
      <c r="H4262" s="12" t="inlineStr">
        <is>
          <t>RICE 4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6" t="n">
        <v>0</v>
      </c>
      <c r="U4262" s="16" t="n">
        <v>206</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I-C-0057</t>
        </is>
      </c>
      <c r="B4263" s="12" t="inlineStr">
        <is>
          <t>I</t>
        </is>
      </c>
      <c r="C4263" s="12" t="inlineStr">
        <is>
          <t>Modular / portable power</t>
        </is>
      </c>
      <c r="D4263" s="12" t="inlineStr">
        <is>
          <t>Motor 5 of 5: control / local station</t>
        </is>
      </c>
      <c r="E4263" s="12" t="inlineStr"/>
      <c r="F4263" s="12" t="inlineStr">
        <is>
          <t>PCM: power control module</t>
        </is>
      </c>
      <c r="G4263" s="12" t="inlineStr"/>
      <c r="H4263" s="12" t="inlineStr">
        <is>
          <t>RICE 4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6" t="n">
        <v>0</v>
      </c>
      <c r="U4263" s="16" t="n">
        <v>206</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I-C-0058</t>
        </is>
      </c>
      <c r="B4264" s="12" t="inlineStr">
        <is>
          <t>I</t>
        </is>
      </c>
      <c r="C4264" s="12" t="inlineStr">
        <is>
          <t>Modular / portable power</t>
        </is>
      </c>
      <c r="D4264" s="12" t="inlineStr">
        <is>
          <t>Motor 1 of 1: control / local station</t>
        </is>
      </c>
      <c r="E4264" s="12" t="inlineStr"/>
      <c r="F4264" s="12" t="inlineStr">
        <is>
          <t>PCM: power control module</t>
        </is>
      </c>
      <c r="G4264" s="12" t="inlineStr"/>
      <c r="H4264" s="12" t="inlineStr">
        <is>
          <t>RICE 5 SCR + oxidation catalyst and stack</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Duct bank</t>
        </is>
      </c>
      <c r="T4264" s="16" t="n">
        <v>322</v>
      </c>
      <c r="U4264" s="16" t="n">
        <v>196</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I-C-0059</t>
        </is>
      </c>
      <c r="B4265" s="12" t="inlineStr">
        <is>
          <t>I</t>
        </is>
      </c>
      <c r="C4265" s="12" t="inlineStr">
        <is>
          <t>Modular / portable power</t>
        </is>
      </c>
      <c r="D4265" s="12" t="inlineStr">
        <is>
          <t>Motor 1 of 5: control / local station</t>
        </is>
      </c>
      <c r="E4265" s="12" t="inlineStr"/>
      <c r="F4265" s="12" t="inlineStr">
        <is>
          <t>PCM: power control module</t>
        </is>
      </c>
      <c r="G4265" s="12" t="inlineStr"/>
      <c r="H4265" s="12" t="inlineStr">
        <is>
          <t>RICE 5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0</v>
      </c>
      <c r="U4265" s="16" t="n">
        <v>178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I-C-0060</t>
        </is>
      </c>
      <c r="B4266" s="12" t="inlineStr">
        <is>
          <t>I</t>
        </is>
      </c>
      <c r="C4266" s="12" t="inlineStr">
        <is>
          <t>Modular / portable power</t>
        </is>
      </c>
      <c r="D4266" s="12" t="inlineStr">
        <is>
          <t>Motor 2 of 5: control / local station</t>
        </is>
      </c>
      <c r="E4266" s="12" t="inlineStr"/>
      <c r="F4266" s="12" t="inlineStr">
        <is>
          <t>PCM: power control module</t>
        </is>
      </c>
      <c r="G4266" s="12" t="inlineStr"/>
      <c r="H4266" s="12" t="inlineStr">
        <is>
          <t>RICE 5 radiators (5)</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6" t="n">
        <v>0</v>
      </c>
      <c r="U4266" s="16" t="n">
        <v>178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I-C-0061</t>
        </is>
      </c>
      <c r="B4267" s="12" t="inlineStr">
        <is>
          <t>I</t>
        </is>
      </c>
      <c r="C4267" s="12" t="inlineStr">
        <is>
          <t>Modular / portable power</t>
        </is>
      </c>
      <c r="D4267" s="12" t="inlineStr">
        <is>
          <t>Motor 3 of 5: control / local station</t>
        </is>
      </c>
      <c r="E4267" s="12" t="inlineStr"/>
      <c r="F4267" s="12" t="inlineStr">
        <is>
          <t>PCM: power control module</t>
        </is>
      </c>
      <c r="G4267" s="12" t="inlineStr"/>
      <c r="H4267" s="12" t="inlineStr">
        <is>
          <t>RICE 5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178</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I-C-0062</t>
        </is>
      </c>
      <c r="B4268" s="12" t="inlineStr">
        <is>
          <t>I</t>
        </is>
      </c>
      <c r="C4268" s="12" t="inlineStr">
        <is>
          <t>Modular / portable power</t>
        </is>
      </c>
      <c r="D4268" s="12" t="inlineStr">
        <is>
          <t>Motor 4 of 5: control / local station</t>
        </is>
      </c>
      <c r="E4268" s="12" t="inlineStr"/>
      <c r="F4268" s="12" t="inlineStr">
        <is>
          <t>PCM: power control module</t>
        </is>
      </c>
      <c r="G4268" s="12" t="inlineStr"/>
      <c r="H4268" s="12" t="inlineStr">
        <is>
          <t>RICE 5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178</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I-C-0063</t>
        </is>
      </c>
      <c r="B4269" s="12" t="inlineStr">
        <is>
          <t>I</t>
        </is>
      </c>
      <c r="C4269" s="12" t="inlineStr">
        <is>
          <t>Modular / portable power</t>
        </is>
      </c>
      <c r="D4269" s="12" t="inlineStr">
        <is>
          <t>Motor 5 of 5: control / local station</t>
        </is>
      </c>
      <c r="E4269" s="12" t="inlineStr"/>
      <c r="F4269" s="12" t="inlineStr">
        <is>
          <t>PCM: power control module</t>
        </is>
      </c>
      <c r="G4269" s="12" t="inlineStr"/>
      <c r="H4269" s="12" t="inlineStr">
        <is>
          <t>RICE 5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178</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I-C-0064</t>
        </is>
      </c>
      <c r="B4270" s="12" t="inlineStr">
        <is>
          <t>I</t>
        </is>
      </c>
      <c r="C4270" s="12" t="inlineStr">
        <is>
          <t>Modular / portable power</t>
        </is>
      </c>
      <c r="D4270" s="12" t="inlineStr">
        <is>
          <t>Motor 1 of 1: control / local station</t>
        </is>
      </c>
      <c r="E4270" s="12" t="inlineStr"/>
      <c r="F4270" s="12" t="inlineStr">
        <is>
          <t>PCM: power control module</t>
        </is>
      </c>
      <c r="G4270" s="12" t="inlineStr"/>
      <c r="H4270" s="12" t="inlineStr">
        <is>
          <t>RICE 6 SCR + oxidation catalyst and stack</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322</v>
      </c>
      <c r="U4270" s="16" t="n">
        <v>168</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I-C-0065</t>
        </is>
      </c>
      <c r="B4271" s="12" t="inlineStr">
        <is>
          <t>I</t>
        </is>
      </c>
      <c r="C4271" s="12" t="inlineStr">
        <is>
          <t>Modular / portable power</t>
        </is>
      </c>
      <c r="D4271" s="12" t="inlineStr">
        <is>
          <t>Motor 1 of 5: control / local station</t>
        </is>
      </c>
      <c r="E4271" s="12" t="inlineStr"/>
      <c r="F4271" s="12" t="inlineStr">
        <is>
          <t>PCM: power control module</t>
        </is>
      </c>
      <c r="G4271" s="12" t="inlineStr"/>
      <c r="H4271" s="12" t="inlineStr">
        <is>
          <t>RICE 6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150</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I-C-0066</t>
        </is>
      </c>
      <c r="B4272" s="12" t="inlineStr">
        <is>
          <t>I</t>
        </is>
      </c>
      <c r="C4272" s="12" t="inlineStr">
        <is>
          <t>Modular / portable power</t>
        </is>
      </c>
      <c r="D4272" s="12" t="inlineStr">
        <is>
          <t>Motor 2 of 5: control / local station</t>
        </is>
      </c>
      <c r="E4272" s="12" t="inlineStr"/>
      <c r="F4272" s="12" t="inlineStr">
        <is>
          <t>PCM: power control module</t>
        </is>
      </c>
      <c r="G4272" s="12" t="inlineStr"/>
      <c r="H4272" s="12" t="inlineStr">
        <is>
          <t>RICE 6 radiators (5)</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6" t="n">
        <v>0</v>
      </c>
      <c r="U4272" s="16" t="n">
        <v>150</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I-C-0067</t>
        </is>
      </c>
      <c r="B4273" s="12" t="inlineStr">
        <is>
          <t>I</t>
        </is>
      </c>
      <c r="C4273" s="12" t="inlineStr">
        <is>
          <t>Modular / portable power</t>
        </is>
      </c>
      <c r="D4273" s="12" t="inlineStr">
        <is>
          <t>Motor 3 of 5: control / local station</t>
        </is>
      </c>
      <c r="E4273" s="12" t="inlineStr"/>
      <c r="F4273" s="12" t="inlineStr">
        <is>
          <t>PCM: power control module</t>
        </is>
      </c>
      <c r="G4273" s="12" t="inlineStr"/>
      <c r="H4273" s="12" t="inlineStr">
        <is>
          <t>RICE 6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150</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I-C-0068</t>
        </is>
      </c>
      <c r="B4274" s="12" t="inlineStr">
        <is>
          <t>I</t>
        </is>
      </c>
      <c r="C4274" s="12" t="inlineStr">
        <is>
          <t>Modular / portable power</t>
        </is>
      </c>
      <c r="D4274" s="12" t="inlineStr">
        <is>
          <t>Motor 4 of 5: control / local station</t>
        </is>
      </c>
      <c r="E4274" s="12" t="inlineStr"/>
      <c r="F4274" s="12" t="inlineStr">
        <is>
          <t>PCM: power control module</t>
        </is>
      </c>
      <c r="G4274" s="12" t="inlineStr"/>
      <c r="H4274" s="12" t="inlineStr">
        <is>
          <t>RICE 6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150</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I-C-0069</t>
        </is>
      </c>
      <c r="B4275" s="12" t="inlineStr">
        <is>
          <t>I</t>
        </is>
      </c>
      <c r="C4275" s="12" t="inlineStr">
        <is>
          <t>Modular / portable power</t>
        </is>
      </c>
      <c r="D4275" s="12" t="inlineStr">
        <is>
          <t>Motor 5 of 5: control / local station</t>
        </is>
      </c>
      <c r="E4275" s="12" t="inlineStr"/>
      <c r="F4275" s="12" t="inlineStr">
        <is>
          <t>PCM: power control module</t>
        </is>
      </c>
      <c r="G4275" s="12" t="inlineStr"/>
      <c r="H4275" s="12" t="inlineStr">
        <is>
          <t>RICE 6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150</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I-C-0070</t>
        </is>
      </c>
      <c r="B4276" s="12" t="inlineStr">
        <is>
          <t>I</t>
        </is>
      </c>
      <c r="C4276" s="12" t="inlineStr">
        <is>
          <t>Modular / portable power</t>
        </is>
      </c>
      <c r="D4276" s="12" t="inlineStr">
        <is>
          <t>Motor 1 of 1: control / local station</t>
        </is>
      </c>
      <c r="E4276" s="12" t="inlineStr"/>
      <c r="F4276" s="12" t="inlineStr">
        <is>
          <t>PCM: power control module</t>
        </is>
      </c>
      <c r="G4276" s="12" t="inlineStr"/>
      <c r="H4276" s="12" t="inlineStr">
        <is>
          <t>RICE 7 SCR + oxidation catalyst and stack</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322</v>
      </c>
      <c r="U4276" s="16" t="n">
        <v>140</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I-C-0071</t>
        </is>
      </c>
      <c r="B4277" s="12" t="inlineStr">
        <is>
          <t>I</t>
        </is>
      </c>
      <c r="C4277" s="12" t="inlineStr">
        <is>
          <t>Modular / portable power</t>
        </is>
      </c>
      <c r="D4277" s="12" t="inlineStr">
        <is>
          <t>Motor 1 of 5: control / local station</t>
        </is>
      </c>
      <c r="E4277" s="12" t="inlineStr"/>
      <c r="F4277" s="12" t="inlineStr">
        <is>
          <t>PCM: power control module</t>
        </is>
      </c>
      <c r="G4277" s="12" t="inlineStr"/>
      <c r="H4277" s="12" t="inlineStr">
        <is>
          <t>RICE 7 radiators (5)</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0</v>
      </c>
      <c r="U4277" s="16" t="n">
        <v>122</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I-C-0072</t>
        </is>
      </c>
      <c r="B4278" s="12" t="inlineStr">
        <is>
          <t>I</t>
        </is>
      </c>
      <c r="C4278" s="12" t="inlineStr">
        <is>
          <t>Modular / portable power</t>
        </is>
      </c>
      <c r="D4278" s="12" t="inlineStr">
        <is>
          <t>Motor 2 of 5: control / local station</t>
        </is>
      </c>
      <c r="E4278" s="12" t="inlineStr"/>
      <c r="F4278" s="12" t="inlineStr">
        <is>
          <t>PCM: power control module</t>
        </is>
      </c>
      <c r="G4278" s="12" t="inlineStr"/>
      <c r="H4278" s="12" t="inlineStr">
        <is>
          <t>RICE 7 radiators (5)</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Tray</t>
        </is>
      </c>
      <c r="T4278" s="16" t="n">
        <v>0</v>
      </c>
      <c r="U4278" s="16" t="n">
        <v>122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I-C-0073</t>
        </is>
      </c>
      <c r="B4279" s="12" t="inlineStr">
        <is>
          <t>I</t>
        </is>
      </c>
      <c r="C4279" s="12" t="inlineStr">
        <is>
          <t>Modular / portable power</t>
        </is>
      </c>
      <c r="D4279" s="12" t="inlineStr">
        <is>
          <t>Motor 3 of 5: control / local station</t>
        </is>
      </c>
      <c r="E4279" s="12" t="inlineStr"/>
      <c r="F4279" s="12" t="inlineStr">
        <is>
          <t>PCM: power control module</t>
        </is>
      </c>
      <c r="G4279" s="12" t="inlineStr"/>
      <c r="H4279" s="12" t="inlineStr">
        <is>
          <t>RICE 7 radiators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6" t="n">
        <v>0</v>
      </c>
      <c r="U4279" s="16" t="n">
        <v>122</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I-C-0074</t>
        </is>
      </c>
      <c r="B4280" s="12" t="inlineStr">
        <is>
          <t>I</t>
        </is>
      </c>
      <c r="C4280" s="12" t="inlineStr">
        <is>
          <t>Modular / portable power</t>
        </is>
      </c>
      <c r="D4280" s="12" t="inlineStr">
        <is>
          <t>Motor 4 of 5: control / local station</t>
        </is>
      </c>
      <c r="E4280" s="12" t="inlineStr"/>
      <c r="F4280" s="12" t="inlineStr">
        <is>
          <t>PCM: power control module</t>
        </is>
      </c>
      <c r="G4280" s="12" t="inlineStr"/>
      <c r="H4280" s="12" t="inlineStr">
        <is>
          <t>RICE 7 radiators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122</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I-C-0075</t>
        </is>
      </c>
      <c r="B4281" s="12" t="inlineStr">
        <is>
          <t>I</t>
        </is>
      </c>
      <c r="C4281" s="12" t="inlineStr">
        <is>
          <t>Modular / portable power</t>
        </is>
      </c>
      <c r="D4281" s="12" t="inlineStr">
        <is>
          <t>Motor 5 of 5: control / local station</t>
        </is>
      </c>
      <c r="E4281" s="12" t="inlineStr"/>
      <c r="F4281" s="12" t="inlineStr">
        <is>
          <t>PCM: power control module</t>
        </is>
      </c>
      <c r="G4281" s="12" t="inlineStr"/>
      <c r="H4281" s="12" t="inlineStr">
        <is>
          <t>RICE 7 radiators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6" t="n">
        <v>0</v>
      </c>
      <c r="U4281" s="16" t="n">
        <v>122</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I-C-0076</t>
        </is>
      </c>
      <c r="B4282" s="12" t="inlineStr">
        <is>
          <t>I</t>
        </is>
      </c>
      <c r="C4282" s="12" t="inlineStr">
        <is>
          <t>Modular / portable power</t>
        </is>
      </c>
      <c r="D4282" s="12" t="inlineStr">
        <is>
          <t>Motor 1 of 1: control / local station</t>
        </is>
      </c>
      <c r="E4282" s="12" t="inlineStr"/>
      <c r="F4282" s="12" t="inlineStr">
        <is>
          <t>PCM: power control module</t>
        </is>
      </c>
      <c r="G4282" s="12" t="inlineStr"/>
      <c r="H4282" s="12" t="inlineStr">
        <is>
          <t>RICE 8 SCR + oxidation catalyst and stack</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322</v>
      </c>
      <c r="U4282" s="16" t="n">
        <v>112</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I-C-0077</t>
        </is>
      </c>
      <c r="B4283" s="12" t="inlineStr">
        <is>
          <t>I</t>
        </is>
      </c>
      <c r="C4283" s="12" t="inlineStr">
        <is>
          <t>Modular / portable power</t>
        </is>
      </c>
      <c r="D4283" s="12" t="inlineStr">
        <is>
          <t>Motor 1 of 5: control / local station</t>
        </is>
      </c>
      <c r="E4283" s="12" t="inlineStr"/>
      <c r="F4283" s="12" t="inlineStr">
        <is>
          <t>PCM: power control module</t>
        </is>
      </c>
      <c r="G4283" s="12" t="inlineStr"/>
      <c r="H4283" s="12" t="inlineStr">
        <is>
          <t>RICE 8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6" t="n">
        <v>0</v>
      </c>
      <c r="U4283" s="16" t="n">
        <v>94</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I-C-0078</t>
        </is>
      </c>
      <c r="B4284" s="12" t="inlineStr">
        <is>
          <t>I</t>
        </is>
      </c>
      <c r="C4284" s="12" t="inlineStr">
        <is>
          <t>Modular / portable power</t>
        </is>
      </c>
      <c r="D4284" s="12" t="inlineStr">
        <is>
          <t>Motor 2 of 5: control / local station</t>
        </is>
      </c>
      <c r="E4284" s="12" t="inlineStr"/>
      <c r="F4284" s="12" t="inlineStr">
        <is>
          <t>PCM: power control module</t>
        </is>
      </c>
      <c r="G4284" s="12" t="inlineStr"/>
      <c r="H4284" s="12" t="inlineStr">
        <is>
          <t>RICE 8 radiators (5)</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6" t="n">
        <v>0</v>
      </c>
      <c r="U4284" s="16" t="n">
        <v>94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I-C-0079</t>
        </is>
      </c>
      <c r="B4285" s="12" t="inlineStr">
        <is>
          <t>I</t>
        </is>
      </c>
      <c r="C4285" s="12" t="inlineStr">
        <is>
          <t>Modular / portable power</t>
        </is>
      </c>
      <c r="D4285" s="12" t="inlineStr">
        <is>
          <t>Motor 3 of 5: control / local station</t>
        </is>
      </c>
      <c r="E4285" s="12" t="inlineStr"/>
      <c r="F4285" s="12" t="inlineStr">
        <is>
          <t>PCM: power control module</t>
        </is>
      </c>
      <c r="G4285" s="12" t="inlineStr"/>
      <c r="H4285" s="12" t="inlineStr">
        <is>
          <t>RICE 8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94</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I-C-0080</t>
        </is>
      </c>
      <c r="B4286" s="12" t="inlineStr">
        <is>
          <t>I</t>
        </is>
      </c>
      <c r="C4286" s="12" t="inlineStr">
        <is>
          <t>Modular / portable power</t>
        </is>
      </c>
      <c r="D4286" s="12" t="inlineStr">
        <is>
          <t>Motor 4 of 5: control / local station</t>
        </is>
      </c>
      <c r="E4286" s="12" t="inlineStr"/>
      <c r="F4286" s="12" t="inlineStr">
        <is>
          <t>PCM: power control module</t>
        </is>
      </c>
      <c r="G4286" s="12" t="inlineStr"/>
      <c r="H4286" s="12" t="inlineStr">
        <is>
          <t>RICE 8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94</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I-C-0081</t>
        </is>
      </c>
      <c r="B4287" s="12" t="inlineStr">
        <is>
          <t>I</t>
        </is>
      </c>
      <c r="C4287" s="12" t="inlineStr">
        <is>
          <t>Modular / portable power</t>
        </is>
      </c>
      <c r="D4287" s="12" t="inlineStr">
        <is>
          <t>Motor 5 of 5: control / local station</t>
        </is>
      </c>
      <c r="E4287" s="12" t="inlineStr"/>
      <c r="F4287" s="12" t="inlineStr">
        <is>
          <t>PCM: power control module</t>
        </is>
      </c>
      <c r="G4287" s="12" t="inlineStr"/>
      <c r="H4287" s="12" t="inlineStr">
        <is>
          <t>RICE 8 radiators (5)</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94</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I-C-0082</t>
        </is>
      </c>
      <c r="B4288" s="12" t="inlineStr">
        <is>
          <t>I</t>
        </is>
      </c>
      <c r="C4288" s="12" t="inlineStr">
        <is>
          <t>Modular / portable power</t>
        </is>
      </c>
      <c r="D4288" s="12" t="inlineStr">
        <is>
          <t>Control</t>
        </is>
      </c>
      <c r="E4288" s="12" t="inlineStr"/>
      <c r="F4288" s="12" t="inlineStr">
        <is>
          <t>PCM: power control module</t>
        </is>
      </c>
      <c r="G4288" s="12" t="inlineStr"/>
      <c r="H4288" s="12" t="inlineStr">
        <is>
          <t>RICE CEMS</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260</v>
      </c>
      <c r="U4288" s="16" t="n">
        <v>131</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I-C-0083</t>
        </is>
      </c>
      <c r="B4289" s="12" t="inlineStr">
        <is>
          <t>I</t>
        </is>
      </c>
      <c r="C4289" s="12" t="inlineStr">
        <is>
          <t>Modular / portable power</t>
        </is>
      </c>
      <c r="D4289" s="12" t="inlineStr">
        <is>
          <t>Control</t>
        </is>
      </c>
      <c r="E4289" s="12" t="inlineStr"/>
      <c r="F4289" s="12" t="inlineStr">
        <is>
          <t>PCM: power control module</t>
        </is>
      </c>
      <c r="G4289" s="12" t="inlineStr">
        <is>
          <t>RICE</t>
        </is>
      </c>
      <c r="H4289" s="12" t="inlineStr">
        <is>
          <t>RICE engine hall (8 engines)</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367</v>
      </c>
      <c r="U4289" s="16" t="n">
        <v>95</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I-C-0084</t>
        </is>
      </c>
      <c r="B4290" s="12" t="inlineStr">
        <is>
          <t>I</t>
        </is>
      </c>
      <c r="C4290" s="12" t="inlineStr">
        <is>
          <t>Modular / portable power</t>
        </is>
      </c>
      <c r="D4290" s="12" t="inlineStr">
        <is>
          <t>Control</t>
        </is>
      </c>
      <c r="E4290" s="12" t="inlineStr"/>
      <c r="F4290" s="12" t="inlineStr">
        <is>
          <t>PCM: power control module</t>
        </is>
      </c>
      <c r="G4290" s="12" t="inlineStr">
        <is>
          <t>RICE</t>
        </is>
      </c>
      <c r="H4290" s="12" t="inlineStr">
        <is>
          <t>RICE engine hall (8 engines)</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367</v>
      </c>
      <c r="U4290" s="16" t="n">
        <v>95</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I-C-0085</t>
        </is>
      </c>
      <c r="B4291" s="12" t="inlineStr">
        <is>
          <t>I</t>
        </is>
      </c>
      <c r="C4291" s="12" t="inlineStr">
        <is>
          <t>Modular / portable power</t>
        </is>
      </c>
      <c r="D4291" s="12" t="inlineStr">
        <is>
          <t>Control</t>
        </is>
      </c>
      <c r="E4291" s="12" t="inlineStr"/>
      <c r="F4291" s="12" t="inlineStr">
        <is>
          <t>PCM: power control module</t>
        </is>
      </c>
      <c r="G4291" s="12" t="inlineStr">
        <is>
          <t>RICE</t>
        </is>
      </c>
      <c r="H4291" s="12" t="inlineStr">
        <is>
          <t>RICE engine hall (8 engines)</t>
        </is>
      </c>
      <c r="I4291" s="12" t="inlineStr">
        <is>
          <t>Control</t>
        </is>
      </c>
      <c r="J4291" s="12" t="inlineStr">
        <is>
          <t>Control cable 600 V Type TC-ER, Cu #14 AWG, PVC jacket</t>
        </is>
      </c>
      <c r="K4291" s="12" t="inlineStr">
        <is>
          <t>CT|12/C|14</t>
        </is>
      </c>
      <c r="L4291" s="12" t="inlineStr">
        <is>
          <t>12/C</t>
        </is>
      </c>
      <c r="M4291" s="12" t="inlineStr">
        <is>
          <t>14</t>
        </is>
      </c>
      <c r="N4291" s="12" t="n">
        <v>1</v>
      </c>
      <c r="O4291" s="12" t="n">
        <v>1</v>
      </c>
      <c r="P4291" s="12" t="n"/>
      <c r="Q4291" s="12" t="n"/>
      <c r="R4291" s="12" t="n"/>
      <c r="S4291" s="12" t="inlineStr">
        <is>
          <t>Duct bank</t>
        </is>
      </c>
      <c r="T4291" s="16" t="n">
        <v>367</v>
      </c>
      <c r="U4291" s="16" t="n">
        <v>95</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I-C-0086</t>
        </is>
      </c>
      <c r="B4292" s="12" t="inlineStr">
        <is>
          <t>I</t>
        </is>
      </c>
      <c r="C4292" s="12" t="inlineStr">
        <is>
          <t>Modular / portable power</t>
        </is>
      </c>
      <c r="D4292" s="12" t="inlineStr">
        <is>
          <t>Control</t>
        </is>
      </c>
      <c r="E4292" s="12" t="inlineStr"/>
      <c r="F4292" s="12" t="inlineStr">
        <is>
          <t>PCM: power control module</t>
        </is>
      </c>
      <c r="G4292" s="12" t="inlineStr">
        <is>
          <t>RICE</t>
        </is>
      </c>
      <c r="H4292" s="12" t="inlineStr">
        <is>
          <t>RICE engine hall (8 engines)</t>
        </is>
      </c>
      <c r="I4292" s="12" t="inlineStr">
        <is>
          <t>Control</t>
        </is>
      </c>
      <c r="J4292" s="12" t="inlineStr">
        <is>
          <t>Control cable 600 V Type TC-ER, Cu #14 AWG, PVC jacket</t>
        </is>
      </c>
      <c r="K4292" s="12" t="inlineStr">
        <is>
          <t>CT|12/C|14</t>
        </is>
      </c>
      <c r="L4292" s="12" t="inlineStr">
        <is>
          <t>12/C</t>
        </is>
      </c>
      <c r="M4292" s="12" t="inlineStr">
        <is>
          <t>14</t>
        </is>
      </c>
      <c r="N4292" s="12" t="n">
        <v>1</v>
      </c>
      <c r="O4292" s="12" t="n">
        <v>1</v>
      </c>
      <c r="P4292" s="12" t="n"/>
      <c r="Q4292" s="12" t="n"/>
      <c r="R4292" s="12" t="n"/>
      <c r="S4292" s="12" t="inlineStr">
        <is>
          <t>Duct bank</t>
        </is>
      </c>
      <c r="T4292" s="16" t="n">
        <v>367</v>
      </c>
      <c r="U4292" s="16" t="n">
        <v>95</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I-C-0087</t>
        </is>
      </c>
      <c r="B4293" s="12" t="inlineStr">
        <is>
          <t>I</t>
        </is>
      </c>
      <c r="C4293" s="12" t="inlineStr">
        <is>
          <t>Modular / portable power</t>
        </is>
      </c>
      <c r="D4293" s="12" t="inlineStr">
        <is>
          <t>Control</t>
        </is>
      </c>
      <c r="E4293" s="12" t="inlineStr"/>
      <c r="F4293" s="12" t="inlineStr">
        <is>
          <t>PCM: power control module</t>
        </is>
      </c>
      <c r="G4293" s="12" t="inlineStr">
        <is>
          <t>RICE</t>
        </is>
      </c>
      <c r="H4293" s="12" t="inlineStr">
        <is>
          <t>RICE engine hall (8 engines)</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6" t="n">
        <v>367</v>
      </c>
      <c r="U4293" s="16" t="n">
        <v>95</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I-C-0088</t>
        </is>
      </c>
      <c r="B4294" s="12" t="inlineStr">
        <is>
          <t>I</t>
        </is>
      </c>
      <c r="C4294" s="12" t="inlineStr">
        <is>
          <t>Modular / portable power</t>
        </is>
      </c>
      <c r="D4294" s="12" t="inlineStr">
        <is>
          <t>Control</t>
        </is>
      </c>
      <c r="E4294" s="12" t="inlineStr"/>
      <c r="F4294" s="12" t="inlineStr">
        <is>
          <t>PCM: power control module</t>
        </is>
      </c>
      <c r="G4294" s="12" t="inlineStr">
        <is>
          <t>RICE</t>
        </is>
      </c>
      <c r="H4294" s="12" t="inlineStr">
        <is>
          <t>RICE engine hall (8 engines)</t>
        </is>
      </c>
      <c r="I4294" s="12" t="inlineStr">
        <is>
          <t>Control</t>
        </is>
      </c>
      <c r="J4294" s="12" t="inlineStr">
        <is>
          <t>Control cable 600 V Type TC-ER, Cu #14 AWG, PVC jacket</t>
        </is>
      </c>
      <c r="K4294" s="12" t="inlineStr">
        <is>
          <t>CT|12/C|14</t>
        </is>
      </c>
      <c r="L4294" s="12" t="inlineStr">
        <is>
          <t>12/C</t>
        </is>
      </c>
      <c r="M4294" s="12" t="inlineStr">
        <is>
          <t>14</t>
        </is>
      </c>
      <c r="N4294" s="12" t="n">
        <v>1</v>
      </c>
      <c r="O4294" s="12" t="n">
        <v>1</v>
      </c>
      <c r="P4294" s="12" t="n"/>
      <c r="Q4294" s="12" t="n"/>
      <c r="R4294" s="12" t="n"/>
      <c r="S4294" s="12" t="inlineStr">
        <is>
          <t>Duct bank</t>
        </is>
      </c>
      <c r="T4294" s="16" t="n">
        <v>367</v>
      </c>
      <c r="U4294" s="16" t="n">
        <v>95</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I-C-0089</t>
        </is>
      </c>
      <c r="B4295" s="12" t="inlineStr">
        <is>
          <t>I</t>
        </is>
      </c>
      <c r="C4295" s="12" t="inlineStr">
        <is>
          <t>Modular / portable power</t>
        </is>
      </c>
      <c r="D4295" s="12" t="inlineStr">
        <is>
          <t>Control</t>
        </is>
      </c>
      <c r="E4295" s="12" t="inlineStr"/>
      <c r="F4295" s="12" t="inlineStr">
        <is>
          <t>PCM: power control module</t>
        </is>
      </c>
      <c r="G4295" s="12" t="inlineStr">
        <is>
          <t>RICE</t>
        </is>
      </c>
      <c r="H4295" s="12" t="inlineStr">
        <is>
          <t>RICE engine hall (8 engines)</t>
        </is>
      </c>
      <c r="I4295" s="12" t="inlineStr">
        <is>
          <t>Control</t>
        </is>
      </c>
      <c r="J4295" s="12" t="inlineStr">
        <is>
          <t>Control cable 600 V Type TC-ER, Cu #14 AWG, PVC jacket</t>
        </is>
      </c>
      <c r="K4295" s="12" t="inlineStr">
        <is>
          <t>CT|12/C|14</t>
        </is>
      </c>
      <c r="L4295" s="12" t="inlineStr">
        <is>
          <t>12/C</t>
        </is>
      </c>
      <c r="M4295" s="12" t="inlineStr">
        <is>
          <t>14</t>
        </is>
      </c>
      <c r="N4295" s="12" t="n">
        <v>1</v>
      </c>
      <c r="O4295" s="12" t="n">
        <v>1</v>
      </c>
      <c r="P4295" s="12" t="n"/>
      <c r="Q4295" s="12" t="n"/>
      <c r="R4295" s="12" t="n"/>
      <c r="S4295" s="12" t="inlineStr">
        <is>
          <t>Duct bank</t>
        </is>
      </c>
      <c r="T4295" s="16" t="n">
        <v>367</v>
      </c>
      <c r="U4295" s="16" t="n">
        <v>95</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I-C-0090</t>
        </is>
      </c>
      <c r="B4296" s="12" t="inlineStr">
        <is>
          <t>I</t>
        </is>
      </c>
      <c r="C4296" s="12" t="inlineStr">
        <is>
          <t>Modular / portable power</t>
        </is>
      </c>
      <c r="D4296" s="12" t="inlineStr">
        <is>
          <t>Control</t>
        </is>
      </c>
      <c r="E4296" s="12" t="inlineStr"/>
      <c r="F4296" s="12" t="inlineStr">
        <is>
          <t>PCM: power control module</t>
        </is>
      </c>
      <c r="G4296" s="12" t="inlineStr">
        <is>
          <t>RICE</t>
        </is>
      </c>
      <c r="H4296" s="12" t="inlineStr">
        <is>
          <t>RICE engine hall (8 engines)</t>
        </is>
      </c>
      <c r="I4296" s="12" t="inlineStr">
        <is>
          <t>Control</t>
        </is>
      </c>
      <c r="J4296" s="12" t="inlineStr">
        <is>
          <t>Control cable 600 V Type TC-ER, Cu #14 AWG, PVC jacket</t>
        </is>
      </c>
      <c r="K4296" s="12" t="inlineStr">
        <is>
          <t>CT|12/C|14</t>
        </is>
      </c>
      <c r="L4296" s="12" t="inlineStr">
        <is>
          <t>12/C</t>
        </is>
      </c>
      <c r="M4296" s="12" t="inlineStr">
        <is>
          <t>14</t>
        </is>
      </c>
      <c r="N4296" s="12" t="n">
        <v>1</v>
      </c>
      <c r="O4296" s="12" t="n">
        <v>1</v>
      </c>
      <c r="P4296" s="12" t="n"/>
      <c r="Q4296" s="12" t="n"/>
      <c r="R4296" s="12" t="n"/>
      <c r="S4296" s="12" t="inlineStr">
        <is>
          <t>Duct bank</t>
        </is>
      </c>
      <c r="T4296" s="16" t="n">
        <v>367</v>
      </c>
      <c r="U4296" s="16" t="n">
        <v>95</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I-C-0091</t>
        </is>
      </c>
      <c r="B4297" s="12" t="inlineStr">
        <is>
          <t>I</t>
        </is>
      </c>
      <c r="C4297" s="12" t="inlineStr">
        <is>
          <t>Modular / portable power</t>
        </is>
      </c>
      <c r="D4297" s="12" t="inlineStr">
        <is>
          <t>Motor 1 of 6: control / local station</t>
        </is>
      </c>
      <c r="E4297" s="12" t="inlineStr"/>
      <c r="F4297" s="12" t="inlineStr">
        <is>
          <t>PCM: power control module</t>
        </is>
      </c>
      <c r="G4297" s="12" t="inlineStr">
        <is>
          <t>RICE-1</t>
        </is>
      </c>
      <c r="H4297" s="12" t="inlineStr">
        <is>
          <t>RICE engine-generator 1</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550</v>
      </c>
      <c r="U4297" s="16" t="n">
        <v>137</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I-C-0092</t>
        </is>
      </c>
      <c r="B4298" s="12" t="inlineStr">
        <is>
          <t>I</t>
        </is>
      </c>
      <c r="C4298" s="12" t="inlineStr">
        <is>
          <t>Modular / portable power</t>
        </is>
      </c>
      <c r="D4298" s="12" t="inlineStr">
        <is>
          <t>Motor 2 of 6: control / local station</t>
        </is>
      </c>
      <c r="E4298" s="12" t="inlineStr"/>
      <c r="F4298" s="12" t="inlineStr">
        <is>
          <t>PCM: power control module</t>
        </is>
      </c>
      <c r="G4298" s="12" t="inlineStr">
        <is>
          <t>RICE-1</t>
        </is>
      </c>
      <c r="H4298" s="12" t="inlineStr">
        <is>
          <t>RICE engine-generator 1</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550</v>
      </c>
      <c r="U4298" s="16" t="n">
        <v>137</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I-C-0093</t>
        </is>
      </c>
      <c r="B4299" s="12" t="inlineStr">
        <is>
          <t>I</t>
        </is>
      </c>
      <c r="C4299" s="12" t="inlineStr">
        <is>
          <t>Modular / portable power</t>
        </is>
      </c>
      <c r="D4299" s="12" t="inlineStr">
        <is>
          <t>Motor 3 of 6: control / local station</t>
        </is>
      </c>
      <c r="E4299" s="12" t="inlineStr"/>
      <c r="F4299" s="12" t="inlineStr">
        <is>
          <t>PCM: power control module</t>
        </is>
      </c>
      <c r="G4299" s="12" t="inlineStr">
        <is>
          <t>RICE-1</t>
        </is>
      </c>
      <c r="H4299" s="12" t="inlineStr">
        <is>
          <t>RICE engine-generator 1</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550</v>
      </c>
      <c r="U4299" s="16" t="n">
        <v>137</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I-C-0094</t>
        </is>
      </c>
      <c r="B4300" s="12" t="inlineStr">
        <is>
          <t>I</t>
        </is>
      </c>
      <c r="C4300" s="12" t="inlineStr">
        <is>
          <t>Modular / portable power</t>
        </is>
      </c>
      <c r="D4300" s="12" t="inlineStr">
        <is>
          <t>Motor 4 of 6: control / local station</t>
        </is>
      </c>
      <c r="E4300" s="12" t="inlineStr"/>
      <c r="F4300" s="12" t="inlineStr">
        <is>
          <t>PCM: power control module</t>
        </is>
      </c>
      <c r="G4300" s="12" t="inlineStr">
        <is>
          <t>RICE-1</t>
        </is>
      </c>
      <c r="H4300" s="12" t="inlineStr">
        <is>
          <t>RICE engine-generator 1</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550</v>
      </c>
      <c r="U4300" s="16" t="n">
        <v>137</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I-C-0095</t>
        </is>
      </c>
      <c r="B4301" s="12" t="inlineStr">
        <is>
          <t>I</t>
        </is>
      </c>
      <c r="C4301" s="12" t="inlineStr">
        <is>
          <t>Modular / portable power</t>
        </is>
      </c>
      <c r="D4301" s="12" t="inlineStr">
        <is>
          <t>Motor 5 of 6: control / local station</t>
        </is>
      </c>
      <c r="E4301" s="12" t="inlineStr"/>
      <c r="F4301" s="12" t="inlineStr">
        <is>
          <t>PCM: power control module</t>
        </is>
      </c>
      <c r="G4301" s="12" t="inlineStr">
        <is>
          <t>RICE-1</t>
        </is>
      </c>
      <c r="H4301" s="12" t="inlineStr">
        <is>
          <t>RICE engine-generator 1</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550</v>
      </c>
      <c r="U4301" s="16" t="n">
        <v>137</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I-C-0096</t>
        </is>
      </c>
      <c r="B4302" s="12" t="inlineStr">
        <is>
          <t>I</t>
        </is>
      </c>
      <c r="C4302" s="12" t="inlineStr">
        <is>
          <t>Modular / portable power</t>
        </is>
      </c>
      <c r="D4302" s="12" t="inlineStr">
        <is>
          <t>Motor 6 of 6: control / local station</t>
        </is>
      </c>
      <c r="E4302" s="12" t="inlineStr"/>
      <c r="F4302" s="12" t="inlineStr">
        <is>
          <t>PCM: power control module</t>
        </is>
      </c>
      <c r="G4302" s="12" t="inlineStr">
        <is>
          <t>RICE-1</t>
        </is>
      </c>
      <c r="H4302" s="12" t="inlineStr">
        <is>
          <t>RICE engine-generator 1</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550</v>
      </c>
      <c r="U4302" s="16" t="n">
        <v>137</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I-C-0097</t>
        </is>
      </c>
      <c r="B4303" s="12" t="inlineStr">
        <is>
          <t>I</t>
        </is>
      </c>
      <c r="C4303" s="12" t="inlineStr">
        <is>
          <t>Modular / portable power</t>
        </is>
      </c>
      <c r="D4303" s="12" t="inlineStr">
        <is>
          <t>Motor 1 of 6: control / local station</t>
        </is>
      </c>
      <c r="E4303" s="12" t="inlineStr"/>
      <c r="F4303" s="12" t="inlineStr">
        <is>
          <t>PCM: power control module</t>
        </is>
      </c>
      <c r="G4303" s="12" t="inlineStr">
        <is>
          <t>RICE-2</t>
        </is>
      </c>
      <c r="H4303" s="12" t="inlineStr">
        <is>
          <t>RICE engine-generator 2</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550</v>
      </c>
      <c r="U4303" s="16" t="n">
        <v>109</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I-C-0098</t>
        </is>
      </c>
      <c r="B4304" s="12" t="inlineStr">
        <is>
          <t>I</t>
        </is>
      </c>
      <c r="C4304" s="12" t="inlineStr">
        <is>
          <t>Modular / portable power</t>
        </is>
      </c>
      <c r="D4304" s="12" t="inlineStr">
        <is>
          <t>Motor 2 of 6: control / local station</t>
        </is>
      </c>
      <c r="E4304" s="12" t="inlineStr"/>
      <c r="F4304" s="12" t="inlineStr">
        <is>
          <t>PCM: power control module</t>
        </is>
      </c>
      <c r="G4304" s="12" t="inlineStr">
        <is>
          <t>RICE-2</t>
        </is>
      </c>
      <c r="H4304" s="12" t="inlineStr">
        <is>
          <t>RICE engine-generator 2</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6" t="n">
        <v>550</v>
      </c>
      <c r="U4304" s="16" t="n">
        <v>109</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I-C-0099</t>
        </is>
      </c>
      <c r="B4305" s="12" t="inlineStr">
        <is>
          <t>I</t>
        </is>
      </c>
      <c r="C4305" s="12" t="inlineStr">
        <is>
          <t>Modular / portable power</t>
        </is>
      </c>
      <c r="D4305" s="12" t="inlineStr">
        <is>
          <t>Motor 3 of 6: control / local station</t>
        </is>
      </c>
      <c r="E4305" s="12" t="inlineStr"/>
      <c r="F4305" s="12" t="inlineStr">
        <is>
          <t>PCM: power control module</t>
        </is>
      </c>
      <c r="G4305" s="12" t="inlineStr">
        <is>
          <t>RICE-2</t>
        </is>
      </c>
      <c r="H4305" s="12" t="inlineStr">
        <is>
          <t>RICE engine-generator 2</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109</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I-C-0100</t>
        </is>
      </c>
      <c r="B4306" s="12" t="inlineStr">
        <is>
          <t>I</t>
        </is>
      </c>
      <c r="C4306" s="12" t="inlineStr">
        <is>
          <t>Modular / portable power</t>
        </is>
      </c>
      <c r="D4306" s="12" t="inlineStr">
        <is>
          <t>Motor 4 of 6: control / local station</t>
        </is>
      </c>
      <c r="E4306" s="12" t="inlineStr"/>
      <c r="F4306" s="12" t="inlineStr">
        <is>
          <t>PCM: power control module</t>
        </is>
      </c>
      <c r="G4306" s="12" t="inlineStr">
        <is>
          <t>RICE-2</t>
        </is>
      </c>
      <c r="H4306" s="12" t="inlineStr">
        <is>
          <t>RICE engine-generator 2</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109</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I-C-0101</t>
        </is>
      </c>
      <c r="B4307" s="12" t="inlineStr">
        <is>
          <t>I</t>
        </is>
      </c>
      <c r="C4307" s="12" t="inlineStr">
        <is>
          <t>Modular / portable power</t>
        </is>
      </c>
      <c r="D4307" s="12" t="inlineStr">
        <is>
          <t>Motor 5 of 6: control / local station</t>
        </is>
      </c>
      <c r="E4307" s="12" t="inlineStr"/>
      <c r="F4307" s="12" t="inlineStr">
        <is>
          <t>PCM: power control module</t>
        </is>
      </c>
      <c r="G4307" s="12" t="inlineStr">
        <is>
          <t>RICE-2</t>
        </is>
      </c>
      <c r="H4307" s="12" t="inlineStr">
        <is>
          <t>RICE engine-generator 2</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109</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I-C-0102</t>
        </is>
      </c>
      <c r="B4308" s="12" t="inlineStr">
        <is>
          <t>I</t>
        </is>
      </c>
      <c r="C4308" s="12" t="inlineStr">
        <is>
          <t>Modular / portable power</t>
        </is>
      </c>
      <c r="D4308" s="12" t="inlineStr">
        <is>
          <t>Motor 6 of 6: control / local station</t>
        </is>
      </c>
      <c r="E4308" s="12" t="inlineStr"/>
      <c r="F4308" s="12" t="inlineStr">
        <is>
          <t>PCM: power control module</t>
        </is>
      </c>
      <c r="G4308" s="12" t="inlineStr">
        <is>
          <t>RICE-2</t>
        </is>
      </c>
      <c r="H4308" s="12" t="inlineStr">
        <is>
          <t>RICE engine-generator 2</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109</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I-C-0103</t>
        </is>
      </c>
      <c r="B4309" s="12" t="inlineStr">
        <is>
          <t>I</t>
        </is>
      </c>
      <c r="C4309" s="12" t="inlineStr">
        <is>
          <t>Modular / portable power</t>
        </is>
      </c>
      <c r="D4309" s="12" t="inlineStr">
        <is>
          <t>Motor 1 of 6: control / local station</t>
        </is>
      </c>
      <c r="E4309" s="12" t="inlineStr"/>
      <c r="F4309" s="12" t="inlineStr">
        <is>
          <t>PCM: power control module</t>
        </is>
      </c>
      <c r="G4309" s="12" t="inlineStr">
        <is>
          <t>RICE-3</t>
        </is>
      </c>
      <c r="H4309" s="12" t="inlineStr">
        <is>
          <t>RICE engine-generator 3</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81</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I-C-0104</t>
        </is>
      </c>
      <c r="B4310" s="12" t="inlineStr">
        <is>
          <t>I</t>
        </is>
      </c>
      <c r="C4310" s="12" t="inlineStr">
        <is>
          <t>Modular / portable power</t>
        </is>
      </c>
      <c r="D4310" s="12" t="inlineStr">
        <is>
          <t>Motor 2 of 6: control / local station</t>
        </is>
      </c>
      <c r="E4310" s="12" t="inlineStr"/>
      <c r="F4310" s="12" t="inlineStr">
        <is>
          <t>PCM: power control module</t>
        </is>
      </c>
      <c r="G4310" s="12" t="inlineStr">
        <is>
          <t>RICE-3</t>
        </is>
      </c>
      <c r="H4310" s="12" t="inlineStr">
        <is>
          <t>RICE engine-generator 3</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550</v>
      </c>
      <c r="U4310" s="16" t="n">
        <v>81</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I-C-0105</t>
        </is>
      </c>
      <c r="B4311" s="12" t="inlineStr">
        <is>
          <t>I</t>
        </is>
      </c>
      <c r="C4311" s="12" t="inlineStr">
        <is>
          <t>Modular / portable power</t>
        </is>
      </c>
      <c r="D4311" s="12" t="inlineStr">
        <is>
          <t>Motor 3 of 6: control / local station</t>
        </is>
      </c>
      <c r="E4311" s="12" t="inlineStr"/>
      <c r="F4311" s="12" t="inlineStr">
        <is>
          <t>PCM: power control module</t>
        </is>
      </c>
      <c r="G4311" s="12" t="inlineStr">
        <is>
          <t>RICE-3</t>
        </is>
      </c>
      <c r="H4311" s="12" t="inlineStr">
        <is>
          <t>RICE engine-generator 3</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550</v>
      </c>
      <c r="U4311" s="16" t="n">
        <v>81</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I-C-0106</t>
        </is>
      </c>
      <c r="B4312" s="12" t="inlineStr">
        <is>
          <t>I</t>
        </is>
      </c>
      <c r="C4312" s="12" t="inlineStr">
        <is>
          <t>Modular / portable power</t>
        </is>
      </c>
      <c r="D4312" s="12" t="inlineStr">
        <is>
          <t>Motor 4 of 6: control / local station</t>
        </is>
      </c>
      <c r="E4312" s="12" t="inlineStr"/>
      <c r="F4312" s="12" t="inlineStr">
        <is>
          <t>PCM: power control module</t>
        </is>
      </c>
      <c r="G4312" s="12" t="inlineStr">
        <is>
          <t>RICE-3</t>
        </is>
      </c>
      <c r="H4312" s="12" t="inlineStr">
        <is>
          <t>RICE engine-generator 3</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550</v>
      </c>
      <c r="U4312" s="16" t="n">
        <v>81</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I-C-0107</t>
        </is>
      </c>
      <c r="B4313" s="12" t="inlineStr">
        <is>
          <t>I</t>
        </is>
      </c>
      <c r="C4313" s="12" t="inlineStr">
        <is>
          <t>Modular / portable power</t>
        </is>
      </c>
      <c r="D4313" s="12" t="inlineStr">
        <is>
          <t>Motor 5 of 6: control / local station</t>
        </is>
      </c>
      <c r="E4313" s="12" t="inlineStr"/>
      <c r="F4313" s="12" t="inlineStr">
        <is>
          <t>PCM: power control module</t>
        </is>
      </c>
      <c r="G4313" s="12" t="inlineStr">
        <is>
          <t>RICE-3</t>
        </is>
      </c>
      <c r="H4313" s="12" t="inlineStr">
        <is>
          <t>RICE engine-generator 3</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550</v>
      </c>
      <c r="U4313" s="16" t="n">
        <v>81</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I-C-0108</t>
        </is>
      </c>
      <c r="B4314" s="12" t="inlineStr">
        <is>
          <t>I</t>
        </is>
      </c>
      <c r="C4314" s="12" t="inlineStr">
        <is>
          <t>Modular / portable power</t>
        </is>
      </c>
      <c r="D4314" s="12" t="inlineStr">
        <is>
          <t>Motor 6 of 6: control / local station</t>
        </is>
      </c>
      <c r="E4314" s="12" t="inlineStr"/>
      <c r="F4314" s="12" t="inlineStr">
        <is>
          <t>PCM: power control module</t>
        </is>
      </c>
      <c r="G4314" s="12" t="inlineStr">
        <is>
          <t>RICE-3</t>
        </is>
      </c>
      <c r="H4314" s="12" t="inlineStr">
        <is>
          <t>RICE engine-generator 3</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550</v>
      </c>
      <c r="U4314" s="16" t="n">
        <v>81</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I-C-0109</t>
        </is>
      </c>
      <c r="B4315" s="12" t="inlineStr">
        <is>
          <t>I</t>
        </is>
      </c>
      <c r="C4315" s="12" t="inlineStr">
        <is>
          <t>Modular / portable power</t>
        </is>
      </c>
      <c r="D4315" s="12" t="inlineStr">
        <is>
          <t>Motor 1 of 6: control / local station</t>
        </is>
      </c>
      <c r="E4315" s="12" t="inlineStr"/>
      <c r="F4315" s="12" t="inlineStr">
        <is>
          <t>PCM: power control module</t>
        </is>
      </c>
      <c r="G4315" s="12" t="inlineStr">
        <is>
          <t>RICE-4</t>
        </is>
      </c>
      <c r="H4315" s="12" t="inlineStr">
        <is>
          <t>RICE engine-generator 4</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550</v>
      </c>
      <c r="U4315" s="16" t="n">
        <v>53</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I-C-0110</t>
        </is>
      </c>
      <c r="B4316" s="12" t="inlineStr">
        <is>
          <t>I</t>
        </is>
      </c>
      <c r="C4316" s="12" t="inlineStr">
        <is>
          <t>Modular / portable power</t>
        </is>
      </c>
      <c r="D4316" s="12" t="inlineStr">
        <is>
          <t>Motor 2 of 6: control / local station</t>
        </is>
      </c>
      <c r="E4316" s="12" t="inlineStr"/>
      <c r="F4316" s="12" t="inlineStr">
        <is>
          <t>PCM: power control module</t>
        </is>
      </c>
      <c r="G4316" s="12" t="inlineStr">
        <is>
          <t>RICE-4</t>
        </is>
      </c>
      <c r="H4316" s="12" t="inlineStr">
        <is>
          <t>RICE engine-generator 4</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550</v>
      </c>
      <c r="U4316" s="16" t="n">
        <v>53</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I-C-0111</t>
        </is>
      </c>
      <c r="B4317" s="12" t="inlineStr">
        <is>
          <t>I</t>
        </is>
      </c>
      <c r="C4317" s="12" t="inlineStr">
        <is>
          <t>Modular / portable power</t>
        </is>
      </c>
      <c r="D4317" s="12" t="inlineStr">
        <is>
          <t>Motor 3 of 6: control / local station</t>
        </is>
      </c>
      <c r="E4317" s="12" t="inlineStr"/>
      <c r="F4317" s="12" t="inlineStr">
        <is>
          <t>PCM: power control module</t>
        </is>
      </c>
      <c r="G4317" s="12" t="inlineStr">
        <is>
          <t>RICE-4</t>
        </is>
      </c>
      <c r="H4317" s="12" t="inlineStr">
        <is>
          <t>RICE engine-generator 4</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550</v>
      </c>
      <c r="U4317" s="16" t="n">
        <v>53</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I-C-0112</t>
        </is>
      </c>
      <c r="B4318" s="12" t="inlineStr">
        <is>
          <t>I</t>
        </is>
      </c>
      <c r="C4318" s="12" t="inlineStr">
        <is>
          <t>Modular / portable power</t>
        </is>
      </c>
      <c r="D4318" s="12" t="inlineStr">
        <is>
          <t>Motor 4 of 6: control / local station</t>
        </is>
      </c>
      <c r="E4318" s="12" t="inlineStr"/>
      <c r="F4318" s="12" t="inlineStr">
        <is>
          <t>PCM: power control module</t>
        </is>
      </c>
      <c r="G4318" s="12" t="inlineStr">
        <is>
          <t>RICE-4</t>
        </is>
      </c>
      <c r="H4318" s="12" t="inlineStr">
        <is>
          <t>RICE engine-generator 4</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550</v>
      </c>
      <c r="U4318" s="16" t="n">
        <v>53</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I-C-0113</t>
        </is>
      </c>
      <c r="B4319" s="12" t="inlineStr">
        <is>
          <t>I</t>
        </is>
      </c>
      <c r="C4319" s="12" t="inlineStr">
        <is>
          <t>Modular / portable power</t>
        </is>
      </c>
      <c r="D4319" s="12" t="inlineStr">
        <is>
          <t>Motor 5 of 6: control / local station</t>
        </is>
      </c>
      <c r="E4319" s="12" t="inlineStr"/>
      <c r="F4319" s="12" t="inlineStr">
        <is>
          <t>PCM: power control module</t>
        </is>
      </c>
      <c r="G4319" s="12" t="inlineStr">
        <is>
          <t>RICE-4</t>
        </is>
      </c>
      <c r="H4319" s="12" t="inlineStr">
        <is>
          <t>RICE engine-generator 4</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550</v>
      </c>
      <c r="U4319" s="16" t="n">
        <v>53</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I-C-0114</t>
        </is>
      </c>
      <c r="B4320" s="12" t="inlineStr">
        <is>
          <t>I</t>
        </is>
      </c>
      <c r="C4320" s="12" t="inlineStr">
        <is>
          <t>Modular / portable power</t>
        </is>
      </c>
      <c r="D4320" s="12" t="inlineStr">
        <is>
          <t>Motor 6 of 6: control / local station</t>
        </is>
      </c>
      <c r="E4320" s="12" t="inlineStr"/>
      <c r="F4320" s="12" t="inlineStr">
        <is>
          <t>PCM: power control module</t>
        </is>
      </c>
      <c r="G4320" s="12" t="inlineStr">
        <is>
          <t>RICE-4</t>
        </is>
      </c>
      <c r="H4320" s="12" t="inlineStr">
        <is>
          <t>RICE engine-generator 4</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550</v>
      </c>
      <c r="U4320" s="16" t="n">
        <v>53</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I-C-0115</t>
        </is>
      </c>
      <c r="B4321" s="12" t="inlineStr">
        <is>
          <t>I</t>
        </is>
      </c>
      <c r="C4321" s="12" t="inlineStr">
        <is>
          <t>Modular / portable power</t>
        </is>
      </c>
      <c r="D4321" s="12" t="inlineStr">
        <is>
          <t>Motor 1 of 6: control / local station</t>
        </is>
      </c>
      <c r="E4321" s="12" t="inlineStr"/>
      <c r="F4321" s="12" t="inlineStr">
        <is>
          <t>PCM: power control module</t>
        </is>
      </c>
      <c r="G4321" s="12" t="inlineStr">
        <is>
          <t>RICE-5</t>
        </is>
      </c>
      <c r="H4321" s="12" t="inlineStr">
        <is>
          <t>RICE engine-generator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6" t="n">
        <v>367</v>
      </c>
      <c r="U4321" s="16" t="n">
        <v>208</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I-C-0116</t>
        </is>
      </c>
      <c r="B4322" s="12" t="inlineStr">
        <is>
          <t>I</t>
        </is>
      </c>
      <c r="C4322" s="12" t="inlineStr">
        <is>
          <t>Modular / portable power</t>
        </is>
      </c>
      <c r="D4322" s="12" t="inlineStr">
        <is>
          <t>Motor 2 of 6: control / local station</t>
        </is>
      </c>
      <c r="E4322" s="12" t="inlineStr"/>
      <c r="F4322" s="12" t="inlineStr">
        <is>
          <t>PCM: power control module</t>
        </is>
      </c>
      <c r="G4322" s="12" t="inlineStr">
        <is>
          <t>RICE-5</t>
        </is>
      </c>
      <c r="H4322" s="12" t="inlineStr">
        <is>
          <t>RICE engine-generator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367</v>
      </c>
      <c r="U4322" s="16" t="n">
        <v>208</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I-C-0117</t>
        </is>
      </c>
      <c r="B4323" s="12" t="inlineStr">
        <is>
          <t>I</t>
        </is>
      </c>
      <c r="C4323" s="12" t="inlineStr">
        <is>
          <t>Modular / portable power</t>
        </is>
      </c>
      <c r="D4323" s="12" t="inlineStr">
        <is>
          <t>Motor 3 of 6: control / local station</t>
        </is>
      </c>
      <c r="E4323" s="12" t="inlineStr"/>
      <c r="F4323" s="12" t="inlineStr">
        <is>
          <t>PCM: power control module</t>
        </is>
      </c>
      <c r="G4323" s="12" t="inlineStr">
        <is>
          <t>RICE-5</t>
        </is>
      </c>
      <c r="H4323" s="12" t="inlineStr">
        <is>
          <t>RICE engine-generator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367</v>
      </c>
      <c r="U4323" s="16" t="n">
        <v>208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I-C-0118</t>
        </is>
      </c>
      <c r="B4324" s="12" t="inlineStr">
        <is>
          <t>I</t>
        </is>
      </c>
      <c r="C4324" s="12" t="inlineStr">
        <is>
          <t>Modular / portable power</t>
        </is>
      </c>
      <c r="D4324" s="12" t="inlineStr">
        <is>
          <t>Motor 4 of 6: control / local station</t>
        </is>
      </c>
      <c r="E4324" s="12" t="inlineStr"/>
      <c r="F4324" s="12" t="inlineStr">
        <is>
          <t>PCM: power control module</t>
        </is>
      </c>
      <c r="G4324" s="12" t="inlineStr">
        <is>
          <t>RICE-5</t>
        </is>
      </c>
      <c r="H4324" s="12" t="inlineStr">
        <is>
          <t>RICE engine-generator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367</v>
      </c>
      <c r="U4324" s="16" t="n">
        <v>208</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I-C-0119</t>
        </is>
      </c>
      <c r="B4325" s="12" t="inlineStr">
        <is>
          <t>I</t>
        </is>
      </c>
      <c r="C4325" s="12" t="inlineStr">
        <is>
          <t>Modular / portable power</t>
        </is>
      </c>
      <c r="D4325" s="12" t="inlineStr">
        <is>
          <t>Motor 5 of 6: control / local station</t>
        </is>
      </c>
      <c r="E4325" s="12" t="inlineStr"/>
      <c r="F4325" s="12" t="inlineStr">
        <is>
          <t>PCM: power control module</t>
        </is>
      </c>
      <c r="G4325" s="12" t="inlineStr">
        <is>
          <t>RICE-5</t>
        </is>
      </c>
      <c r="H4325" s="12" t="inlineStr">
        <is>
          <t>RICE engine-generator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6" t="n">
        <v>367</v>
      </c>
      <c r="U4325" s="16" t="n">
        <v>208</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I-C-0120</t>
        </is>
      </c>
      <c r="B4326" s="12" t="inlineStr">
        <is>
          <t>I</t>
        </is>
      </c>
      <c r="C4326" s="12" t="inlineStr">
        <is>
          <t>Modular / portable power</t>
        </is>
      </c>
      <c r="D4326" s="12" t="inlineStr">
        <is>
          <t>Motor 6 of 6: control / local station</t>
        </is>
      </c>
      <c r="E4326" s="12" t="inlineStr"/>
      <c r="F4326" s="12" t="inlineStr">
        <is>
          <t>PCM: power control module</t>
        </is>
      </c>
      <c r="G4326" s="12" t="inlineStr">
        <is>
          <t>RICE-5</t>
        </is>
      </c>
      <c r="H4326" s="12" t="inlineStr">
        <is>
          <t>RICE engine-generator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6" t="n">
        <v>367</v>
      </c>
      <c r="U4326" s="16" t="n">
        <v>208</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I-C-0121</t>
        </is>
      </c>
      <c r="B4327" s="12" t="inlineStr">
        <is>
          <t>I</t>
        </is>
      </c>
      <c r="C4327" s="12" t="inlineStr">
        <is>
          <t>Modular / portable power</t>
        </is>
      </c>
      <c r="D4327" s="12" t="inlineStr">
        <is>
          <t>Motor 1 of 6: control / local station</t>
        </is>
      </c>
      <c r="E4327" s="12" t="inlineStr"/>
      <c r="F4327" s="12" t="inlineStr">
        <is>
          <t>PCM: power control module</t>
        </is>
      </c>
      <c r="G4327" s="12" t="inlineStr">
        <is>
          <t>RICE-6</t>
        </is>
      </c>
      <c r="H4327" s="12" t="inlineStr">
        <is>
          <t>RICE engine-generator 6</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6" t="n">
        <v>367</v>
      </c>
      <c r="U4327" s="16" t="n">
        <v>180</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I-C-0122</t>
        </is>
      </c>
      <c r="B4328" s="12" t="inlineStr">
        <is>
          <t>I</t>
        </is>
      </c>
      <c r="C4328" s="12" t="inlineStr">
        <is>
          <t>Modular / portable power</t>
        </is>
      </c>
      <c r="D4328" s="12" t="inlineStr">
        <is>
          <t>Motor 2 of 6: control / local station</t>
        </is>
      </c>
      <c r="E4328" s="12" t="inlineStr"/>
      <c r="F4328" s="12" t="inlineStr">
        <is>
          <t>PCM: power control module</t>
        </is>
      </c>
      <c r="G4328" s="12" t="inlineStr">
        <is>
          <t>RICE-6</t>
        </is>
      </c>
      <c r="H4328" s="12" t="inlineStr">
        <is>
          <t>RICE engine-generator 6</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6" t="n">
        <v>367</v>
      </c>
      <c r="U4328" s="16" t="n">
        <v>180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I-C-0123</t>
        </is>
      </c>
      <c r="B4329" s="12" t="inlineStr">
        <is>
          <t>I</t>
        </is>
      </c>
      <c r="C4329" s="12" t="inlineStr">
        <is>
          <t>Modular / portable power</t>
        </is>
      </c>
      <c r="D4329" s="12" t="inlineStr">
        <is>
          <t>Motor 3 of 6: control / local station</t>
        </is>
      </c>
      <c r="E4329" s="12" t="inlineStr"/>
      <c r="F4329" s="12" t="inlineStr">
        <is>
          <t>PCM: power control module</t>
        </is>
      </c>
      <c r="G4329" s="12" t="inlineStr">
        <is>
          <t>RICE-6</t>
        </is>
      </c>
      <c r="H4329" s="12" t="inlineStr">
        <is>
          <t>RICE engine-generator 6</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6" t="n">
        <v>367</v>
      </c>
      <c r="U4329" s="16" t="n">
        <v>180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I-C-0124</t>
        </is>
      </c>
      <c r="B4330" s="12" t="inlineStr">
        <is>
          <t>I</t>
        </is>
      </c>
      <c r="C4330" s="12" t="inlineStr">
        <is>
          <t>Modular / portable power</t>
        </is>
      </c>
      <c r="D4330" s="12" t="inlineStr">
        <is>
          <t>Motor 4 of 6: control / local station</t>
        </is>
      </c>
      <c r="E4330" s="12" t="inlineStr"/>
      <c r="F4330" s="12" t="inlineStr">
        <is>
          <t>PCM: power control module</t>
        </is>
      </c>
      <c r="G4330" s="12" t="inlineStr">
        <is>
          <t>RICE-6</t>
        </is>
      </c>
      <c r="H4330" s="12" t="inlineStr">
        <is>
          <t>RICE engine-generator 6</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367</v>
      </c>
      <c r="U4330" s="16" t="n">
        <v>180</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I-C-0125</t>
        </is>
      </c>
      <c r="B4331" s="12" t="inlineStr">
        <is>
          <t>I</t>
        </is>
      </c>
      <c r="C4331" s="12" t="inlineStr">
        <is>
          <t>Modular / portable power</t>
        </is>
      </c>
      <c r="D4331" s="12" t="inlineStr">
        <is>
          <t>Motor 5 of 6: control / local station</t>
        </is>
      </c>
      <c r="E4331" s="12" t="inlineStr"/>
      <c r="F4331" s="12" t="inlineStr">
        <is>
          <t>PCM: power control module</t>
        </is>
      </c>
      <c r="G4331" s="12" t="inlineStr">
        <is>
          <t>RICE-6</t>
        </is>
      </c>
      <c r="H4331" s="12" t="inlineStr">
        <is>
          <t>RICE engine-generator 6</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367</v>
      </c>
      <c r="U4331" s="16" t="n">
        <v>180</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I-C-0126</t>
        </is>
      </c>
      <c r="B4332" s="12" t="inlineStr">
        <is>
          <t>I</t>
        </is>
      </c>
      <c r="C4332" s="12" t="inlineStr">
        <is>
          <t>Modular / portable power</t>
        </is>
      </c>
      <c r="D4332" s="12" t="inlineStr">
        <is>
          <t>Motor 6 of 6: control / local station</t>
        </is>
      </c>
      <c r="E4332" s="12" t="inlineStr"/>
      <c r="F4332" s="12" t="inlineStr">
        <is>
          <t>PCM: power control module</t>
        </is>
      </c>
      <c r="G4332" s="12" t="inlineStr">
        <is>
          <t>RICE-6</t>
        </is>
      </c>
      <c r="H4332" s="12" t="inlineStr">
        <is>
          <t>RICE engine-generator 6</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6" t="n">
        <v>367</v>
      </c>
      <c r="U4332" s="16" t="n">
        <v>180</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I-C-0127</t>
        </is>
      </c>
      <c r="B4333" s="12" t="inlineStr">
        <is>
          <t>I</t>
        </is>
      </c>
      <c r="C4333" s="12" t="inlineStr">
        <is>
          <t>Modular / portable power</t>
        </is>
      </c>
      <c r="D4333" s="12" t="inlineStr">
        <is>
          <t>Motor 1 of 6: control / local station</t>
        </is>
      </c>
      <c r="E4333" s="12" t="inlineStr"/>
      <c r="F4333" s="12" t="inlineStr">
        <is>
          <t>PCM: power control module</t>
        </is>
      </c>
      <c r="G4333" s="12" t="inlineStr">
        <is>
          <t>RICE-7</t>
        </is>
      </c>
      <c r="H4333" s="12" t="inlineStr">
        <is>
          <t>RICE engine-generator 7</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6" t="n">
        <v>0</v>
      </c>
      <c r="U4333" s="16" t="n">
        <v>189</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I-C-0128</t>
        </is>
      </c>
      <c r="B4334" s="12" t="inlineStr">
        <is>
          <t>I</t>
        </is>
      </c>
      <c r="C4334" s="12" t="inlineStr">
        <is>
          <t>Modular / portable power</t>
        </is>
      </c>
      <c r="D4334" s="12" t="inlineStr">
        <is>
          <t>Motor 2 of 6: control / local station</t>
        </is>
      </c>
      <c r="E4334" s="12" t="inlineStr"/>
      <c r="F4334" s="12" t="inlineStr">
        <is>
          <t>PCM: power control module</t>
        </is>
      </c>
      <c r="G4334" s="12" t="inlineStr">
        <is>
          <t>RICE-7</t>
        </is>
      </c>
      <c r="H4334" s="12" t="inlineStr">
        <is>
          <t>RICE engine-generator 7</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6" t="n">
        <v>0</v>
      </c>
      <c r="U4334" s="16" t="n">
        <v>189</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I-C-0129</t>
        </is>
      </c>
      <c r="B4335" s="12" t="inlineStr">
        <is>
          <t>I</t>
        </is>
      </c>
      <c r="C4335" s="12" t="inlineStr">
        <is>
          <t>Modular / portable power</t>
        </is>
      </c>
      <c r="D4335" s="12" t="inlineStr">
        <is>
          <t>Motor 3 of 6: control / local station</t>
        </is>
      </c>
      <c r="E4335" s="12" t="inlineStr"/>
      <c r="F4335" s="12" t="inlineStr">
        <is>
          <t>PCM: power control module</t>
        </is>
      </c>
      <c r="G4335" s="12" t="inlineStr">
        <is>
          <t>RICE-7</t>
        </is>
      </c>
      <c r="H4335" s="12" t="inlineStr">
        <is>
          <t>RICE engine-generator 7</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6" t="n">
        <v>0</v>
      </c>
      <c r="U4335" s="16" t="n">
        <v>189</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I-C-0130</t>
        </is>
      </c>
      <c r="B4336" s="12" t="inlineStr">
        <is>
          <t>I</t>
        </is>
      </c>
      <c r="C4336" s="12" t="inlineStr">
        <is>
          <t>Modular / portable power</t>
        </is>
      </c>
      <c r="D4336" s="12" t="inlineStr">
        <is>
          <t>Motor 4 of 6: control / local station</t>
        </is>
      </c>
      <c r="E4336" s="12" t="inlineStr"/>
      <c r="F4336" s="12" t="inlineStr">
        <is>
          <t>PCM: power control module</t>
        </is>
      </c>
      <c r="G4336" s="12" t="inlineStr">
        <is>
          <t>RICE-7</t>
        </is>
      </c>
      <c r="H4336" s="12" t="inlineStr">
        <is>
          <t>RICE engine-generator 7</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Tray</t>
        </is>
      </c>
      <c r="T4336" s="16" t="n">
        <v>0</v>
      </c>
      <c r="U4336" s="16" t="n">
        <v>189</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I-C-0131</t>
        </is>
      </c>
      <c r="B4337" s="12" t="inlineStr">
        <is>
          <t>I</t>
        </is>
      </c>
      <c r="C4337" s="12" t="inlineStr">
        <is>
          <t>Modular / portable power</t>
        </is>
      </c>
      <c r="D4337" s="12" t="inlineStr">
        <is>
          <t>Motor 5 of 6: control / local station</t>
        </is>
      </c>
      <c r="E4337" s="12" t="inlineStr"/>
      <c r="F4337" s="12" t="inlineStr">
        <is>
          <t>PCM: power control module</t>
        </is>
      </c>
      <c r="G4337" s="12" t="inlineStr">
        <is>
          <t>RICE-7</t>
        </is>
      </c>
      <c r="H4337" s="12" t="inlineStr">
        <is>
          <t>RICE engine-generator 7</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6" t="n">
        <v>0</v>
      </c>
      <c r="U4337" s="16" t="n">
        <v>189</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I-C-0132</t>
        </is>
      </c>
      <c r="B4338" s="12" t="inlineStr">
        <is>
          <t>I</t>
        </is>
      </c>
      <c r="C4338" s="12" t="inlineStr">
        <is>
          <t>Modular / portable power</t>
        </is>
      </c>
      <c r="D4338" s="12" t="inlineStr">
        <is>
          <t>Motor 6 of 6: control / local station</t>
        </is>
      </c>
      <c r="E4338" s="12" t="inlineStr"/>
      <c r="F4338" s="12" t="inlineStr">
        <is>
          <t>PCM: power control module</t>
        </is>
      </c>
      <c r="G4338" s="12" t="inlineStr">
        <is>
          <t>RICE-7</t>
        </is>
      </c>
      <c r="H4338" s="12" t="inlineStr">
        <is>
          <t>RICE engine-generator 7</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6" t="n">
        <v>0</v>
      </c>
      <c r="U4338" s="16" t="n">
        <v>189</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I-C-0133</t>
        </is>
      </c>
      <c r="B4339" s="12" t="inlineStr">
        <is>
          <t>I</t>
        </is>
      </c>
      <c r="C4339" s="12" t="inlineStr">
        <is>
          <t>Modular / portable power</t>
        </is>
      </c>
      <c r="D4339" s="12" t="inlineStr">
        <is>
          <t>Motor 1 of 6: control / local station</t>
        </is>
      </c>
      <c r="E4339" s="12" t="inlineStr"/>
      <c r="F4339" s="12" t="inlineStr">
        <is>
          <t>PCM: power control module</t>
        </is>
      </c>
      <c r="G4339" s="12" t="inlineStr">
        <is>
          <t>RICE-8</t>
        </is>
      </c>
      <c r="H4339" s="12" t="inlineStr">
        <is>
          <t>RICE engine-generator 8</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Tray</t>
        </is>
      </c>
      <c r="T4339" s="16" t="n">
        <v>0</v>
      </c>
      <c r="U4339" s="16" t="n">
        <v>161</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I-C-0134</t>
        </is>
      </c>
      <c r="B4340" s="12" t="inlineStr">
        <is>
          <t>I</t>
        </is>
      </c>
      <c r="C4340" s="12" t="inlineStr">
        <is>
          <t>Modular / portable power</t>
        </is>
      </c>
      <c r="D4340" s="12" t="inlineStr">
        <is>
          <t>Motor 2 of 6: control / local station</t>
        </is>
      </c>
      <c r="E4340" s="12" t="inlineStr"/>
      <c r="F4340" s="12" t="inlineStr">
        <is>
          <t>PCM: power control module</t>
        </is>
      </c>
      <c r="G4340" s="12" t="inlineStr">
        <is>
          <t>RICE-8</t>
        </is>
      </c>
      <c r="H4340" s="12" t="inlineStr">
        <is>
          <t>RICE engine-generator 8</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Tray</t>
        </is>
      </c>
      <c r="T4340" s="16" t="n">
        <v>0</v>
      </c>
      <c r="U4340" s="16" t="n">
        <v>161</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I-C-0135</t>
        </is>
      </c>
      <c r="B4341" s="12" t="inlineStr">
        <is>
          <t>I</t>
        </is>
      </c>
      <c r="C4341" s="12" t="inlineStr">
        <is>
          <t>Modular / portable power</t>
        </is>
      </c>
      <c r="D4341" s="12" t="inlineStr">
        <is>
          <t>Motor 3 of 6: control / local station</t>
        </is>
      </c>
      <c r="E4341" s="12" t="inlineStr"/>
      <c r="F4341" s="12" t="inlineStr">
        <is>
          <t>PCM: power control module</t>
        </is>
      </c>
      <c r="G4341" s="12" t="inlineStr">
        <is>
          <t>RICE-8</t>
        </is>
      </c>
      <c r="H4341" s="12" t="inlineStr">
        <is>
          <t>RICE engine-generator 8</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161</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I-C-0136</t>
        </is>
      </c>
      <c r="B4342" s="12" t="inlineStr">
        <is>
          <t>I</t>
        </is>
      </c>
      <c r="C4342" s="12" t="inlineStr">
        <is>
          <t>Modular / portable power</t>
        </is>
      </c>
      <c r="D4342" s="12" t="inlineStr">
        <is>
          <t>Motor 4 of 6: control / local station</t>
        </is>
      </c>
      <c r="E4342" s="12" t="inlineStr"/>
      <c r="F4342" s="12" t="inlineStr">
        <is>
          <t>PCM: power control module</t>
        </is>
      </c>
      <c r="G4342" s="12" t="inlineStr">
        <is>
          <t>RICE-8</t>
        </is>
      </c>
      <c r="H4342" s="12" t="inlineStr">
        <is>
          <t>RICE engine-generator 8</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161</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I-C-0137</t>
        </is>
      </c>
      <c r="B4343" s="12" t="inlineStr">
        <is>
          <t>I</t>
        </is>
      </c>
      <c r="C4343" s="12" t="inlineStr">
        <is>
          <t>Modular / portable power</t>
        </is>
      </c>
      <c r="D4343" s="12" t="inlineStr">
        <is>
          <t>Motor 5 of 6: control / local station</t>
        </is>
      </c>
      <c r="E4343" s="12" t="inlineStr"/>
      <c r="F4343" s="12" t="inlineStr">
        <is>
          <t>PCM: power control module</t>
        </is>
      </c>
      <c r="G4343" s="12" t="inlineStr">
        <is>
          <t>RICE-8</t>
        </is>
      </c>
      <c r="H4343" s="12" t="inlineStr">
        <is>
          <t>RICE engine-generator 8</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161</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I-C-0138</t>
        </is>
      </c>
      <c r="B4344" s="12" t="inlineStr">
        <is>
          <t>I</t>
        </is>
      </c>
      <c r="C4344" s="12" t="inlineStr">
        <is>
          <t>Modular / portable power</t>
        </is>
      </c>
      <c r="D4344" s="12" t="inlineStr">
        <is>
          <t>Motor 6 of 6: control / local station</t>
        </is>
      </c>
      <c r="E4344" s="12" t="inlineStr"/>
      <c r="F4344" s="12" t="inlineStr">
        <is>
          <t>PCM: power control module</t>
        </is>
      </c>
      <c r="G4344" s="12" t="inlineStr">
        <is>
          <t>RICE-8</t>
        </is>
      </c>
      <c r="H4344" s="12" t="inlineStr">
        <is>
          <t>RICE engine-generator 8</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161</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I-C-0139</t>
        </is>
      </c>
      <c r="B4345" s="12" t="inlineStr">
        <is>
          <t>I</t>
        </is>
      </c>
      <c r="C4345" s="12" t="inlineStr">
        <is>
          <t>Modular / portable power</t>
        </is>
      </c>
      <c r="D4345" s="12" t="inlineStr">
        <is>
          <t>Control</t>
        </is>
      </c>
      <c r="E4345" s="12" t="inlineStr"/>
      <c r="F4345" s="12" t="inlineStr">
        <is>
          <t>PCM: power control module</t>
        </is>
      </c>
      <c r="G4345" s="12" t="inlineStr"/>
      <c r="H4345" s="12" t="inlineStr">
        <is>
          <t>Reagent storage</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40</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I-C-0140</t>
        </is>
      </c>
      <c r="B4346" s="12" t="inlineStr">
        <is>
          <t>I</t>
        </is>
      </c>
      <c r="C4346" s="12" t="inlineStr">
        <is>
          <t>Modular / portable power</t>
        </is>
      </c>
      <c r="D4346" s="12" t="inlineStr">
        <is>
          <t>Motor 1 of 2: control / local station</t>
        </is>
      </c>
      <c r="E4346" s="12" t="inlineStr"/>
      <c r="F4346" s="12" t="inlineStr">
        <is>
          <t>SC-1 PCM + 15 kV GCB</t>
        </is>
      </c>
      <c r="G4346" s="12" t="inlineStr"/>
      <c r="H4346" s="12" t="inlineStr">
        <is>
          <t>SC-1 CEMS shelter</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6" t="n">
        <v>0</v>
      </c>
      <c r="U4346" s="16" t="n">
        <v>229</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I-C-0141</t>
        </is>
      </c>
      <c r="B4347" s="12" t="inlineStr">
        <is>
          <t>I</t>
        </is>
      </c>
      <c r="C4347" s="12" t="inlineStr">
        <is>
          <t>Modular / portable power</t>
        </is>
      </c>
      <c r="D4347" s="12" t="inlineStr">
        <is>
          <t>Motor 2 of 2: control / local station</t>
        </is>
      </c>
      <c r="E4347" s="12" t="inlineStr"/>
      <c r="F4347" s="12" t="inlineStr">
        <is>
          <t>SC-1 PCM + 15 kV GCB</t>
        </is>
      </c>
      <c r="G4347" s="12" t="inlineStr"/>
      <c r="H4347" s="12" t="inlineStr">
        <is>
          <t>SC-1 CEMS shelter</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6" t="n">
        <v>0</v>
      </c>
      <c r="U4347" s="16" t="n">
        <v>229</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I-C-0142</t>
        </is>
      </c>
      <c r="B4348" s="12" t="inlineStr">
        <is>
          <t>I</t>
        </is>
      </c>
      <c r="C4348" s="12" t="inlineStr">
        <is>
          <t>Modular / portable power</t>
        </is>
      </c>
      <c r="D4348" s="12" t="inlineStr">
        <is>
          <t>SC-1 generator CT / VT secondaries to the PCM protection</t>
        </is>
      </c>
      <c r="E4348" s="12" t="inlineStr">
        <is>
          <t>SC-1</t>
        </is>
      </c>
      <c r="F4348" s="12" t="inlineStr">
        <is>
          <t>SC-1: aeroderivative simple-cycle unit (LM6000 class)</t>
        </is>
      </c>
      <c r="G4348" s="12" t="inlineStr"/>
      <c r="H4348" s="12" t="inlineStr">
        <is>
          <t>SC-1 PCM + 15 kV GCB</t>
        </is>
      </c>
      <c r="I4348" s="12" t="inlineStr">
        <is>
          <t>Control</t>
        </is>
      </c>
      <c r="J4348" s="12" t="inlineStr">
        <is>
          <t>Control cable 600 V Type TC-ER, Cu #10 AWG (CT / VT circuits)</t>
        </is>
      </c>
      <c r="K4348" s="12" t="inlineStr">
        <is>
          <t>CTCT|12/C|10</t>
        </is>
      </c>
      <c r="L4348" s="12" t="inlineStr">
        <is>
          <t>12/C</t>
        </is>
      </c>
      <c r="M4348" s="12" t="inlineStr">
        <is>
          <t>10</t>
        </is>
      </c>
      <c r="N4348" s="12" t="n">
        <v>2</v>
      </c>
      <c r="O4348" s="12" t="n">
        <v>1</v>
      </c>
      <c r="P4348" s="12" t="n"/>
      <c r="Q4348" s="12" t="n"/>
      <c r="R4348" s="12" t="n"/>
      <c r="S4348" s="12" t="inlineStr">
        <is>
          <t>Tray</t>
        </is>
      </c>
      <c r="T4348" s="16" t="n">
        <v>12</v>
      </c>
      <c r="U4348" s="16" t="n">
        <v>52</v>
      </c>
      <c r="V4348" s="16">
        <f>ROUNDUP((T4348+U4348+2*'Read Me'!$B$13)*(1+'Read Me'!$B$12),-1)</f>
        <v/>
      </c>
      <c r="W4348" s="16">
        <f>V4348*N4348*O4348</f>
        <v/>
      </c>
      <c r="X4348" s="12">
        <f>IF(LEFT(I4348,2)="MV",2*N4348*IF(L4348="1/C",O4348,1),0)</f>
        <v/>
      </c>
      <c r="Y4348" s="12">
        <f>IF(OR(LEFT(K4348,4)="LVAX",LEFT(K4348,6)="MV15AX",LEFT(K4348,4)="CTAX",LEFT(K4348,2)="W|"),2*N4348*O4348,0)</f>
        <v/>
      </c>
      <c r="Z4348" s="12" t="inlineStr">
        <is>
          <t>line-side and neutral CTs, VTs in the terminal box</t>
        </is>
      </c>
      <c r="AA4348" s="12">
        <f>N4348*O4348</f>
        <v/>
      </c>
    </row>
    <row r="4349">
      <c r="A4349" s="12" t="inlineStr">
        <is>
          <t>I-C-0143</t>
        </is>
      </c>
      <c r="B4349" s="12" t="inlineStr">
        <is>
          <t>I</t>
        </is>
      </c>
      <c r="C4349" s="12" t="inlineStr">
        <is>
          <t>Modular / portable power</t>
        </is>
      </c>
      <c r="D4349" s="12" t="inlineStr">
        <is>
          <t>Motor 1 of 2: control / local station</t>
        </is>
      </c>
      <c r="E4349" s="12" t="inlineStr"/>
      <c r="F4349" s="12" t="inlineStr">
        <is>
          <t>SC-1 PCM + 15 kV GCB</t>
        </is>
      </c>
      <c r="G4349" s="12" t="inlineStr"/>
      <c r="H4349" s="12" t="inlineStr">
        <is>
          <t>SC-1 ammonia flow-control unit</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6" t="n">
        <v>0</v>
      </c>
      <c r="U4349" s="16" t="n">
        <v>152</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I-C-0144</t>
        </is>
      </c>
      <c r="B4350" s="12" t="inlineStr">
        <is>
          <t>I</t>
        </is>
      </c>
      <c r="C4350" s="12" t="inlineStr">
        <is>
          <t>Modular / portable power</t>
        </is>
      </c>
      <c r="D4350" s="12" t="inlineStr">
        <is>
          <t>Motor 2 of 2: control / local station</t>
        </is>
      </c>
      <c r="E4350" s="12" t="inlineStr"/>
      <c r="F4350" s="12" t="inlineStr">
        <is>
          <t>SC-1 PCM + 15 kV GCB</t>
        </is>
      </c>
      <c r="G4350" s="12" t="inlineStr"/>
      <c r="H4350" s="12" t="inlineStr">
        <is>
          <t>SC-1 ammonia flow-control unit</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152</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I-C-0145</t>
        </is>
      </c>
      <c r="B4351" s="12" t="inlineStr">
        <is>
          <t>I</t>
        </is>
      </c>
      <c r="C4351" s="12" t="inlineStr">
        <is>
          <t>Modular / portable power</t>
        </is>
      </c>
      <c r="D4351" s="12" t="inlineStr">
        <is>
          <t>Solenoid to JB JB-SC-1 ammonia flow--SOL01: 4 x 2/C (field cables)</t>
        </is>
      </c>
      <c r="E4351" s="12" t="inlineStr"/>
      <c r="F4351" s="12" t="inlineStr">
        <is>
          <t>SC-1 ammonia flow-control unit</t>
        </is>
      </c>
      <c r="G4351" s="12" t="inlineStr">
        <is>
          <t>JB-SC-1 ammonia flow--SOL01</t>
        </is>
      </c>
      <c r="H4351" s="12" t="inlineStr">
        <is>
          <t>SC-1 ammonia flow-control unit</t>
        </is>
      </c>
      <c r="I4351" s="12" t="inlineStr">
        <is>
          <t>Control</t>
        </is>
      </c>
      <c r="J4351" s="12" t="inlineStr">
        <is>
          <t>Control cable 600 V Type TC-ER, Cu #14 AWG, PVC jacket</t>
        </is>
      </c>
      <c r="K4351" s="12" t="inlineStr">
        <is>
          <t>CT|2/C|14</t>
        </is>
      </c>
      <c r="L4351" s="12" t="inlineStr">
        <is>
          <t>2/C</t>
        </is>
      </c>
      <c r="M4351" s="12" t="inlineStr">
        <is>
          <t>14</t>
        </is>
      </c>
      <c r="N4351" s="12" t="n">
        <v>4</v>
      </c>
      <c r="O4351" s="12" t="n">
        <v>1</v>
      </c>
      <c r="P4351" s="12" t="n"/>
      <c r="Q4351" s="12" t="n"/>
      <c r="R4351" s="12" t="n"/>
      <c r="S4351" s="12" t="inlineStr">
        <is>
          <t>Tray / conduit</t>
        </is>
      </c>
      <c r="T4351" s="16" t="n">
        <v>40</v>
      </c>
      <c r="U4351" s="16" t="n">
        <v>10</v>
      </c>
      <c r="V4351" s="16">
        <f>ROUNDUP((T4351+U4351+2*'Read Me'!$B$13)*(1+'Read Me'!$B$12),-1)</f>
        <v/>
      </c>
      <c r="W4351" s="16">
        <f>V4351*N4351*O4351</f>
        <v/>
      </c>
      <c r="X4351" s="12">
        <f>IF(LEFT(I4351,2)="MV",2*N4351*IF(L4351="1/C",O4351,1),0)</f>
        <v/>
      </c>
      <c r="Y4351" s="12">
        <f>IF(OR(LEFT(K4351,4)="LVAX",LEFT(K4351,6)="MV15AX",LEFT(K4351,4)="CTAX",LEFT(K4351,2)="W|"),2*N4351*O4351,0)</f>
        <v/>
      </c>
      <c r="Z4351" s="12" t="inlineStr">
        <is>
          <t>device-to-JB field wiring, one cable per device</t>
        </is>
      </c>
      <c r="AA4351" s="12">
        <f>N4351*O4351</f>
        <v/>
      </c>
    </row>
    <row r="4352">
      <c r="A4352" s="12" t="inlineStr">
        <is>
          <t>I-C-0146</t>
        </is>
      </c>
      <c r="B4352" s="12" t="inlineStr">
        <is>
          <t>I</t>
        </is>
      </c>
      <c r="C4352" s="12" t="inlineStr">
        <is>
          <t>Modular / portable power</t>
        </is>
      </c>
      <c r="D4352" s="12" t="inlineStr">
        <is>
          <t>Home run JB-SC-1 ammonia flow--SOL01 to the control / marshalling room</t>
        </is>
      </c>
      <c r="E4352" s="12" t="inlineStr"/>
      <c r="F4352" s="12" t="inlineStr">
        <is>
          <t>SC-1 PCM + 15 kV GCB</t>
        </is>
      </c>
      <c r="G4352" s="12" t="inlineStr">
        <is>
          <t>JB-SC-1 ammonia flow--SOL01</t>
        </is>
      </c>
      <c r="H4352" s="12" t="inlineStr">
        <is>
          <t>SC-1 ammonia flow-control unit</t>
        </is>
      </c>
      <c r="I4352" s="12" t="inlineStr">
        <is>
          <t>Control</t>
        </is>
      </c>
      <c r="J4352" s="12" t="inlineStr">
        <is>
          <t>Control cable 600 V Type TC-ER, Cu #14 AWG, PVC jacket</t>
        </is>
      </c>
      <c r="K4352" s="12" t="inlineStr">
        <is>
          <t>CT|25/C|14</t>
        </is>
      </c>
      <c r="L4352" s="12" t="inlineStr">
        <is>
          <t>25/C</t>
        </is>
      </c>
      <c r="M4352" s="12" t="inlineStr">
        <is>
          <t>14</t>
        </is>
      </c>
      <c r="N4352" s="12" t="n">
        <v>1</v>
      </c>
      <c r="O4352" s="12" t="n">
        <v>1</v>
      </c>
      <c r="P4352" s="12" t="n"/>
      <c r="Q4352" s="12" t="n"/>
      <c r="R4352" s="12" t="n"/>
      <c r="S4352" s="12" t="inlineStr">
        <is>
          <t>Tray</t>
        </is>
      </c>
      <c r="T4352" s="16" t="n">
        <v>0</v>
      </c>
      <c r="U4352" s="16" t="n">
        <v>152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I-C-0147</t>
        </is>
      </c>
      <c r="B4353" s="12" t="inlineStr">
        <is>
          <t>I</t>
        </is>
      </c>
      <c r="C4353" s="12" t="inlineStr">
        <is>
          <t>Modular / portable power</t>
        </is>
      </c>
      <c r="D4353" s="12" t="inlineStr">
        <is>
          <t>Motor 1 of 1: control / local station</t>
        </is>
      </c>
      <c r="E4353" s="12" t="inlineStr"/>
      <c r="F4353" s="12" t="inlineStr">
        <is>
          <t>SC-1 PCM + 15 kV GCB</t>
        </is>
      </c>
      <c r="G4353" s="12" t="inlineStr"/>
      <c r="H4353" s="12" t="inlineStr">
        <is>
          <t>SC-1 auxiliary skids: fuel-gas module, water-wash skid</t>
        </is>
      </c>
      <c r="I4353" s="12" t="inlineStr">
        <is>
          <t>Control</t>
        </is>
      </c>
      <c r="J4353" s="12" t="inlineStr">
        <is>
          <t>ARMOR-X MC-HL 600 V control, Cu #14 AWG (Class I Div 2)</t>
        </is>
      </c>
      <c r="K4353" s="12" t="inlineStr">
        <is>
          <t>CTAX|7/C|14</t>
        </is>
      </c>
      <c r="L4353" s="12" t="inlineStr">
        <is>
          <t>7/C</t>
        </is>
      </c>
      <c r="M4353" s="12" t="inlineStr">
        <is>
          <t>14</t>
        </is>
      </c>
      <c r="N4353" s="12" t="n">
        <v>1</v>
      </c>
      <c r="O4353" s="12" t="n">
        <v>1</v>
      </c>
      <c r="P4353" s="12" t="n"/>
      <c r="Q4353" s="12" t="n"/>
      <c r="R4353" s="12" t="n"/>
      <c r="S4353" s="12" t="inlineStr">
        <is>
          <t>Tray</t>
        </is>
      </c>
      <c r="T4353" s="16" t="n">
        <v>0</v>
      </c>
      <c r="U4353" s="16" t="n">
        <v>77</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I-C-0148</t>
        </is>
      </c>
      <c r="B4354" s="12" t="inlineStr">
        <is>
          <t>I</t>
        </is>
      </c>
      <c r="C4354" s="12" t="inlineStr">
        <is>
          <t>Modular / portable power</t>
        </is>
      </c>
      <c r="D4354" s="12" t="inlineStr">
        <is>
          <t>Solenoid to JB JB-SC-1 auxiliary ski-SOL01: 4 x 2/C (field cables)</t>
        </is>
      </c>
      <c r="E4354" s="12" t="inlineStr"/>
      <c r="F4354" s="12" t="inlineStr">
        <is>
          <t>SC-1 auxiliary skids: fuel-gas module, water-wash skid</t>
        </is>
      </c>
      <c r="G4354" s="12" t="inlineStr">
        <is>
          <t>JB-SC-1 auxiliary ski-SOL01</t>
        </is>
      </c>
      <c r="H4354" s="12" t="inlineStr">
        <is>
          <t>SC-1 auxiliary skids: fuel-gas module, water-wash skid</t>
        </is>
      </c>
      <c r="I4354" s="12" t="inlineStr">
        <is>
          <t>Control</t>
        </is>
      </c>
      <c r="J4354" s="12" t="inlineStr">
        <is>
          <t>ARMOR-X MC-HL 600 V control, Cu #14 AWG (Class I Div 2)</t>
        </is>
      </c>
      <c r="K4354" s="12" t="inlineStr">
        <is>
          <t>CTAX|2/C|14</t>
        </is>
      </c>
      <c r="L4354" s="12" t="inlineStr">
        <is>
          <t>2/C</t>
        </is>
      </c>
      <c r="M4354" s="12" t="inlineStr">
        <is>
          <t>14</t>
        </is>
      </c>
      <c r="N4354" s="12" t="n">
        <v>4</v>
      </c>
      <c r="O4354" s="12" t="n">
        <v>1</v>
      </c>
      <c r="P4354" s="12" t="n"/>
      <c r="Q4354" s="12" t="n"/>
      <c r="R4354" s="12" t="n"/>
      <c r="S4354" s="12" t="inlineStr">
        <is>
          <t>Tray / conduit</t>
        </is>
      </c>
      <c r="T4354" s="16" t="n">
        <v>63</v>
      </c>
      <c r="U4354" s="16" t="n">
        <v>10</v>
      </c>
      <c r="V4354" s="16">
        <f>ROUNDUP((T4354+U4354+2*'Read Me'!$B$13)*(1+'Read Me'!$B$12),-1)</f>
        <v/>
      </c>
      <c r="W4354" s="16">
        <f>V4354*N4354*O4354</f>
        <v/>
      </c>
      <c r="X4354" s="12">
        <f>IF(LEFT(I4354,2)="MV",2*N4354*IF(L4354="1/C",O4354,1),0)</f>
        <v/>
      </c>
      <c r="Y4354" s="12">
        <f>IF(OR(LEFT(K4354,4)="LVAX",LEFT(K4354,6)="MV15AX",LEFT(K4354,4)="CTAX",LEFT(K4354,2)="W|"),2*N4354*O4354,0)</f>
        <v/>
      </c>
      <c r="Z4354" s="12" t="inlineStr">
        <is>
          <t>device-to-JB field wiring, one cable per device</t>
        </is>
      </c>
      <c r="AA4354" s="12">
        <f>N4354*O4354</f>
        <v/>
      </c>
    </row>
    <row r="4355">
      <c r="A4355" s="12" t="inlineStr">
        <is>
          <t>I-C-0149</t>
        </is>
      </c>
      <c r="B4355" s="12" t="inlineStr">
        <is>
          <t>I</t>
        </is>
      </c>
      <c r="C4355" s="12" t="inlineStr">
        <is>
          <t>Modular / portable power</t>
        </is>
      </c>
      <c r="D4355" s="12" t="inlineStr">
        <is>
          <t>Home run JB-SC-1 auxiliary ski-SOL01 to the control / marshalling room</t>
        </is>
      </c>
      <c r="E4355" s="12" t="inlineStr"/>
      <c r="F4355" s="12" t="inlineStr">
        <is>
          <t>SC-1 PCM + 15 kV GCB</t>
        </is>
      </c>
      <c r="G4355" s="12" t="inlineStr">
        <is>
          <t>JB-SC-1 auxiliary ski-SOL01</t>
        </is>
      </c>
      <c r="H4355" s="12" t="inlineStr">
        <is>
          <t>SC-1 auxiliary skids: fuel-gas module, water-wash skid</t>
        </is>
      </c>
      <c r="I4355" s="12" t="inlineStr">
        <is>
          <t>Control</t>
        </is>
      </c>
      <c r="J4355" s="12" t="inlineStr">
        <is>
          <t>ARMOR-X MC-HL 600 V control, Cu #14 AWG (Class I Div 2)</t>
        </is>
      </c>
      <c r="K4355" s="12" t="inlineStr">
        <is>
          <t>CTAX|25/C|14</t>
        </is>
      </c>
      <c r="L4355" s="12" t="inlineStr">
        <is>
          <t>25/C</t>
        </is>
      </c>
      <c r="M4355" s="12" t="inlineStr">
        <is>
          <t>14</t>
        </is>
      </c>
      <c r="N4355" s="12" t="n">
        <v>1</v>
      </c>
      <c r="O4355" s="12" t="n">
        <v>1</v>
      </c>
      <c r="P4355" s="12" t="n"/>
      <c r="Q4355" s="12" t="n"/>
      <c r="R4355" s="12" t="n"/>
      <c r="S4355" s="12" t="inlineStr">
        <is>
          <t>Tray</t>
        </is>
      </c>
      <c r="T4355" s="16" t="n">
        <v>0</v>
      </c>
      <c r="U4355" s="16" t="n">
        <v>77</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I-C-0150</t>
        </is>
      </c>
      <c r="B4356" s="12" t="inlineStr">
        <is>
          <t>I</t>
        </is>
      </c>
      <c r="C4356" s="12" t="inlineStr">
        <is>
          <t>Modular / portable power</t>
        </is>
      </c>
      <c r="D4356" s="12" t="inlineStr">
        <is>
          <t>Motor 1 of 4: control / local station</t>
        </is>
      </c>
      <c r="E4356" s="12" t="inlineStr"/>
      <c r="F4356" s="12" t="inlineStr">
        <is>
          <t>SC-1 PCM + 15 kV GCB</t>
        </is>
      </c>
      <c r="G4356" s="12" t="inlineStr"/>
      <c r="H4356" s="12" t="inlineStr">
        <is>
          <t>SC-1 lube-oil fin-fan cooler</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6" t="n">
        <v>0</v>
      </c>
      <c r="U4356" s="16" t="n">
        <v>82</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I-C-0151</t>
        </is>
      </c>
      <c r="B4357" s="12" t="inlineStr">
        <is>
          <t>I</t>
        </is>
      </c>
      <c r="C4357" s="12" t="inlineStr">
        <is>
          <t>Modular / portable power</t>
        </is>
      </c>
      <c r="D4357" s="12" t="inlineStr">
        <is>
          <t>Motor 2 of 4: control / local station</t>
        </is>
      </c>
      <c r="E4357" s="12" t="inlineStr"/>
      <c r="F4357" s="12" t="inlineStr">
        <is>
          <t>SC-1 PCM + 15 kV GCB</t>
        </is>
      </c>
      <c r="G4357" s="12" t="inlineStr"/>
      <c r="H4357" s="12" t="inlineStr">
        <is>
          <t>SC-1 lube-oil fin-fan cooler</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82</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I-C-0152</t>
        </is>
      </c>
      <c r="B4358" s="12" t="inlineStr">
        <is>
          <t>I</t>
        </is>
      </c>
      <c r="C4358" s="12" t="inlineStr">
        <is>
          <t>Modular / portable power</t>
        </is>
      </c>
      <c r="D4358" s="12" t="inlineStr">
        <is>
          <t>Motor 3 of 4: control / local station</t>
        </is>
      </c>
      <c r="E4358" s="12" t="inlineStr"/>
      <c r="F4358" s="12" t="inlineStr">
        <is>
          <t>SC-1 PCM + 15 kV GCB</t>
        </is>
      </c>
      <c r="G4358" s="12" t="inlineStr"/>
      <c r="H4358" s="12" t="inlineStr">
        <is>
          <t>SC-1 lube-oil fin-fan cooler</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82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I-C-0153</t>
        </is>
      </c>
      <c r="B4359" s="12" t="inlineStr">
        <is>
          <t>I</t>
        </is>
      </c>
      <c r="C4359" s="12" t="inlineStr">
        <is>
          <t>Modular / portable power</t>
        </is>
      </c>
      <c r="D4359" s="12" t="inlineStr">
        <is>
          <t>Motor 4 of 4: control / local station</t>
        </is>
      </c>
      <c r="E4359" s="12" t="inlineStr"/>
      <c r="F4359" s="12" t="inlineStr">
        <is>
          <t>SC-1 PCM + 15 kV GCB</t>
        </is>
      </c>
      <c r="G4359" s="12" t="inlineStr"/>
      <c r="H4359" s="12" t="inlineStr">
        <is>
          <t>SC-1 lube-oil fin-fan cooler</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6" t="n">
        <v>0</v>
      </c>
      <c r="U4359" s="16" t="n">
        <v>82</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I-C-0154</t>
        </is>
      </c>
      <c r="B4360" s="12" t="inlineStr">
        <is>
          <t>I</t>
        </is>
      </c>
      <c r="C4360" s="12" t="inlineStr">
        <is>
          <t>Modular / portable power</t>
        </is>
      </c>
      <c r="D4360" s="12" t="inlineStr">
        <is>
          <t>Motor 1 of 2: control / local station</t>
        </is>
      </c>
      <c r="E4360" s="12" t="inlineStr"/>
      <c r="F4360" s="12" t="inlineStr">
        <is>
          <t>SC-1 PCM + 15 kV GCB</t>
        </is>
      </c>
      <c r="G4360" s="12" t="inlineStr"/>
      <c r="H4360" s="12" t="inlineStr">
        <is>
          <t>SC-1 tempering-air fans (2 x 100 %)</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Tray</t>
        </is>
      </c>
      <c r="T4360" s="16" t="n">
        <v>0</v>
      </c>
      <c r="U4360" s="16" t="n">
        <v>156</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I-C-0155</t>
        </is>
      </c>
      <c r="B4361" s="12" t="inlineStr">
        <is>
          <t>I</t>
        </is>
      </c>
      <c r="C4361" s="12" t="inlineStr">
        <is>
          <t>Modular / portable power</t>
        </is>
      </c>
      <c r="D4361" s="12" t="inlineStr">
        <is>
          <t>Motor 2 of 2: control / local station</t>
        </is>
      </c>
      <c r="E4361" s="12" t="inlineStr"/>
      <c r="F4361" s="12" t="inlineStr">
        <is>
          <t>SC-1 PCM + 15 kV GCB</t>
        </is>
      </c>
      <c r="G4361" s="12" t="inlineStr"/>
      <c r="H4361" s="12" t="inlineStr">
        <is>
          <t>SC-1 tempering-air fans (2 x 100 %)</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6" t="n">
        <v>0</v>
      </c>
      <c r="U4361" s="16" t="n">
        <v>156</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I-C-0156</t>
        </is>
      </c>
      <c r="B4362" s="12" t="inlineStr">
        <is>
          <t>I</t>
        </is>
      </c>
      <c r="C4362" s="12" t="inlineStr">
        <is>
          <t>Modular / portable power</t>
        </is>
      </c>
      <c r="D4362" s="12" t="inlineStr">
        <is>
          <t>Motor 1 of 10: control / local station</t>
        </is>
      </c>
      <c r="E4362" s="12" t="inlineStr"/>
      <c r="F4362" s="12" t="inlineStr">
        <is>
          <t>SC-1 PCM + 15 kV GCB</t>
        </is>
      </c>
      <c r="G4362" s="12" t="inlineStr">
        <is>
          <t>SC-1</t>
        </is>
      </c>
      <c r="H4362" s="12" t="inlineStr">
        <is>
          <t>SC-1: aeroderivative simple-cycle unit (LM6000 class)</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6" t="n">
        <v>0</v>
      </c>
      <c r="U4362" s="16" t="n">
        <v>64</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I-C-0157</t>
        </is>
      </c>
      <c r="B4363" s="12" t="inlineStr">
        <is>
          <t>I</t>
        </is>
      </c>
      <c r="C4363" s="12" t="inlineStr">
        <is>
          <t>Modular / portable power</t>
        </is>
      </c>
      <c r="D4363" s="12" t="inlineStr">
        <is>
          <t>Motor 2 of 10: control / local station</t>
        </is>
      </c>
      <c r="E4363" s="12" t="inlineStr"/>
      <c r="F4363" s="12" t="inlineStr">
        <is>
          <t>SC-1 PCM + 15 kV GCB</t>
        </is>
      </c>
      <c r="G4363" s="12" t="inlineStr">
        <is>
          <t>SC-1</t>
        </is>
      </c>
      <c r="H4363" s="12" t="inlineStr">
        <is>
          <t>SC-1: aeroderivative simple-cycle unit (LM6000 class)</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6" t="n">
        <v>0</v>
      </c>
      <c r="U4363" s="16" t="n">
        <v>64</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I-C-0158</t>
        </is>
      </c>
      <c r="B4364" s="12" t="inlineStr">
        <is>
          <t>I</t>
        </is>
      </c>
      <c r="C4364" s="12" t="inlineStr">
        <is>
          <t>Modular / portable power</t>
        </is>
      </c>
      <c r="D4364" s="12" t="inlineStr">
        <is>
          <t>Motor 3 of 10: control / local station</t>
        </is>
      </c>
      <c r="E4364" s="12" t="inlineStr"/>
      <c r="F4364" s="12" t="inlineStr">
        <is>
          <t>SC-1 PCM + 15 kV GCB</t>
        </is>
      </c>
      <c r="G4364" s="12" t="inlineStr">
        <is>
          <t>SC-1</t>
        </is>
      </c>
      <c r="H4364" s="12" t="inlineStr">
        <is>
          <t>SC-1: aeroderivative simple-cycle unit (LM6000 class)</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64</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I-C-0159</t>
        </is>
      </c>
      <c r="B4365" s="12" t="inlineStr">
        <is>
          <t>I</t>
        </is>
      </c>
      <c r="C4365" s="12" t="inlineStr">
        <is>
          <t>Modular / portable power</t>
        </is>
      </c>
      <c r="D4365" s="12" t="inlineStr">
        <is>
          <t>Motor 4 of 10: control / local station</t>
        </is>
      </c>
      <c r="E4365" s="12" t="inlineStr"/>
      <c r="F4365" s="12" t="inlineStr">
        <is>
          <t>SC-1 PCM + 15 kV GCB</t>
        </is>
      </c>
      <c r="G4365" s="12" t="inlineStr">
        <is>
          <t>SC-1</t>
        </is>
      </c>
      <c r="H4365" s="12" t="inlineStr">
        <is>
          <t>SC-1: aeroderivative simple-cycle unit (LM6000 class)</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6" t="n">
        <v>0</v>
      </c>
      <c r="U4365" s="16" t="n">
        <v>64</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I-C-0160</t>
        </is>
      </c>
      <c r="B4366" s="12" t="inlineStr">
        <is>
          <t>I</t>
        </is>
      </c>
      <c r="C4366" s="12" t="inlineStr">
        <is>
          <t>Modular / portable power</t>
        </is>
      </c>
      <c r="D4366" s="12" t="inlineStr">
        <is>
          <t>Motor 5 of 10: control / local station</t>
        </is>
      </c>
      <c r="E4366" s="12" t="inlineStr"/>
      <c r="F4366" s="12" t="inlineStr">
        <is>
          <t>SC-1 PCM + 15 kV GCB</t>
        </is>
      </c>
      <c r="G4366" s="12" t="inlineStr">
        <is>
          <t>SC-1</t>
        </is>
      </c>
      <c r="H4366" s="12" t="inlineStr">
        <is>
          <t>SC-1: aeroderivative simple-cycle unit (LM6000 class)</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6" t="n">
        <v>0</v>
      </c>
      <c r="U4366" s="16" t="n">
        <v>64</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I-C-0161</t>
        </is>
      </c>
      <c r="B4367" s="12" t="inlineStr">
        <is>
          <t>I</t>
        </is>
      </c>
      <c r="C4367" s="12" t="inlineStr">
        <is>
          <t>Modular / portable power</t>
        </is>
      </c>
      <c r="D4367" s="12" t="inlineStr">
        <is>
          <t>Motor 6 of 10: control / local station</t>
        </is>
      </c>
      <c r="E4367" s="12" t="inlineStr"/>
      <c r="F4367" s="12" t="inlineStr">
        <is>
          <t>SC-1 PCM + 15 kV GCB</t>
        </is>
      </c>
      <c r="G4367" s="12" t="inlineStr">
        <is>
          <t>SC-1</t>
        </is>
      </c>
      <c r="H4367" s="12" t="inlineStr">
        <is>
          <t>SC-1: aeroderivative simple-cycle unit (LM6000 class)</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6" t="n">
        <v>0</v>
      </c>
      <c r="U4367" s="16" t="n">
        <v>64</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I-C-0162</t>
        </is>
      </c>
      <c r="B4368" s="12" t="inlineStr">
        <is>
          <t>I</t>
        </is>
      </c>
      <c r="C4368" s="12" t="inlineStr">
        <is>
          <t>Modular / portable power</t>
        </is>
      </c>
      <c r="D4368" s="12" t="inlineStr">
        <is>
          <t>Motor 7 of 10: control / local station</t>
        </is>
      </c>
      <c r="E4368" s="12" t="inlineStr"/>
      <c r="F4368" s="12" t="inlineStr">
        <is>
          <t>SC-1 PCM + 15 kV GCB</t>
        </is>
      </c>
      <c r="G4368" s="12" t="inlineStr">
        <is>
          <t>SC-1</t>
        </is>
      </c>
      <c r="H4368" s="12" t="inlineStr">
        <is>
          <t>SC-1: aeroderivative simple-cycle unit (LM6000 class)</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6" t="n">
        <v>0</v>
      </c>
      <c r="U4368" s="16" t="n">
        <v>64</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I-C-0163</t>
        </is>
      </c>
      <c r="B4369" s="12" t="inlineStr">
        <is>
          <t>I</t>
        </is>
      </c>
      <c r="C4369" s="12" t="inlineStr">
        <is>
          <t>Modular / portable power</t>
        </is>
      </c>
      <c r="D4369" s="12" t="inlineStr">
        <is>
          <t>Motor 8 of 10: control / local station</t>
        </is>
      </c>
      <c r="E4369" s="12" t="inlineStr"/>
      <c r="F4369" s="12" t="inlineStr">
        <is>
          <t>SC-1 PCM + 15 kV GCB</t>
        </is>
      </c>
      <c r="G4369" s="12" t="inlineStr">
        <is>
          <t>SC-1</t>
        </is>
      </c>
      <c r="H4369" s="12" t="inlineStr">
        <is>
          <t>SC-1: aeroderivative simple-cycle unit (LM6000 class)</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6" t="n">
        <v>0</v>
      </c>
      <c r="U4369" s="16" t="n">
        <v>64</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I-C-0164</t>
        </is>
      </c>
      <c r="B4370" s="12" t="inlineStr">
        <is>
          <t>I</t>
        </is>
      </c>
      <c r="C4370" s="12" t="inlineStr">
        <is>
          <t>Modular / portable power</t>
        </is>
      </c>
      <c r="D4370" s="12" t="inlineStr">
        <is>
          <t>Motor 9 of 10: control / local station</t>
        </is>
      </c>
      <c r="E4370" s="12" t="inlineStr"/>
      <c r="F4370" s="12" t="inlineStr">
        <is>
          <t>SC-1 PCM + 15 kV GCB</t>
        </is>
      </c>
      <c r="G4370" s="12" t="inlineStr">
        <is>
          <t>SC-1</t>
        </is>
      </c>
      <c r="H4370" s="12" t="inlineStr">
        <is>
          <t>SC-1: aeroderivative simple-cycle unit (LM6000 class)</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64</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I-C-0165</t>
        </is>
      </c>
      <c r="B4371" s="12" t="inlineStr">
        <is>
          <t>I</t>
        </is>
      </c>
      <c r="C4371" s="12" t="inlineStr">
        <is>
          <t>Modular / portable power</t>
        </is>
      </c>
      <c r="D4371" s="12" t="inlineStr">
        <is>
          <t>Motor 10 of 10: control / local station</t>
        </is>
      </c>
      <c r="E4371" s="12" t="inlineStr"/>
      <c r="F4371" s="12" t="inlineStr">
        <is>
          <t>SC-1 PCM + 15 kV GCB</t>
        </is>
      </c>
      <c r="G4371" s="12" t="inlineStr">
        <is>
          <t>SC-1</t>
        </is>
      </c>
      <c r="H4371" s="12" t="inlineStr">
        <is>
          <t>SC-1: aeroderivative simple-cycle unit (LM6000 class)</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6" t="n">
        <v>0</v>
      </c>
      <c r="U4371" s="16" t="n">
        <v>64</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I-C-0166</t>
        </is>
      </c>
      <c r="B4372" s="12" t="inlineStr">
        <is>
          <t>I</t>
        </is>
      </c>
      <c r="C4372" s="12" t="inlineStr">
        <is>
          <t>Modular / portable power</t>
        </is>
      </c>
      <c r="D4372" s="12" t="inlineStr">
        <is>
          <t>Motor 1 of 2: control / local station</t>
        </is>
      </c>
      <c r="E4372" s="12" t="inlineStr"/>
      <c r="F4372" s="12" t="inlineStr">
        <is>
          <t>SC-2 PCM + 15 kV GCB</t>
        </is>
      </c>
      <c r="G4372" s="12" t="inlineStr"/>
      <c r="H4372" s="12" t="inlineStr">
        <is>
          <t>SC-2 CEMS shelter</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6" t="n">
        <v>25</v>
      </c>
      <c r="U4372" s="16" t="n">
        <v>197</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I-C-0167</t>
        </is>
      </c>
      <c r="B4373" s="12" t="inlineStr">
        <is>
          <t>I</t>
        </is>
      </c>
      <c r="C4373" s="12" t="inlineStr">
        <is>
          <t>Modular / portable power</t>
        </is>
      </c>
      <c r="D4373" s="12" t="inlineStr">
        <is>
          <t>Motor 2 of 2: control / local station</t>
        </is>
      </c>
      <c r="E4373" s="12" t="inlineStr"/>
      <c r="F4373" s="12" t="inlineStr">
        <is>
          <t>SC-2 PCM + 15 kV GCB</t>
        </is>
      </c>
      <c r="G4373" s="12" t="inlineStr"/>
      <c r="H4373" s="12" t="inlineStr">
        <is>
          <t>SC-2 CEMS shelter</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6" t="n">
        <v>25</v>
      </c>
      <c r="U4373" s="16" t="n">
        <v>197</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I-C-0168</t>
        </is>
      </c>
      <c r="B4374" s="12" t="inlineStr">
        <is>
          <t>I</t>
        </is>
      </c>
      <c r="C4374" s="12" t="inlineStr">
        <is>
          <t>Modular / portable power</t>
        </is>
      </c>
      <c r="D4374" s="12" t="inlineStr">
        <is>
          <t>SC-2 generator CT / VT secondaries to the PCM protection</t>
        </is>
      </c>
      <c r="E4374" s="12" t="inlineStr">
        <is>
          <t>SC-2</t>
        </is>
      </c>
      <c r="F4374" s="12" t="inlineStr">
        <is>
          <t>SC-2: aeroderivative simple-cycle unit (LM6000 class)</t>
        </is>
      </c>
      <c r="G4374" s="12" t="inlineStr"/>
      <c r="H4374" s="12" t="inlineStr">
        <is>
          <t>SC-2 PCM + 15 kV GCB</t>
        </is>
      </c>
      <c r="I4374" s="12" t="inlineStr">
        <is>
          <t>Control</t>
        </is>
      </c>
      <c r="J4374" s="12" t="inlineStr">
        <is>
          <t>Control cable 600 V Type TC-ER, Cu #10 AWG (CT / VT circuits)</t>
        </is>
      </c>
      <c r="K4374" s="12" t="inlineStr">
        <is>
          <t>CTCT|12/C|10</t>
        </is>
      </c>
      <c r="L4374" s="12" t="inlineStr">
        <is>
          <t>12/C</t>
        </is>
      </c>
      <c r="M4374" s="12" t="inlineStr">
        <is>
          <t>10</t>
        </is>
      </c>
      <c r="N4374" s="12" t="n">
        <v>2</v>
      </c>
      <c r="O4374" s="12" t="n">
        <v>1</v>
      </c>
      <c r="P4374" s="12" t="n"/>
      <c r="Q4374" s="12" t="n"/>
      <c r="R4374" s="12" t="n"/>
      <c r="S4374" s="12" t="inlineStr">
        <is>
          <t>Tray</t>
        </is>
      </c>
      <c r="T4374" s="16" t="n">
        <v>0</v>
      </c>
      <c r="U4374" s="16" t="n">
        <v>57</v>
      </c>
      <c r="V4374" s="16">
        <f>ROUNDUP((T4374+U4374+2*'Read Me'!$B$13)*(1+'Read Me'!$B$12),-1)</f>
        <v/>
      </c>
      <c r="W4374" s="16">
        <f>V4374*N4374*O4374</f>
        <v/>
      </c>
      <c r="X4374" s="12">
        <f>IF(LEFT(I4374,2)="MV",2*N4374*IF(L4374="1/C",O4374,1),0)</f>
        <v/>
      </c>
      <c r="Y4374" s="12">
        <f>IF(OR(LEFT(K4374,4)="LVAX",LEFT(K4374,6)="MV15AX",LEFT(K4374,4)="CTAX",LEFT(K4374,2)="W|"),2*N4374*O4374,0)</f>
        <v/>
      </c>
      <c r="Z4374" s="12" t="inlineStr">
        <is>
          <t>line-side and neutral CTs, VTs in the terminal box</t>
        </is>
      </c>
      <c r="AA4374" s="12">
        <f>N4374*O4374</f>
        <v/>
      </c>
    </row>
    <row r="4375">
      <c r="A4375" s="12" t="inlineStr">
        <is>
          <t>I-C-0169</t>
        </is>
      </c>
      <c r="B4375" s="12" t="inlineStr">
        <is>
          <t>I</t>
        </is>
      </c>
      <c r="C4375" s="12" t="inlineStr">
        <is>
          <t>Modular / portable power</t>
        </is>
      </c>
      <c r="D4375" s="12" t="inlineStr">
        <is>
          <t>Motor 1 of 2: control / local station</t>
        </is>
      </c>
      <c r="E4375" s="12" t="inlineStr"/>
      <c r="F4375" s="12" t="inlineStr">
        <is>
          <t>SC-2 PCM + 15 kV GCB</t>
        </is>
      </c>
      <c r="G4375" s="12" t="inlineStr"/>
      <c r="H4375" s="12" t="inlineStr">
        <is>
          <t>SC-2 ammonia flow-control unit</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6" t="n">
        <v>0</v>
      </c>
      <c r="U4375" s="16" t="n">
        <v>152</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I-C-0170</t>
        </is>
      </c>
      <c r="B4376" s="12" t="inlineStr">
        <is>
          <t>I</t>
        </is>
      </c>
      <c r="C4376" s="12" t="inlineStr">
        <is>
          <t>Modular / portable power</t>
        </is>
      </c>
      <c r="D4376" s="12" t="inlineStr">
        <is>
          <t>Motor 2 of 2: control / local station</t>
        </is>
      </c>
      <c r="E4376" s="12" t="inlineStr"/>
      <c r="F4376" s="12" t="inlineStr">
        <is>
          <t>SC-2 PCM + 15 kV GCB</t>
        </is>
      </c>
      <c r="G4376" s="12" t="inlineStr"/>
      <c r="H4376" s="12" t="inlineStr">
        <is>
          <t>SC-2 ammonia flow-control unit</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152</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I-C-0171</t>
        </is>
      </c>
      <c r="B4377" s="12" t="inlineStr">
        <is>
          <t>I</t>
        </is>
      </c>
      <c r="C4377" s="12" t="inlineStr">
        <is>
          <t>Modular / portable power</t>
        </is>
      </c>
      <c r="D4377" s="12" t="inlineStr">
        <is>
          <t>Solenoid to JB JB-SC-2 ammonia flow--SOL01: 4 x 2/C (field cables)</t>
        </is>
      </c>
      <c r="E4377" s="12" t="inlineStr"/>
      <c r="F4377" s="12" t="inlineStr">
        <is>
          <t>SC-2 ammonia flow-control unit</t>
        </is>
      </c>
      <c r="G4377" s="12" t="inlineStr">
        <is>
          <t>JB-SC-2 ammonia flow--SOL01</t>
        </is>
      </c>
      <c r="H4377" s="12" t="inlineStr">
        <is>
          <t>SC-2 ammonia flow-control unit</t>
        </is>
      </c>
      <c r="I4377" s="12" t="inlineStr">
        <is>
          <t>Control</t>
        </is>
      </c>
      <c r="J4377" s="12" t="inlineStr">
        <is>
          <t>Control cable 600 V Type TC-ER, Cu #14 AWG, PVC jacket</t>
        </is>
      </c>
      <c r="K4377" s="12" t="inlineStr">
        <is>
          <t>CT|2/C|14</t>
        </is>
      </c>
      <c r="L4377" s="12" t="inlineStr">
        <is>
          <t>2/C</t>
        </is>
      </c>
      <c r="M4377" s="12" t="inlineStr">
        <is>
          <t>14</t>
        </is>
      </c>
      <c r="N4377" s="12" t="n">
        <v>4</v>
      </c>
      <c r="O4377" s="12" t="n">
        <v>1</v>
      </c>
      <c r="P4377" s="12" t="n"/>
      <c r="Q4377" s="12" t="n"/>
      <c r="R4377" s="12" t="n"/>
      <c r="S4377" s="12" t="inlineStr">
        <is>
          <t>Tray / conduit</t>
        </is>
      </c>
      <c r="T4377" s="16" t="n">
        <v>40</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I-C-0172</t>
        </is>
      </c>
      <c r="B4378" s="12" t="inlineStr">
        <is>
          <t>I</t>
        </is>
      </c>
      <c r="C4378" s="12" t="inlineStr">
        <is>
          <t>Modular / portable power</t>
        </is>
      </c>
      <c r="D4378" s="12" t="inlineStr">
        <is>
          <t>Home run JB-SC-2 ammonia flow--SOL01 to the control / marshalling room</t>
        </is>
      </c>
      <c r="E4378" s="12" t="inlineStr"/>
      <c r="F4378" s="12" t="inlineStr">
        <is>
          <t>SC-2 PCM + 15 kV GCB</t>
        </is>
      </c>
      <c r="G4378" s="12" t="inlineStr">
        <is>
          <t>JB-SC-2 ammonia flow--SOL01</t>
        </is>
      </c>
      <c r="H4378" s="12" t="inlineStr">
        <is>
          <t>SC-2 ammonia flow-control unit</t>
        </is>
      </c>
      <c r="I4378" s="12" t="inlineStr">
        <is>
          <t>Control</t>
        </is>
      </c>
      <c r="J4378" s="12" t="inlineStr">
        <is>
          <t>Control cable 600 V Type TC-ER, Cu #14 AWG, PVC jacket</t>
        </is>
      </c>
      <c r="K4378" s="12" t="inlineStr">
        <is>
          <t>CT|25/C|14</t>
        </is>
      </c>
      <c r="L4378" s="12" t="inlineStr">
        <is>
          <t>25/C</t>
        </is>
      </c>
      <c r="M4378" s="12" t="inlineStr">
        <is>
          <t>14</t>
        </is>
      </c>
      <c r="N4378" s="12" t="n">
        <v>1</v>
      </c>
      <c r="O4378" s="12" t="n">
        <v>1</v>
      </c>
      <c r="P4378" s="12" t="n"/>
      <c r="Q4378" s="12" t="n"/>
      <c r="R4378" s="12" t="n"/>
      <c r="S4378" s="12" t="inlineStr">
        <is>
          <t>Tray</t>
        </is>
      </c>
      <c r="T4378" s="16" t="n">
        <v>0</v>
      </c>
      <c r="U4378" s="16" t="n">
        <v>152</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I-C-0173</t>
        </is>
      </c>
      <c r="B4379" s="12" t="inlineStr">
        <is>
          <t>I</t>
        </is>
      </c>
      <c r="C4379" s="12" t="inlineStr">
        <is>
          <t>Modular / portable power</t>
        </is>
      </c>
      <c r="D4379" s="12" t="inlineStr">
        <is>
          <t>Motor 1 of 1: control / local station</t>
        </is>
      </c>
      <c r="E4379" s="12" t="inlineStr"/>
      <c r="F4379" s="12" t="inlineStr">
        <is>
          <t>SC-2 PCM + 15 kV GCB</t>
        </is>
      </c>
      <c r="G4379" s="12" t="inlineStr"/>
      <c r="H4379" s="12" t="inlineStr">
        <is>
          <t>SC-2 auxiliary skids: fuel-gas module, water-wash skid</t>
        </is>
      </c>
      <c r="I4379" s="12" t="inlineStr">
        <is>
          <t>Control</t>
        </is>
      </c>
      <c r="J4379" s="12" t="inlineStr">
        <is>
          <t>ARMOR-X MC-HL 600 V control, Cu #14 AWG (Class I Div 2)</t>
        </is>
      </c>
      <c r="K4379" s="12" t="inlineStr">
        <is>
          <t>CTAX|7/C|14</t>
        </is>
      </c>
      <c r="L4379" s="12" t="inlineStr">
        <is>
          <t>7/C</t>
        </is>
      </c>
      <c r="M4379" s="12" t="inlineStr">
        <is>
          <t>14</t>
        </is>
      </c>
      <c r="N4379" s="12" t="n">
        <v>1</v>
      </c>
      <c r="O4379" s="12" t="n">
        <v>1</v>
      </c>
      <c r="P4379" s="12" t="n"/>
      <c r="Q4379" s="12" t="n"/>
      <c r="R4379" s="12" t="n"/>
      <c r="S4379" s="12" t="inlineStr">
        <is>
          <t>Tray</t>
        </is>
      </c>
      <c r="T4379" s="16" t="n">
        <v>0</v>
      </c>
      <c r="U4379" s="16" t="n">
        <v>77</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I-C-0174</t>
        </is>
      </c>
      <c r="B4380" s="12" t="inlineStr">
        <is>
          <t>I</t>
        </is>
      </c>
      <c r="C4380" s="12" t="inlineStr">
        <is>
          <t>Modular / portable power</t>
        </is>
      </c>
      <c r="D4380" s="12" t="inlineStr">
        <is>
          <t>Solenoid to JB JB-SC-2 auxiliary ski-SOL01: 4 x 2/C (field cables)</t>
        </is>
      </c>
      <c r="E4380" s="12" t="inlineStr"/>
      <c r="F4380" s="12" t="inlineStr">
        <is>
          <t>SC-2 auxiliary skids: fuel-gas module, water-wash skid</t>
        </is>
      </c>
      <c r="G4380" s="12" t="inlineStr">
        <is>
          <t>JB-SC-2 auxiliary ski-SOL01</t>
        </is>
      </c>
      <c r="H4380" s="12" t="inlineStr">
        <is>
          <t>SC-2 auxiliary skids: fuel-gas module, water-wash skid</t>
        </is>
      </c>
      <c r="I4380" s="12" t="inlineStr">
        <is>
          <t>Control</t>
        </is>
      </c>
      <c r="J4380" s="12" t="inlineStr">
        <is>
          <t>ARMOR-X MC-HL 600 V control, Cu #14 AWG (Class I Div 2)</t>
        </is>
      </c>
      <c r="K4380" s="12" t="inlineStr">
        <is>
          <t>CTAX|2/C|14</t>
        </is>
      </c>
      <c r="L4380" s="12" t="inlineStr">
        <is>
          <t>2/C</t>
        </is>
      </c>
      <c r="M4380" s="12" t="inlineStr">
        <is>
          <t>14</t>
        </is>
      </c>
      <c r="N4380" s="12" t="n">
        <v>4</v>
      </c>
      <c r="O4380" s="12" t="n">
        <v>1</v>
      </c>
      <c r="P4380" s="12" t="n"/>
      <c r="Q4380" s="12" t="n"/>
      <c r="R4380" s="12" t="n"/>
      <c r="S4380" s="12" t="inlineStr">
        <is>
          <t>Tray / conduit</t>
        </is>
      </c>
      <c r="T4380" s="16" t="n">
        <v>63</v>
      </c>
      <c r="U4380" s="16" t="n">
        <v>10</v>
      </c>
      <c r="V4380" s="16">
        <f>ROUNDUP((T4380+U4380+2*'Read Me'!$B$13)*(1+'Read Me'!$B$12),-1)</f>
        <v/>
      </c>
      <c r="W4380" s="16">
        <f>V4380*N4380*O4380</f>
        <v/>
      </c>
      <c r="X4380" s="12">
        <f>IF(LEFT(I4380,2)="MV",2*N4380*IF(L4380="1/C",O4380,1),0)</f>
        <v/>
      </c>
      <c r="Y4380" s="12">
        <f>IF(OR(LEFT(K4380,4)="LVAX",LEFT(K4380,6)="MV15AX",LEFT(K4380,4)="CTAX",LEFT(K4380,2)="W|"),2*N4380*O4380,0)</f>
        <v/>
      </c>
      <c r="Z4380" s="12" t="inlineStr">
        <is>
          <t>device-to-JB field wiring, one cable per device</t>
        </is>
      </c>
      <c r="AA4380" s="12">
        <f>N4380*O4380</f>
        <v/>
      </c>
    </row>
    <row r="4381">
      <c r="A4381" s="12" t="inlineStr">
        <is>
          <t>I-C-0175</t>
        </is>
      </c>
      <c r="B4381" s="12" t="inlineStr">
        <is>
          <t>I</t>
        </is>
      </c>
      <c r="C4381" s="12" t="inlineStr">
        <is>
          <t>Modular / portable power</t>
        </is>
      </c>
      <c r="D4381" s="12" t="inlineStr">
        <is>
          <t>Home run JB-SC-2 auxiliary ski-SOL01 to the control / marshalling room</t>
        </is>
      </c>
      <c r="E4381" s="12" t="inlineStr"/>
      <c r="F4381" s="12" t="inlineStr">
        <is>
          <t>SC-2 PCM + 15 kV GCB</t>
        </is>
      </c>
      <c r="G4381" s="12" t="inlineStr">
        <is>
          <t>JB-SC-2 auxiliary ski-SOL01</t>
        </is>
      </c>
      <c r="H4381" s="12" t="inlineStr">
        <is>
          <t>SC-2 auxiliary skids: fuel-gas module, water-wash skid</t>
        </is>
      </c>
      <c r="I4381" s="12" t="inlineStr">
        <is>
          <t>Control</t>
        </is>
      </c>
      <c r="J4381" s="12" t="inlineStr">
        <is>
          <t>ARMOR-X MC-HL 600 V control, Cu #14 AWG (Class I Div 2)</t>
        </is>
      </c>
      <c r="K4381" s="12" t="inlineStr">
        <is>
          <t>CTAX|25/C|14</t>
        </is>
      </c>
      <c r="L4381" s="12" t="inlineStr">
        <is>
          <t>25/C</t>
        </is>
      </c>
      <c r="M4381" s="12" t="inlineStr">
        <is>
          <t>14</t>
        </is>
      </c>
      <c r="N4381" s="12" t="n">
        <v>1</v>
      </c>
      <c r="O4381" s="12" t="n">
        <v>1</v>
      </c>
      <c r="P4381" s="12" t="n"/>
      <c r="Q4381" s="12" t="n"/>
      <c r="R4381" s="12" t="n"/>
      <c r="S4381" s="12" t="inlineStr">
        <is>
          <t>Tray</t>
        </is>
      </c>
      <c r="T4381" s="16" t="n">
        <v>0</v>
      </c>
      <c r="U4381" s="16" t="n">
        <v>77</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I-C-0176</t>
        </is>
      </c>
      <c r="B4382" s="12" t="inlineStr">
        <is>
          <t>I</t>
        </is>
      </c>
      <c r="C4382" s="12" t="inlineStr">
        <is>
          <t>Modular / portable power</t>
        </is>
      </c>
      <c r="D4382" s="12" t="inlineStr">
        <is>
          <t>Motor 1 of 4: control / local station</t>
        </is>
      </c>
      <c r="E4382" s="12" t="inlineStr"/>
      <c r="F4382" s="12" t="inlineStr">
        <is>
          <t>SC-2 PCM + 15 kV GCB</t>
        </is>
      </c>
      <c r="G4382" s="12" t="inlineStr"/>
      <c r="H4382" s="12" t="inlineStr">
        <is>
          <t>SC-2 lube-oil fin-fan cooler</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Tray</t>
        </is>
      </c>
      <c r="T4382" s="16" t="n">
        <v>0</v>
      </c>
      <c r="U4382" s="16" t="n">
        <v>82</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I-C-0177</t>
        </is>
      </c>
      <c r="B4383" s="12" t="inlineStr">
        <is>
          <t>I</t>
        </is>
      </c>
      <c r="C4383" s="12" t="inlineStr">
        <is>
          <t>Modular / portable power</t>
        </is>
      </c>
      <c r="D4383" s="12" t="inlineStr">
        <is>
          <t>Motor 2 of 4: control / local station</t>
        </is>
      </c>
      <c r="E4383" s="12" t="inlineStr"/>
      <c r="F4383" s="12" t="inlineStr">
        <is>
          <t>SC-2 PCM + 15 kV GCB</t>
        </is>
      </c>
      <c r="G4383" s="12" t="inlineStr"/>
      <c r="H4383" s="12" t="inlineStr">
        <is>
          <t>SC-2 lube-oil fin-fan cooler</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82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I-C-0178</t>
        </is>
      </c>
      <c r="B4384" s="12" t="inlineStr">
        <is>
          <t>I</t>
        </is>
      </c>
      <c r="C4384" s="12" t="inlineStr">
        <is>
          <t>Modular / portable power</t>
        </is>
      </c>
      <c r="D4384" s="12" t="inlineStr">
        <is>
          <t>Motor 3 of 4: control / local station</t>
        </is>
      </c>
      <c r="E4384" s="12" t="inlineStr"/>
      <c r="F4384" s="12" t="inlineStr">
        <is>
          <t>SC-2 PCM + 15 kV GCB</t>
        </is>
      </c>
      <c r="G4384" s="12" t="inlineStr"/>
      <c r="H4384" s="12" t="inlineStr">
        <is>
          <t>SC-2 lube-oil fin-fan cooler</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82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I-C-0179</t>
        </is>
      </c>
      <c r="B4385" s="12" t="inlineStr">
        <is>
          <t>I</t>
        </is>
      </c>
      <c r="C4385" s="12" t="inlineStr">
        <is>
          <t>Modular / portable power</t>
        </is>
      </c>
      <c r="D4385" s="12" t="inlineStr">
        <is>
          <t>Motor 4 of 4: control / local station</t>
        </is>
      </c>
      <c r="E4385" s="12" t="inlineStr"/>
      <c r="F4385" s="12" t="inlineStr">
        <is>
          <t>SC-2 PCM + 15 kV GCB</t>
        </is>
      </c>
      <c r="G4385" s="12" t="inlineStr"/>
      <c r="H4385" s="12" t="inlineStr">
        <is>
          <t>SC-2 lube-oil fin-fan cooler</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Tray</t>
        </is>
      </c>
      <c r="T4385" s="16" t="n">
        <v>0</v>
      </c>
      <c r="U4385" s="16" t="n">
        <v>82</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I-C-0180</t>
        </is>
      </c>
      <c r="B4386" s="12" t="inlineStr">
        <is>
          <t>I</t>
        </is>
      </c>
      <c r="C4386" s="12" t="inlineStr">
        <is>
          <t>Modular / portable power</t>
        </is>
      </c>
      <c r="D4386" s="12" t="inlineStr">
        <is>
          <t>Motor 1 of 2: control / local station</t>
        </is>
      </c>
      <c r="E4386" s="12" t="inlineStr"/>
      <c r="F4386" s="12" t="inlineStr">
        <is>
          <t>SC-2 PCM + 15 kV GCB</t>
        </is>
      </c>
      <c r="G4386" s="12" t="inlineStr"/>
      <c r="H4386" s="12" t="inlineStr">
        <is>
          <t>SC-2 tempering-air fans (2 x 100 %)</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6" t="n">
        <v>25</v>
      </c>
      <c r="U4386" s="16" t="n">
        <v>124</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I-C-0181</t>
        </is>
      </c>
      <c r="B4387" s="12" t="inlineStr">
        <is>
          <t>I</t>
        </is>
      </c>
      <c r="C4387" s="12" t="inlineStr">
        <is>
          <t>Modular / portable power</t>
        </is>
      </c>
      <c r="D4387" s="12" t="inlineStr">
        <is>
          <t>Motor 2 of 2: control / local station</t>
        </is>
      </c>
      <c r="E4387" s="12" t="inlineStr"/>
      <c r="F4387" s="12" t="inlineStr">
        <is>
          <t>SC-2 PCM + 15 kV GCB</t>
        </is>
      </c>
      <c r="G4387" s="12" t="inlineStr"/>
      <c r="H4387" s="12" t="inlineStr">
        <is>
          <t>SC-2 tempering-air fans (2 x 100 %)</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6" t="n">
        <v>25</v>
      </c>
      <c r="U4387" s="16" t="n">
        <v>124</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I-C-0182</t>
        </is>
      </c>
      <c r="B4388" s="12" t="inlineStr">
        <is>
          <t>I</t>
        </is>
      </c>
      <c r="C4388" s="12" t="inlineStr">
        <is>
          <t>Modular / portable power</t>
        </is>
      </c>
      <c r="D4388" s="12" t="inlineStr">
        <is>
          <t>Motor 1 of 10: control / local station</t>
        </is>
      </c>
      <c r="E4388" s="12" t="inlineStr"/>
      <c r="F4388" s="12" t="inlineStr">
        <is>
          <t>SC-2 PCM + 15 kV GCB</t>
        </is>
      </c>
      <c r="G4388" s="12" t="inlineStr">
        <is>
          <t>SC-2</t>
        </is>
      </c>
      <c r="H4388" s="12" t="inlineStr">
        <is>
          <t>SC-2: aeroderivative simple-cycle unit (LM6000 class)</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6" t="n">
        <v>25</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I-C-0183</t>
        </is>
      </c>
      <c r="B4389" s="12" t="inlineStr">
        <is>
          <t>I</t>
        </is>
      </c>
      <c r="C4389" s="12" t="inlineStr">
        <is>
          <t>Modular / portable power</t>
        </is>
      </c>
      <c r="D4389" s="12" t="inlineStr">
        <is>
          <t>Motor 2 of 10: control / local station</t>
        </is>
      </c>
      <c r="E4389" s="12" t="inlineStr"/>
      <c r="F4389" s="12" t="inlineStr">
        <is>
          <t>SC-2 PCM + 15 kV GCB</t>
        </is>
      </c>
      <c r="G4389" s="12" t="inlineStr">
        <is>
          <t>SC-2</t>
        </is>
      </c>
      <c r="H4389" s="12" t="inlineStr">
        <is>
          <t>SC-2: aeroderivative simple-cycle unit (LM6000 class)</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6" t="n">
        <v>25</v>
      </c>
      <c r="U4389" s="16" t="n">
        <v>32</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I-C-0184</t>
        </is>
      </c>
      <c r="B4390" s="12" t="inlineStr">
        <is>
          <t>I</t>
        </is>
      </c>
      <c r="C4390" s="12" t="inlineStr">
        <is>
          <t>Modular / portable power</t>
        </is>
      </c>
      <c r="D4390" s="12" t="inlineStr">
        <is>
          <t>Motor 3 of 10: control / local station</t>
        </is>
      </c>
      <c r="E4390" s="12" t="inlineStr"/>
      <c r="F4390" s="12" t="inlineStr">
        <is>
          <t>SC-2 PCM + 15 kV GCB</t>
        </is>
      </c>
      <c r="G4390" s="12" t="inlineStr">
        <is>
          <t>SC-2</t>
        </is>
      </c>
      <c r="H4390" s="12" t="inlineStr">
        <is>
          <t>SC-2: aeroderivative simple-cycle unit (LM6000 class)</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6" t="n">
        <v>25</v>
      </c>
      <c r="U4390" s="16" t="n">
        <v>32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I-C-0185</t>
        </is>
      </c>
      <c r="B4391" s="12" t="inlineStr">
        <is>
          <t>I</t>
        </is>
      </c>
      <c r="C4391" s="12" t="inlineStr">
        <is>
          <t>Modular / portable power</t>
        </is>
      </c>
      <c r="D4391" s="12" t="inlineStr">
        <is>
          <t>Motor 4 of 10: control / local station</t>
        </is>
      </c>
      <c r="E4391" s="12" t="inlineStr"/>
      <c r="F4391" s="12" t="inlineStr">
        <is>
          <t>SC-2 PCM + 15 kV GCB</t>
        </is>
      </c>
      <c r="G4391" s="12" t="inlineStr">
        <is>
          <t>SC-2</t>
        </is>
      </c>
      <c r="H4391" s="12" t="inlineStr">
        <is>
          <t>SC-2: aeroderivative simple-cycle unit (LM6000 class)</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6" t="n">
        <v>25</v>
      </c>
      <c r="U4391" s="16" t="n">
        <v>32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I-C-0186</t>
        </is>
      </c>
      <c r="B4392" s="12" t="inlineStr">
        <is>
          <t>I</t>
        </is>
      </c>
      <c r="C4392" s="12" t="inlineStr">
        <is>
          <t>Modular / portable power</t>
        </is>
      </c>
      <c r="D4392" s="12" t="inlineStr">
        <is>
          <t>Motor 5 of 10: control / local station</t>
        </is>
      </c>
      <c r="E4392" s="12" t="inlineStr"/>
      <c r="F4392" s="12" t="inlineStr">
        <is>
          <t>SC-2 PCM + 15 kV GCB</t>
        </is>
      </c>
      <c r="G4392" s="12" t="inlineStr">
        <is>
          <t>SC-2</t>
        </is>
      </c>
      <c r="H4392" s="12" t="inlineStr">
        <is>
          <t>SC-2: aeroderivative simple-cycle unit (LM6000 class)</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6" t="n">
        <v>25</v>
      </c>
      <c r="U4392" s="16" t="n">
        <v>32</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I-C-0187</t>
        </is>
      </c>
      <c r="B4393" s="12" t="inlineStr">
        <is>
          <t>I</t>
        </is>
      </c>
      <c r="C4393" s="12" t="inlineStr">
        <is>
          <t>Modular / portable power</t>
        </is>
      </c>
      <c r="D4393" s="12" t="inlineStr">
        <is>
          <t>Motor 6 of 10: control / local station</t>
        </is>
      </c>
      <c r="E4393" s="12" t="inlineStr"/>
      <c r="F4393" s="12" t="inlineStr">
        <is>
          <t>SC-2 PCM + 15 kV GCB</t>
        </is>
      </c>
      <c r="G4393" s="12" t="inlineStr">
        <is>
          <t>SC-2</t>
        </is>
      </c>
      <c r="H4393" s="12" t="inlineStr">
        <is>
          <t>SC-2: aeroderivative simple-cycle unit (LM6000 class)</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6" t="n">
        <v>25</v>
      </c>
      <c r="U4393" s="16" t="n">
        <v>32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I-C-0188</t>
        </is>
      </c>
      <c r="B4394" s="12" t="inlineStr">
        <is>
          <t>I</t>
        </is>
      </c>
      <c r="C4394" s="12" t="inlineStr">
        <is>
          <t>Modular / portable power</t>
        </is>
      </c>
      <c r="D4394" s="12" t="inlineStr">
        <is>
          <t>Motor 7 of 10: control / local station</t>
        </is>
      </c>
      <c r="E4394" s="12" t="inlineStr"/>
      <c r="F4394" s="12" t="inlineStr">
        <is>
          <t>SC-2 PCM + 15 kV GCB</t>
        </is>
      </c>
      <c r="G4394" s="12" t="inlineStr">
        <is>
          <t>SC-2</t>
        </is>
      </c>
      <c r="H4394" s="12" t="inlineStr">
        <is>
          <t>SC-2: aeroderivative simple-cycle unit (LM6000 class)</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25</v>
      </c>
      <c r="U4394" s="16" t="n">
        <v>32</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I-C-0189</t>
        </is>
      </c>
      <c r="B4395" s="12" t="inlineStr">
        <is>
          <t>I</t>
        </is>
      </c>
      <c r="C4395" s="12" t="inlineStr">
        <is>
          <t>Modular / portable power</t>
        </is>
      </c>
      <c r="D4395" s="12" t="inlineStr">
        <is>
          <t>Motor 8 of 10: control / local station</t>
        </is>
      </c>
      <c r="E4395" s="12" t="inlineStr"/>
      <c r="F4395" s="12" t="inlineStr">
        <is>
          <t>SC-2 PCM + 15 kV GCB</t>
        </is>
      </c>
      <c r="G4395" s="12" t="inlineStr">
        <is>
          <t>SC-2</t>
        </is>
      </c>
      <c r="H4395" s="12" t="inlineStr">
        <is>
          <t>SC-2: aeroderivative simple-cycle unit (LM6000 class)</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25</v>
      </c>
      <c r="U4395" s="16" t="n">
        <v>32</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I-C-0190</t>
        </is>
      </c>
      <c r="B4396" s="12" t="inlineStr">
        <is>
          <t>I</t>
        </is>
      </c>
      <c r="C4396" s="12" t="inlineStr">
        <is>
          <t>Modular / portable power</t>
        </is>
      </c>
      <c r="D4396" s="12" t="inlineStr">
        <is>
          <t>Motor 9 of 10: control / local station</t>
        </is>
      </c>
      <c r="E4396" s="12" t="inlineStr"/>
      <c r="F4396" s="12" t="inlineStr">
        <is>
          <t>SC-2 PCM + 15 kV GCB</t>
        </is>
      </c>
      <c r="G4396" s="12" t="inlineStr">
        <is>
          <t>SC-2</t>
        </is>
      </c>
      <c r="H4396" s="12" t="inlineStr">
        <is>
          <t>SC-2: aeroderivative simple-cycle unit (LM6000 class)</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25</v>
      </c>
      <c r="U4396" s="16" t="n">
        <v>32</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I-C-0191</t>
        </is>
      </c>
      <c r="B4397" s="12" t="inlineStr">
        <is>
          <t>I</t>
        </is>
      </c>
      <c r="C4397" s="12" t="inlineStr">
        <is>
          <t>Modular / portable power</t>
        </is>
      </c>
      <c r="D4397" s="12" t="inlineStr">
        <is>
          <t>Motor 10 of 10: control / local station</t>
        </is>
      </c>
      <c r="E4397" s="12" t="inlineStr"/>
      <c r="F4397" s="12" t="inlineStr">
        <is>
          <t>SC-2 PCM + 15 kV GCB</t>
        </is>
      </c>
      <c r="G4397" s="12" t="inlineStr">
        <is>
          <t>SC-2</t>
        </is>
      </c>
      <c r="H4397" s="12" t="inlineStr">
        <is>
          <t>SC-2: aeroderivative simple-cycle unit (LM6000 class)</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25</v>
      </c>
      <c r="U4397" s="16" t="n">
        <v>32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I-C-0192</t>
        </is>
      </c>
      <c r="B4398" s="12" t="inlineStr">
        <is>
          <t>I</t>
        </is>
      </c>
      <c r="C4398" s="12" t="inlineStr">
        <is>
          <t>Modular / portable power</t>
        </is>
      </c>
      <c r="D4398" s="12" t="inlineStr">
        <is>
          <t>Motor 1 of 6: control / local station</t>
        </is>
      </c>
      <c r="E4398" s="12" t="inlineStr"/>
      <c r="F4398" s="12" t="inlineStr">
        <is>
          <t>MOD-LV 480 V board + 480 V : 13.8 kV step-up</t>
        </is>
      </c>
      <c r="G4398" s="12" t="inlineStr"/>
      <c r="H4398" s="12" t="inlineStr">
        <is>
          <t>T-MOD 230 kV take-off gantry with arresters</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370</v>
      </c>
      <c r="U4398" s="16" t="n">
        <v>128</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I-C-0193</t>
        </is>
      </c>
      <c r="B4399" s="12" t="inlineStr">
        <is>
          <t>I</t>
        </is>
      </c>
      <c r="C4399" s="12" t="inlineStr">
        <is>
          <t>Modular / portable power</t>
        </is>
      </c>
      <c r="D4399" s="12" t="inlineStr">
        <is>
          <t>Motor 2 of 6: control / local station</t>
        </is>
      </c>
      <c r="E4399" s="12" t="inlineStr"/>
      <c r="F4399" s="12" t="inlineStr">
        <is>
          <t>MOD-LV 480 V board + 480 V : 13.8 kV step-up</t>
        </is>
      </c>
      <c r="G4399" s="12" t="inlineStr"/>
      <c r="H4399" s="12" t="inlineStr">
        <is>
          <t>T-MOD 230 kV take-off gantry with arresters</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370</v>
      </c>
      <c r="U4399" s="16" t="n">
        <v>128</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I-C-0194</t>
        </is>
      </c>
      <c r="B4400" s="12" t="inlineStr">
        <is>
          <t>I</t>
        </is>
      </c>
      <c r="C4400" s="12" t="inlineStr">
        <is>
          <t>Modular / portable power</t>
        </is>
      </c>
      <c r="D4400" s="12" t="inlineStr">
        <is>
          <t>Motor 3 of 6: control / local station</t>
        </is>
      </c>
      <c r="E4400" s="12" t="inlineStr"/>
      <c r="F4400" s="12" t="inlineStr">
        <is>
          <t>MOD-LV 480 V board + 480 V : 13.8 kV step-up</t>
        </is>
      </c>
      <c r="G4400" s="12" t="inlineStr"/>
      <c r="H4400" s="12" t="inlineStr">
        <is>
          <t>T-MOD 230 kV take-off gantry with arresters</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370</v>
      </c>
      <c r="U4400" s="16" t="n">
        <v>128</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I-C-0195</t>
        </is>
      </c>
      <c r="B4401" s="12" t="inlineStr">
        <is>
          <t>I</t>
        </is>
      </c>
      <c r="C4401" s="12" t="inlineStr">
        <is>
          <t>Modular / portable power</t>
        </is>
      </c>
      <c r="D4401" s="12" t="inlineStr">
        <is>
          <t>Motor 4 of 6: control / local station</t>
        </is>
      </c>
      <c r="E4401" s="12" t="inlineStr"/>
      <c r="F4401" s="12" t="inlineStr">
        <is>
          <t>MOD-LV 480 V board + 480 V : 13.8 kV step-up</t>
        </is>
      </c>
      <c r="G4401" s="12" t="inlineStr"/>
      <c r="H4401" s="12" t="inlineStr">
        <is>
          <t>T-MOD 230 kV take-off gantry with arresters</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370</v>
      </c>
      <c r="U4401" s="16" t="n">
        <v>128</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I-C-0196</t>
        </is>
      </c>
      <c r="B4402" s="12" t="inlineStr">
        <is>
          <t>I</t>
        </is>
      </c>
      <c r="C4402" s="12" t="inlineStr">
        <is>
          <t>Modular / portable power</t>
        </is>
      </c>
      <c r="D4402" s="12" t="inlineStr">
        <is>
          <t>Motor 5 of 6: control / local station</t>
        </is>
      </c>
      <c r="E4402" s="12" t="inlineStr"/>
      <c r="F4402" s="12" t="inlineStr">
        <is>
          <t>MOD-LV 480 V board + 480 V : 13.8 kV step-up</t>
        </is>
      </c>
      <c r="G4402" s="12" t="inlineStr"/>
      <c r="H4402" s="12" t="inlineStr">
        <is>
          <t>T-MOD 230 kV take-off gantry with arresters</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370</v>
      </c>
      <c r="U4402" s="16" t="n">
        <v>128</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I-C-0197</t>
        </is>
      </c>
      <c r="B4403" s="12" t="inlineStr">
        <is>
          <t>I</t>
        </is>
      </c>
      <c r="C4403" s="12" t="inlineStr">
        <is>
          <t>Modular / portable power</t>
        </is>
      </c>
      <c r="D4403" s="12" t="inlineStr">
        <is>
          <t>Motor 6 of 6: control / local station</t>
        </is>
      </c>
      <c r="E4403" s="12" t="inlineStr"/>
      <c r="F4403" s="12" t="inlineStr">
        <is>
          <t>MOD-LV 480 V board + 480 V : 13.8 kV step-up</t>
        </is>
      </c>
      <c r="G4403" s="12" t="inlineStr"/>
      <c r="H4403" s="12" t="inlineStr">
        <is>
          <t>T-MOD 230 kV take-off gantry with arresters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370</v>
      </c>
      <c r="U4403" s="16" t="n">
        <v>128</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I-C-0198</t>
        </is>
      </c>
      <c r="B4404" s="12" t="inlineStr">
        <is>
          <t>I</t>
        </is>
      </c>
      <c r="C4404" s="12" t="inlineStr">
        <is>
          <t>Modular / portable power</t>
        </is>
      </c>
      <c r="D4404" s="12" t="inlineStr">
        <is>
          <t>Motor 1 of 6: control / local station</t>
        </is>
      </c>
      <c r="E4404" s="12" t="inlineStr"/>
      <c r="F4404" s="12" t="inlineStr">
        <is>
          <t>MOD-LV 480 V board + 480 V : 13.8 kV step-up</t>
        </is>
      </c>
      <c r="G4404" s="12" t="inlineStr"/>
      <c r="H4404" s="12" t="inlineStr">
        <is>
          <t>T-MOD-1 / T-MOD-2 firewall</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362</v>
      </c>
      <c r="U4404" s="16" t="n">
        <v>130</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I-C-0199</t>
        </is>
      </c>
      <c r="B4405" s="12" t="inlineStr">
        <is>
          <t>I</t>
        </is>
      </c>
      <c r="C4405" s="12" t="inlineStr">
        <is>
          <t>Modular / portable power</t>
        </is>
      </c>
      <c r="D4405" s="12" t="inlineStr">
        <is>
          <t>Motor 2 of 6: control / local station</t>
        </is>
      </c>
      <c r="E4405" s="12" t="inlineStr"/>
      <c r="F4405" s="12" t="inlineStr">
        <is>
          <t>MOD-LV 480 V board + 480 V : 13.8 kV step-up</t>
        </is>
      </c>
      <c r="G4405" s="12" t="inlineStr"/>
      <c r="H4405" s="12" t="inlineStr">
        <is>
          <t>T-MOD-1 / T-MOD-2 firewall</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362</v>
      </c>
      <c r="U4405" s="16" t="n">
        <v>130</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I-C-0200</t>
        </is>
      </c>
      <c r="B4406" s="12" t="inlineStr">
        <is>
          <t>I</t>
        </is>
      </c>
      <c r="C4406" s="12" t="inlineStr">
        <is>
          <t>Modular / portable power</t>
        </is>
      </c>
      <c r="D4406" s="12" t="inlineStr">
        <is>
          <t>Motor 3 of 6: control / local station</t>
        </is>
      </c>
      <c r="E4406" s="12" t="inlineStr"/>
      <c r="F4406" s="12" t="inlineStr">
        <is>
          <t>MOD-LV 480 V board + 480 V : 13.8 kV step-up</t>
        </is>
      </c>
      <c r="G4406" s="12" t="inlineStr"/>
      <c r="H4406" s="12" t="inlineStr">
        <is>
          <t>T-MOD-1 / T-MOD-2 firewall</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362</v>
      </c>
      <c r="U4406" s="16" t="n">
        <v>130</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I-C-0201</t>
        </is>
      </c>
      <c r="B4407" s="12" t="inlineStr">
        <is>
          <t>I</t>
        </is>
      </c>
      <c r="C4407" s="12" t="inlineStr">
        <is>
          <t>Modular / portable power</t>
        </is>
      </c>
      <c r="D4407" s="12" t="inlineStr">
        <is>
          <t>Motor 4 of 6: control / local station</t>
        </is>
      </c>
      <c r="E4407" s="12" t="inlineStr"/>
      <c r="F4407" s="12" t="inlineStr">
        <is>
          <t>MOD-LV 480 V board + 480 V : 13.8 kV step-up</t>
        </is>
      </c>
      <c r="G4407" s="12" t="inlineStr"/>
      <c r="H4407" s="12" t="inlineStr">
        <is>
          <t>T-MOD-1 / T-MOD-2 firewall</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362</v>
      </c>
      <c r="U4407" s="16" t="n">
        <v>130</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I-C-0202</t>
        </is>
      </c>
      <c r="B4408" s="12" t="inlineStr">
        <is>
          <t>I</t>
        </is>
      </c>
      <c r="C4408" s="12" t="inlineStr">
        <is>
          <t>Modular / portable power</t>
        </is>
      </c>
      <c r="D4408" s="12" t="inlineStr">
        <is>
          <t>Motor 5 of 6: control / local station</t>
        </is>
      </c>
      <c r="E4408" s="12" t="inlineStr"/>
      <c r="F4408" s="12" t="inlineStr">
        <is>
          <t>MOD-LV 480 V board + 480 V : 13.8 kV step-up</t>
        </is>
      </c>
      <c r="G4408" s="12" t="inlineStr"/>
      <c r="H4408" s="12" t="inlineStr">
        <is>
          <t>T-MOD-1 / T-MOD-2 firewall</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362</v>
      </c>
      <c r="U4408" s="16" t="n">
        <v>130</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I-C-0203</t>
        </is>
      </c>
      <c r="B4409" s="12" t="inlineStr">
        <is>
          <t>I</t>
        </is>
      </c>
      <c r="C4409" s="12" t="inlineStr">
        <is>
          <t>Modular / portable power</t>
        </is>
      </c>
      <c r="D4409" s="12" t="inlineStr">
        <is>
          <t>Motor 6 of 6: control / local station</t>
        </is>
      </c>
      <c r="E4409" s="12" t="inlineStr"/>
      <c r="F4409" s="12" t="inlineStr">
        <is>
          <t>MOD-LV 480 V board + 480 V : 13.8 kV step-up</t>
        </is>
      </c>
      <c r="G4409" s="12" t="inlineStr"/>
      <c r="H4409" s="12" t="inlineStr">
        <is>
          <t>T-MOD-1 / T-MOD-2 firewall</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362</v>
      </c>
      <c r="U4409" s="16" t="n">
        <v>130</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I-C-0204</t>
        </is>
      </c>
      <c r="B4410" s="12" t="inlineStr">
        <is>
          <t>I</t>
        </is>
      </c>
      <c r="C4410" s="12" t="inlineStr">
        <is>
          <t>Modular / portable power</t>
        </is>
      </c>
      <c r="D4410" s="12" t="inlineStr">
        <is>
          <t>Motor 1 of 6: control / local station</t>
        </is>
      </c>
      <c r="E4410" s="12" t="inlineStr"/>
      <c r="F4410" s="12" t="inlineStr">
        <is>
          <t>MOD-LV 480 V board + 480 V : 13.8 kV step-up</t>
        </is>
      </c>
      <c r="G4410" s="12" t="inlineStr">
        <is>
          <t>T-MOD-1</t>
        </is>
      </c>
      <c r="H4410" s="12" t="inlineStr">
        <is>
          <t>T-MOD-1: 13.8/230 kV</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362</v>
      </c>
      <c r="U4410" s="16" t="n">
        <v>82</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I-C-0205</t>
        </is>
      </c>
      <c r="B4411" s="12" t="inlineStr">
        <is>
          <t>I</t>
        </is>
      </c>
      <c r="C4411" s="12" t="inlineStr">
        <is>
          <t>Modular / portable power</t>
        </is>
      </c>
      <c r="D4411" s="12" t="inlineStr">
        <is>
          <t>Motor 2 of 6: control / local station</t>
        </is>
      </c>
      <c r="E4411" s="12" t="inlineStr"/>
      <c r="F4411" s="12" t="inlineStr">
        <is>
          <t>MOD-LV 480 V board + 480 V : 13.8 kV step-up</t>
        </is>
      </c>
      <c r="G4411" s="12" t="inlineStr">
        <is>
          <t>T-MOD-1</t>
        </is>
      </c>
      <c r="H4411" s="12" t="inlineStr">
        <is>
          <t>T-MOD-1: 13.8/230 kV</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362</v>
      </c>
      <c r="U4411" s="16" t="n">
        <v>82</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I-C-0206</t>
        </is>
      </c>
      <c r="B4412" s="12" t="inlineStr">
        <is>
          <t>I</t>
        </is>
      </c>
      <c r="C4412" s="12" t="inlineStr">
        <is>
          <t>Modular / portable power</t>
        </is>
      </c>
      <c r="D4412" s="12" t="inlineStr">
        <is>
          <t>Motor 3 of 6: control / local station</t>
        </is>
      </c>
      <c r="E4412" s="12" t="inlineStr"/>
      <c r="F4412" s="12" t="inlineStr">
        <is>
          <t>MOD-LV 480 V board + 480 V : 13.8 kV step-up</t>
        </is>
      </c>
      <c r="G4412" s="12" t="inlineStr">
        <is>
          <t>T-MOD-1</t>
        </is>
      </c>
      <c r="H4412" s="12" t="inlineStr">
        <is>
          <t>T-MOD-1: 13.8/230 kV</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362</v>
      </c>
      <c r="U4412" s="16" t="n">
        <v>82</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I-C-0207</t>
        </is>
      </c>
      <c r="B4413" s="12" t="inlineStr">
        <is>
          <t>I</t>
        </is>
      </c>
      <c r="C4413" s="12" t="inlineStr">
        <is>
          <t>Modular / portable power</t>
        </is>
      </c>
      <c r="D4413" s="12" t="inlineStr">
        <is>
          <t>Motor 4 of 6: control / local station</t>
        </is>
      </c>
      <c r="E4413" s="12" t="inlineStr"/>
      <c r="F4413" s="12" t="inlineStr">
        <is>
          <t>MOD-LV 480 V board + 480 V : 13.8 kV step-up</t>
        </is>
      </c>
      <c r="G4413" s="12" t="inlineStr">
        <is>
          <t>T-MOD-1</t>
        </is>
      </c>
      <c r="H4413" s="12" t="inlineStr">
        <is>
          <t>T-MOD-1: 13.8/230 kV</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362</v>
      </c>
      <c r="U4413" s="16" t="n">
        <v>82</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I-C-0208</t>
        </is>
      </c>
      <c r="B4414" s="12" t="inlineStr">
        <is>
          <t>I</t>
        </is>
      </c>
      <c r="C4414" s="12" t="inlineStr">
        <is>
          <t>Modular / portable power</t>
        </is>
      </c>
      <c r="D4414" s="12" t="inlineStr">
        <is>
          <t>Motor 5 of 6: control / local station</t>
        </is>
      </c>
      <c r="E4414" s="12" t="inlineStr"/>
      <c r="F4414" s="12" t="inlineStr">
        <is>
          <t>MOD-LV 480 V board + 480 V : 13.8 kV step-up</t>
        </is>
      </c>
      <c r="G4414" s="12" t="inlineStr">
        <is>
          <t>T-MOD-1</t>
        </is>
      </c>
      <c r="H4414" s="12" t="inlineStr">
        <is>
          <t>T-MOD-1: 13.8/230 kV</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362</v>
      </c>
      <c r="U4414" s="16" t="n">
        <v>82</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I-C-0209</t>
        </is>
      </c>
      <c r="B4415" s="12" t="inlineStr">
        <is>
          <t>I</t>
        </is>
      </c>
      <c r="C4415" s="12" t="inlineStr">
        <is>
          <t>Modular / portable power</t>
        </is>
      </c>
      <c r="D4415" s="12" t="inlineStr">
        <is>
          <t>Motor 6 of 6: control / local station</t>
        </is>
      </c>
      <c r="E4415" s="12" t="inlineStr"/>
      <c r="F4415" s="12" t="inlineStr">
        <is>
          <t>MOD-LV 480 V board + 480 V : 13.8 kV step-up</t>
        </is>
      </c>
      <c r="G4415" s="12" t="inlineStr">
        <is>
          <t>T-MOD-1</t>
        </is>
      </c>
      <c r="H4415" s="12" t="inlineStr">
        <is>
          <t>T-MOD-1: 13.8/230 kV</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362</v>
      </c>
      <c r="U4415" s="16" t="n">
        <v>82</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I-C-0210</t>
        </is>
      </c>
      <c r="B4416" s="12" t="inlineStr">
        <is>
          <t>I</t>
        </is>
      </c>
      <c r="C4416" s="12" t="inlineStr">
        <is>
          <t>Modular / portable power</t>
        </is>
      </c>
      <c r="D4416" s="12" t="inlineStr">
        <is>
          <t>Motor 1 of 6: control / local station</t>
        </is>
      </c>
      <c r="E4416" s="12" t="inlineStr"/>
      <c r="F4416" s="12" t="inlineStr">
        <is>
          <t>MOD-LV 480 V board + 480 V : 13.8 kV step-up</t>
        </is>
      </c>
      <c r="G4416" s="12" t="inlineStr">
        <is>
          <t>T-MOD-2</t>
        </is>
      </c>
      <c r="H4416" s="12" t="inlineStr">
        <is>
          <t>T-MOD-2: 13.8/230 kV</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3219</v>
      </c>
      <c r="U4416" s="16" t="n">
        <v>165</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I-C-0211</t>
        </is>
      </c>
      <c r="B4417" s="12" t="inlineStr">
        <is>
          <t>I</t>
        </is>
      </c>
      <c r="C4417" s="12" t="inlineStr">
        <is>
          <t>Modular / portable power</t>
        </is>
      </c>
      <c r="D4417" s="12" t="inlineStr">
        <is>
          <t>Motor 2 of 6: control / local station</t>
        </is>
      </c>
      <c r="E4417" s="12" t="inlineStr"/>
      <c r="F4417" s="12" t="inlineStr">
        <is>
          <t>MOD-LV 480 V board + 480 V : 13.8 kV step-up</t>
        </is>
      </c>
      <c r="G4417" s="12" t="inlineStr">
        <is>
          <t>T-MOD-2</t>
        </is>
      </c>
      <c r="H4417" s="12" t="inlineStr">
        <is>
          <t>T-MOD-2: 13.8/230 kV</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3219</v>
      </c>
      <c r="U4417" s="16" t="n">
        <v>165</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I-C-0212</t>
        </is>
      </c>
      <c r="B4418" s="12" t="inlineStr">
        <is>
          <t>I</t>
        </is>
      </c>
      <c r="C4418" s="12" t="inlineStr">
        <is>
          <t>Modular / portable power</t>
        </is>
      </c>
      <c r="D4418" s="12" t="inlineStr">
        <is>
          <t>Motor 3 of 6: control / local station</t>
        </is>
      </c>
      <c r="E4418" s="12" t="inlineStr"/>
      <c r="F4418" s="12" t="inlineStr">
        <is>
          <t>MOD-LV 480 V board + 480 V : 13.8 kV step-up</t>
        </is>
      </c>
      <c r="G4418" s="12" t="inlineStr">
        <is>
          <t>T-MOD-2</t>
        </is>
      </c>
      <c r="H4418" s="12" t="inlineStr">
        <is>
          <t>T-MOD-2: 13.8/230 kV</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3219</v>
      </c>
      <c r="U4418" s="16" t="n">
        <v>165</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I-C-0213</t>
        </is>
      </c>
      <c r="B4419" s="12" t="inlineStr">
        <is>
          <t>I</t>
        </is>
      </c>
      <c r="C4419" s="12" t="inlineStr">
        <is>
          <t>Modular / portable power</t>
        </is>
      </c>
      <c r="D4419" s="12" t="inlineStr">
        <is>
          <t>Motor 4 of 6: control / local station</t>
        </is>
      </c>
      <c r="E4419" s="12" t="inlineStr"/>
      <c r="F4419" s="12" t="inlineStr">
        <is>
          <t>MOD-LV 480 V board + 480 V : 13.8 kV step-up</t>
        </is>
      </c>
      <c r="G4419" s="12" t="inlineStr">
        <is>
          <t>T-MOD-2</t>
        </is>
      </c>
      <c r="H4419" s="12" t="inlineStr">
        <is>
          <t>T-MOD-2: 13.8/230 kV</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3219</v>
      </c>
      <c r="U4419" s="16" t="n">
        <v>165</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I-C-0214</t>
        </is>
      </c>
      <c r="B4420" s="12" t="inlineStr">
        <is>
          <t>I</t>
        </is>
      </c>
      <c r="C4420" s="12" t="inlineStr">
        <is>
          <t>Modular / portable power</t>
        </is>
      </c>
      <c r="D4420" s="12" t="inlineStr">
        <is>
          <t>Motor 5 of 6: control / local station</t>
        </is>
      </c>
      <c r="E4420" s="12" t="inlineStr"/>
      <c r="F4420" s="12" t="inlineStr">
        <is>
          <t>MOD-LV 480 V board + 480 V : 13.8 kV step-up</t>
        </is>
      </c>
      <c r="G4420" s="12" t="inlineStr">
        <is>
          <t>T-MOD-2</t>
        </is>
      </c>
      <c r="H4420" s="12" t="inlineStr">
        <is>
          <t>T-MOD-2: 13.8/230 kV</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3219</v>
      </c>
      <c r="U4420" s="16" t="n">
        <v>165</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I-C-0215</t>
        </is>
      </c>
      <c r="B4421" s="12" t="inlineStr">
        <is>
          <t>I</t>
        </is>
      </c>
      <c r="C4421" s="12" t="inlineStr">
        <is>
          <t>Modular / portable power</t>
        </is>
      </c>
      <c r="D4421" s="12" t="inlineStr">
        <is>
          <t>Motor 6 of 6: control / local station</t>
        </is>
      </c>
      <c r="E4421" s="12" t="inlineStr"/>
      <c r="F4421" s="12" t="inlineStr">
        <is>
          <t>MOD-LV 480 V board + 480 V : 13.8 kV step-up</t>
        </is>
      </c>
      <c r="G4421" s="12" t="inlineStr">
        <is>
          <t>T-MOD-2</t>
        </is>
      </c>
      <c r="H4421" s="12" t="inlineStr">
        <is>
          <t>T-MOD-2: 13.8/230 kV</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3219</v>
      </c>
      <c r="U4421" s="16" t="n">
        <v>165</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I-C-0216</t>
        </is>
      </c>
      <c r="B4422" s="12" t="inlineStr">
        <is>
          <t>I</t>
        </is>
      </c>
      <c r="C4422" s="12" t="inlineStr">
        <is>
          <t>Modular / portable power</t>
        </is>
      </c>
      <c r="D4422" s="12" t="inlineStr">
        <is>
          <t>Motor 1 of 6: control / local station</t>
        </is>
      </c>
      <c r="E4422" s="12" t="inlineStr"/>
      <c r="F4422" s="12" t="inlineStr">
        <is>
          <t>MOD-LV 480 V board + 480 V : 13.8 kV step-up</t>
        </is>
      </c>
      <c r="G4422" s="12" t="inlineStr">
        <is>
          <t>TM-1</t>
        </is>
      </c>
      <c r="H4422" s="12" t="inlineStr">
        <is>
          <t>TM-1: trailer-mounted aeroderivative GT (TM2500 class, ~35 MW)</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6" t="n">
        <v>3178</v>
      </c>
      <c r="U4422" s="16" t="n">
        <v>68</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I-C-0217</t>
        </is>
      </c>
      <c r="B4423" s="12" t="inlineStr">
        <is>
          <t>I</t>
        </is>
      </c>
      <c r="C4423" s="12" t="inlineStr">
        <is>
          <t>Modular / portable power</t>
        </is>
      </c>
      <c r="D4423" s="12" t="inlineStr">
        <is>
          <t>Motor 2 of 6: control / local station</t>
        </is>
      </c>
      <c r="E4423" s="12" t="inlineStr"/>
      <c r="F4423" s="12" t="inlineStr">
        <is>
          <t>MOD-LV 480 V board + 480 V : 13.8 kV step-up</t>
        </is>
      </c>
      <c r="G4423" s="12" t="inlineStr">
        <is>
          <t>TM-1</t>
        </is>
      </c>
      <c r="H4423" s="12" t="inlineStr">
        <is>
          <t>TM-1: trailer-mounted aeroderivative GT (TM2500 class, ~35 MW)</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6" t="n">
        <v>3178</v>
      </c>
      <c r="U4423" s="16" t="n">
        <v>68</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I-C-0218</t>
        </is>
      </c>
      <c r="B4424" s="12" t="inlineStr">
        <is>
          <t>I</t>
        </is>
      </c>
      <c r="C4424" s="12" t="inlineStr">
        <is>
          <t>Modular / portable power</t>
        </is>
      </c>
      <c r="D4424" s="12" t="inlineStr">
        <is>
          <t>Motor 3 of 6: control / local station</t>
        </is>
      </c>
      <c r="E4424" s="12" t="inlineStr"/>
      <c r="F4424" s="12" t="inlineStr">
        <is>
          <t>MOD-LV 480 V board + 480 V : 13.8 kV step-up</t>
        </is>
      </c>
      <c r="G4424" s="12" t="inlineStr">
        <is>
          <t>TM-1</t>
        </is>
      </c>
      <c r="H4424" s="12" t="inlineStr">
        <is>
          <t>TM-1: trailer-mounted aeroderivative GT (TM2500 class, ~35 MW)</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6" t="n">
        <v>3178</v>
      </c>
      <c r="U4424" s="16" t="n">
        <v>68</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I-C-0219</t>
        </is>
      </c>
      <c r="B4425" s="12" t="inlineStr">
        <is>
          <t>I</t>
        </is>
      </c>
      <c r="C4425" s="12" t="inlineStr">
        <is>
          <t>Modular / portable power</t>
        </is>
      </c>
      <c r="D4425" s="12" t="inlineStr">
        <is>
          <t>Motor 4 of 6: control / local station</t>
        </is>
      </c>
      <c r="E4425" s="12" t="inlineStr"/>
      <c r="F4425" s="12" t="inlineStr">
        <is>
          <t>MOD-LV 480 V board + 480 V : 13.8 kV step-up</t>
        </is>
      </c>
      <c r="G4425" s="12" t="inlineStr">
        <is>
          <t>TM-1</t>
        </is>
      </c>
      <c r="H4425" s="12" t="inlineStr">
        <is>
          <t>TM-1: trailer-mounted aeroderivative GT (TM2500 class, ~35 MW)</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6" t="n">
        <v>3178</v>
      </c>
      <c r="U4425" s="16" t="n">
        <v>68</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I-C-0220</t>
        </is>
      </c>
      <c r="B4426" s="12" t="inlineStr">
        <is>
          <t>I</t>
        </is>
      </c>
      <c r="C4426" s="12" t="inlineStr">
        <is>
          <t>Modular / portable power</t>
        </is>
      </c>
      <c r="D4426" s="12" t="inlineStr">
        <is>
          <t>Motor 5 of 6: control / local station</t>
        </is>
      </c>
      <c r="E4426" s="12" t="inlineStr"/>
      <c r="F4426" s="12" t="inlineStr">
        <is>
          <t>MOD-LV 480 V board + 480 V : 13.8 kV step-up</t>
        </is>
      </c>
      <c r="G4426" s="12" t="inlineStr">
        <is>
          <t>TM-1</t>
        </is>
      </c>
      <c r="H4426" s="12" t="inlineStr">
        <is>
          <t>TM-1: trailer-mounted aeroderivative GT (TM2500 class, ~35 MW)</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6" t="n">
        <v>3178</v>
      </c>
      <c r="U4426" s="16" t="n">
        <v>68</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I-C-0221</t>
        </is>
      </c>
      <c r="B4427" s="12" t="inlineStr">
        <is>
          <t>I</t>
        </is>
      </c>
      <c r="C4427" s="12" t="inlineStr">
        <is>
          <t>Modular / portable power</t>
        </is>
      </c>
      <c r="D4427" s="12" t="inlineStr">
        <is>
          <t>Motor 6 of 6: control / local station</t>
        </is>
      </c>
      <c r="E4427" s="12" t="inlineStr"/>
      <c r="F4427" s="12" t="inlineStr">
        <is>
          <t>MOD-LV 480 V board + 480 V : 13.8 kV step-up</t>
        </is>
      </c>
      <c r="G4427" s="12" t="inlineStr">
        <is>
          <t>TM-1</t>
        </is>
      </c>
      <c r="H4427" s="12" t="inlineStr">
        <is>
          <t>TM-1: trailer-mounted aeroderivative GT (TM2500 class, ~35 MW)</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3178</v>
      </c>
      <c r="U4427" s="16" t="n">
        <v>68</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I-C-0222</t>
        </is>
      </c>
      <c r="B4428" s="12" t="inlineStr">
        <is>
          <t>I</t>
        </is>
      </c>
      <c r="C4428" s="12" t="inlineStr">
        <is>
          <t>Modular / portable power</t>
        </is>
      </c>
      <c r="D4428" s="12" t="inlineStr">
        <is>
          <t>Motor 1 of 6: control / local station</t>
        </is>
      </c>
      <c r="E4428" s="12" t="inlineStr"/>
      <c r="F4428" s="12" t="inlineStr">
        <is>
          <t>MOD-LV 480 V board + 480 V : 13.8 kV step-up</t>
        </is>
      </c>
      <c r="G4428" s="12" t="inlineStr">
        <is>
          <t>TM-2</t>
        </is>
      </c>
      <c r="H4428" s="12" t="inlineStr">
        <is>
          <t>TM-2: trailer-mounted aeroderivative GT (TM2500 class, ~35 MW)</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6" t="n">
        <v>3178</v>
      </c>
      <c r="U4428" s="16" t="n">
        <v>74</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I-C-0223</t>
        </is>
      </c>
      <c r="B4429" s="12" t="inlineStr">
        <is>
          <t>I</t>
        </is>
      </c>
      <c r="C4429" s="12" t="inlineStr">
        <is>
          <t>Modular / portable power</t>
        </is>
      </c>
      <c r="D4429" s="12" t="inlineStr">
        <is>
          <t>Motor 2 of 6: control / local station</t>
        </is>
      </c>
      <c r="E4429" s="12" t="inlineStr"/>
      <c r="F4429" s="12" t="inlineStr">
        <is>
          <t>MOD-LV 480 V board + 480 V : 13.8 kV step-up</t>
        </is>
      </c>
      <c r="G4429" s="12" t="inlineStr">
        <is>
          <t>TM-2</t>
        </is>
      </c>
      <c r="H4429" s="12" t="inlineStr">
        <is>
          <t>TM-2: trailer-mounted aeroderivative GT (TM2500 class, ~35 MW)</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6" t="n">
        <v>3178</v>
      </c>
      <c r="U4429" s="16" t="n">
        <v>74</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I-C-0224</t>
        </is>
      </c>
      <c r="B4430" s="12" t="inlineStr">
        <is>
          <t>I</t>
        </is>
      </c>
      <c r="C4430" s="12" t="inlineStr">
        <is>
          <t>Modular / portable power</t>
        </is>
      </c>
      <c r="D4430" s="12" t="inlineStr">
        <is>
          <t>Motor 3 of 6: control / local station</t>
        </is>
      </c>
      <c r="E4430" s="12" t="inlineStr"/>
      <c r="F4430" s="12" t="inlineStr">
        <is>
          <t>MOD-LV 480 V board + 480 V : 13.8 kV step-up</t>
        </is>
      </c>
      <c r="G4430" s="12" t="inlineStr">
        <is>
          <t>TM-2</t>
        </is>
      </c>
      <c r="H4430" s="12" t="inlineStr">
        <is>
          <t>TM-2: trailer-mounted aeroderivative GT (TM2500 class, ~35 MW)</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3178</v>
      </c>
      <c r="U4430" s="16" t="n">
        <v>74</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I-C-0225</t>
        </is>
      </c>
      <c r="B4431" s="12" t="inlineStr">
        <is>
          <t>I</t>
        </is>
      </c>
      <c r="C4431" s="12" t="inlineStr">
        <is>
          <t>Modular / portable power</t>
        </is>
      </c>
      <c r="D4431" s="12" t="inlineStr">
        <is>
          <t>Motor 4 of 6: control / local station</t>
        </is>
      </c>
      <c r="E4431" s="12" t="inlineStr"/>
      <c r="F4431" s="12" t="inlineStr">
        <is>
          <t>MOD-LV 480 V board + 480 V : 13.8 kV step-up</t>
        </is>
      </c>
      <c r="G4431" s="12" t="inlineStr">
        <is>
          <t>TM-2</t>
        </is>
      </c>
      <c r="H4431" s="12" t="inlineStr">
        <is>
          <t>TM-2: trailer-mounted aeroderivative GT (TM2500 class, ~35 MW)</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3178</v>
      </c>
      <c r="U4431" s="16" t="n">
        <v>74</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I-C-0226</t>
        </is>
      </c>
      <c r="B4432" s="12" t="inlineStr">
        <is>
          <t>I</t>
        </is>
      </c>
      <c r="C4432" s="12" t="inlineStr">
        <is>
          <t>Modular / portable power</t>
        </is>
      </c>
      <c r="D4432" s="12" t="inlineStr">
        <is>
          <t>Motor 5 of 6: control / local station</t>
        </is>
      </c>
      <c r="E4432" s="12" t="inlineStr"/>
      <c r="F4432" s="12" t="inlineStr">
        <is>
          <t>MOD-LV 480 V board + 480 V : 13.8 kV step-up</t>
        </is>
      </c>
      <c r="G4432" s="12" t="inlineStr">
        <is>
          <t>TM-2</t>
        </is>
      </c>
      <c r="H4432" s="12" t="inlineStr">
        <is>
          <t>TM-2: trailer-mounted aeroderivative GT (TM2500 class, ~35 MW)</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6" t="n">
        <v>3178</v>
      </c>
      <c r="U4432" s="16" t="n">
        <v>74</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I-C-0227</t>
        </is>
      </c>
      <c r="B4433" s="12" t="inlineStr">
        <is>
          <t>I</t>
        </is>
      </c>
      <c r="C4433" s="12" t="inlineStr">
        <is>
          <t>Modular / portable power</t>
        </is>
      </c>
      <c r="D4433" s="12" t="inlineStr">
        <is>
          <t>Motor 6 of 6: control / local station</t>
        </is>
      </c>
      <c r="E4433" s="12" t="inlineStr"/>
      <c r="F4433" s="12" t="inlineStr">
        <is>
          <t>MOD-LV 480 V board + 480 V : 13.8 kV step-up</t>
        </is>
      </c>
      <c r="G4433" s="12" t="inlineStr">
        <is>
          <t>TM-2</t>
        </is>
      </c>
      <c r="H4433" s="12" t="inlineStr">
        <is>
          <t>TM-2: trailer-mounted aeroderivative GT (TM2500 class, ~35 MW)</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6" t="n">
        <v>3178</v>
      </c>
      <c r="U4433" s="16" t="n">
        <v>74</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I-C-0228</t>
        </is>
      </c>
      <c r="B4434" s="12" t="inlineStr">
        <is>
          <t>I</t>
        </is>
      </c>
      <c r="C4434" s="12" t="inlineStr">
        <is>
          <t>Modular / portable power</t>
        </is>
      </c>
      <c r="D4434" s="12" t="inlineStr">
        <is>
          <t>Motor 1 of 2: control / local station</t>
        </is>
      </c>
      <c r="E4434" s="12" t="inlineStr"/>
      <c r="F4434" s="12" t="inlineStr">
        <is>
          <t>SC-2 PCM + 15 kV GCB</t>
        </is>
      </c>
      <c r="G4434" s="12" t="inlineStr"/>
      <c r="H4434" s="12" t="inlineStr">
        <is>
          <t>Water-injection skid</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Tray</t>
        </is>
      </c>
      <c r="T4434" s="16" t="n">
        <v>0</v>
      </c>
      <c r="U4434" s="16" t="n">
        <v>60</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I-C-0229</t>
        </is>
      </c>
      <c r="B4435" s="12" t="inlineStr">
        <is>
          <t>I</t>
        </is>
      </c>
      <c r="C4435" s="12" t="inlineStr">
        <is>
          <t>Modular / portable power</t>
        </is>
      </c>
      <c r="D4435" s="12" t="inlineStr">
        <is>
          <t>Motor 2 of 2: control / local station</t>
        </is>
      </c>
      <c r="E4435" s="12" t="inlineStr"/>
      <c r="F4435" s="12" t="inlineStr">
        <is>
          <t>SC-2 PCM + 15 kV GCB</t>
        </is>
      </c>
      <c r="G4435" s="12" t="inlineStr"/>
      <c r="H4435" s="12" t="inlineStr">
        <is>
          <t>Water-injection skid</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Tray</t>
        </is>
      </c>
      <c r="T4435" s="16" t="n">
        <v>0</v>
      </c>
      <c r="U4435" s="16" t="n">
        <v>60</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I-C-0230</t>
        </is>
      </c>
      <c r="B4436" s="12" t="inlineStr">
        <is>
          <t>I</t>
        </is>
      </c>
      <c r="C4436" s="12" t="inlineStr">
        <is>
          <t>Modular / portable power</t>
        </is>
      </c>
      <c r="D4436" s="12" t="inlineStr">
        <is>
          <t>Solenoid to JB JB-Water-injection sk-SOL01: 2 x 2/C (field cables)</t>
        </is>
      </c>
      <c r="E4436" s="12" t="inlineStr"/>
      <c r="F4436" s="12" t="inlineStr">
        <is>
          <t>Water-injection skid</t>
        </is>
      </c>
      <c r="G4436" s="12" t="inlineStr">
        <is>
          <t>JB-Water-injection sk-SOL01</t>
        </is>
      </c>
      <c r="H4436" s="12" t="inlineStr">
        <is>
          <t>Water-injection skid</t>
        </is>
      </c>
      <c r="I4436" s="12" t="inlineStr">
        <is>
          <t>Control</t>
        </is>
      </c>
      <c r="J4436" s="12" t="inlineStr">
        <is>
          <t>Control cable 600 V Type TC-ER, Cu #14 AWG, PVC jacket</t>
        </is>
      </c>
      <c r="K4436" s="12" t="inlineStr">
        <is>
          <t>CT|2/C|14</t>
        </is>
      </c>
      <c r="L4436" s="12" t="inlineStr">
        <is>
          <t>2/C</t>
        </is>
      </c>
      <c r="M4436" s="12" t="inlineStr">
        <is>
          <t>14</t>
        </is>
      </c>
      <c r="N4436" s="12" t="n">
        <v>2</v>
      </c>
      <c r="O4436" s="12" t="n">
        <v>1</v>
      </c>
      <c r="P4436" s="12" t="n"/>
      <c r="Q4436" s="12" t="n"/>
      <c r="R4436" s="12" t="n"/>
      <c r="S4436" s="12" t="inlineStr">
        <is>
          <t>Tray / conduit</t>
        </is>
      </c>
      <c r="T4436" s="16" t="n">
        <v>43</v>
      </c>
      <c r="U4436" s="16" t="n">
        <v>10</v>
      </c>
      <c r="V4436" s="16">
        <f>ROUNDUP((T4436+U4436+2*'Read Me'!$B$13)*(1+'Read Me'!$B$12),-1)</f>
        <v/>
      </c>
      <c r="W4436" s="16">
        <f>V4436*N4436*O4436</f>
        <v/>
      </c>
      <c r="X4436" s="12">
        <f>IF(LEFT(I4436,2)="MV",2*N4436*IF(L4436="1/C",O4436,1),0)</f>
        <v/>
      </c>
      <c r="Y4436" s="12">
        <f>IF(OR(LEFT(K4436,4)="LVAX",LEFT(K4436,6)="MV15AX",LEFT(K4436,4)="CTAX",LEFT(K4436,2)="W|"),2*N4436*O4436,0)</f>
        <v/>
      </c>
      <c r="Z4436" s="12" t="inlineStr">
        <is>
          <t>device-to-JB field wiring, one cable per device</t>
        </is>
      </c>
      <c r="AA4436" s="12">
        <f>N4436*O4436</f>
        <v/>
      </c>
    </row>
    <row r="4437">
      <c r="A4437" s="12" t="inlineStr">
        <is>
          <t>I-C-0231</t>
        </is>
      </c>
      <c r="B4437" s="12" t="inlineStr">
        <is>
          <t>I</t>
        </is>
      </c>
      <c r="C4437" s="12" t="inlineStr">
        <is>
          <t>Modular / portable power</t>
        </is>
      </c>
      <c r="D4437" s="12" t="inlineStr">
        <is>
          <t>Home run JB-Water-injection sk-SOL01 to the control / marshalling room</t>
        </is>
      </c>
      <c r="E4437" s="12" t="inlineStr"/>
      <c r="F4437" s="12" t="inlineStr">
        <is>
          <t>SC-2 PCM + 15 kV GCB</t>
        </is>
      </c>
      <c r="G4437" s="12" t="inlineStr">
        <is>
          <t>JB-Water-injection sk-SOL01</t>
        </is>
      </c>
      <c r="H4437" s="12" t="inlineStr">
        <is>
          <t>Water-injection skid</t>
        </is>
      </c>
      <c r="I4437" s="12" t="inlineStr">
        <is>
          <t>Control</t>
        </is>
      </c>
      <c r="J4437" s="12" t="inlineStr">
        <is>
          <t>Control cable 600 V Type TC-ER, Cu #14 AWG, PVC jacket</t>
        </is>
      </c>
      <c r="K4437" s="12" t="inlineStr">
        <is>
          <t>CT|25/C|14</t>
        </is>
      </c>
      <c r="L4437" s="12" t="inlineStr">
        <is>
          <t>25/C</t>
        </is>
      </c>
      <c r="M4437" s="12" t="inlineStr">
        <is>
          <t>14</t>
        </is>
      </c>
      <c r="N4437" s="12" t="n">
        <v>1</v>
      </c>
      <c r="O4437" s="12" t="n">
        <v>1</v>
      </c>
      <c r="P4437" s="12" t="n"/>
      <c r="Q4437" s="12" t="n"/>
      <c r="R4437" s="12" t="n"/>
      <c r="S4437" s="12" t="inlineStr">
        <is>
          <t>Tray</t>
        </is>
      </c>
      <c r="T4437" s="16" t="n">
        <v>0</v>
      </c>
      <c r="U4437" s="16" t="n">
        <v>60</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I-F-0001</t>
        </is>
      </c>
      <c r="B4438" s="12" t="inlineStr">
        <is>
          <t>I</t>
        </is>
      </c>
      <c r="C4438" s="12" t="inlineStr">
        <is>
          <t>Modular / portable power</t>
        </is>
      </c>
      <c r="D4438" s="12" t="inlineStr">
        <is>
          <t>Plant network / DCS fibre</t>
        </is>
      </c>
      <c r="E4438" s="12" t="inlineStr">
        <is>
          <t>CR</t>
        </is>
      </c>
      <c r="F4438" s="12" t="inlineStr">
        <is>
          <t>Control / admin building (main control room)</t>
        </is>
      </c>
      <c r="G4438" s="12" t="inlineStr"/>
      <c r="H4438" s="12" t="inlineStr">
        <is>
          <t>Lube oil / starting air / oily water building</t>
        </is>
      </c>
      <c r="I4438" s="12" t="inlineStr">
        <is>
          <t>Fibre / data</t>
        </is>
      </c>
      <c r="J4438" s="12" t="inlineStr">
        <is>
          <t>Fibre optic, single-mode, 12-fibre, armored, orange jacket</t>
        </is>
      </c>
      <c r="K4438" s="12" t="inlineStr">
        <is>
          <t>FO|12 SM|-</t>
        </is>
      </c>
      <c r="L4438" s="12" t="inlineStr">
        <is>
          <t>12 SM</t>
        </is>
      </c>
      <c r="M4438" s="12" t="inlineStr">
        <is>
          <t>-</t>
        </is>
      </c>
      <c r="N4438" s="12" t="n">
        <v>1</v>
      </c>
      <c r="O4438" s="12" t="n">
        <v>1</v>
      </c>
      <c r="P4438" s="12" t="n"/>
      <c r="Q4438" s="12" t="n"/>
      <c r="R4438" s="12" t="n"/>
      <c r="S4438" s="12" t="inlineStr">
        <is>
          <t>Duct bank</t>
        </is>
      </c>
      <c r="T4438" s="16" t="n">
        <v>2703</v>
      </c>
      <c r="U4438" s="16" t="n">
        <v>394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I-F-0002</t>
        </is>
      </c>
      <c r="B4439" s="12" t="inlineStr">
        <is>
          <t>I</t>
        </is>
      </c>
      <c r="C4439" s="12" t="inlineStr">
        <is>
          <t>Modular / portable power</t>
        </is>
      </c>
      <c r="D4439" s="12" t="inlineStr">
        <is>
          <t>Plant network / DCS fibre</t>
        </is>
      </c>
      <c r="E4439" s="12" t="inlineStr">
        <is>
          <t>CR</t>
        </is>
      </c>
      <c r="F4439" s="12" t="inlineStr">
        <is>
          <t>Control / admin building (main control room)</t>
        </is>
      </c>
      <c r="G4439" s="12" t="inlineStr">
        <is>
          <t>MOD-EH</t>
        </is>
      </c>
      <c r="H4439" s="12" t="inlineStr">
        <is>
          <t>MOD-EH: 13.8 kV modular collector e-house</t>
        </is>
      </c>
      <c r="I4439" s="12" t="inlineStr">
        <is>
          <t>Fibre / data</t>
        </is>
      </c>
      <c r="J4439" s="12" t="inlineStr">
        <is>
          <t>Fibre optic, single-mode, 12-fibre, armored, orange jacket</t>
        </is>
      </c>
      <c r="K4439" s="12" t="inlineStr">
        <is>
          <t>FO|12 SM|-</t>
        </is>
      </c>
      <c r="L4439" s="12" t="inlineStr">
        <is>
          <t>12 SM</t>
        </is>
      </c>
      <c r="M4439" s="12" t="inlineStr">
        <is>
          <t>-</t>
        </is>
      </c>
      <c r="N4439" s="12" t="n">
        <v>1</v>
      </c>
      <c r="O4439" s="12" t="n">
        <v>1</v>
      </c>
      <c r="P4439" s="12" t="n"/>
      <c r="Q4439" s="12" t="n"/>
      <c r="R4439" s="12" t="n"/>
      <c r="S4439" s="12" t="inlineStr">
        <is>
          <t>Trench</t>
        </is>
      </c>
      <c r="T4439" s="16" t="n">
        <v>4273</v>
      </c>
      <c r="U4439" s="16" t="n">
        <v>36</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I-F-0003</t>
        </is>
      </c>
      <c r="B4440" s="12" t="inlineStr">
        <is>
          <t>I</t>
        </is>
      </c>
      <c r="C4440" s="12" t="inlineStr">
        <is>
          <t>Modular / portable power</t>
        </is>
      </c>
      <c r="D4440" s="12" t="inlineStr">
        <is>
          <t>Plant network / DCS fibre</t>
        </is>
      </c>
      <c r="E4440" s="12" t="inlineStr">
        <is>
          <t>CR</t>
        </is>
      </c>
      <c r="F4440" s="12" t="inlineStr">
        <is>
          <t>Control / admin building (main control room)</t>
        </is>
      </c>
      <c r="G4440" s="12" t="inlineStr"/>
      <c r="H4440" s="12" t="inlineStr">
        <is>
          <t>PCM: power control module</t>
        </is>
      </c>
      <c r="I4440" s="12" t="inlineStr">
        <is>
          <t>Fibre / data</t>
        </is>
      </c>
      <c r="J4440" s="12" t="inlineStr">
        <is>
          <t>Fibre optic, single-mode, 12-fibre, armored, orange jacket</t>
        </is>
      </c>
      <c r="K4440" s="12" t="inlineStr">
        <is>
          <t>FO|12 SM|-</t>
        </is>
      </c>
      <c r="L4440" s="12" t="inlineStr">
        <is>
          <t>12 SM</t>
        </is>
      </c>
      <c r="M4440" s="12" t="inlineStr">
        <is>
          <t>-</t>
        </is>
      </c>
      <c r="N4440" s="12" t="n">
        <v>1</v>
      </c>
      <c r="O4440" s="12" t="n">
        <v>1</v>
      </c>
      <c r="P4440" s="12" t="n"/>
      <c r="Q4440" s="12" t="n"/>
      <c r="R4440" s="12" t="n"/>
      <c r="S4440" s="12" t="inlineStr">
        <is>
          <t>Duct bank</t>
        </is>
      </c>
      <c r="T4440" s="16" t="n">
        <v>4696</v>
      </c>
      <c r="U4440" s="16" t="n">
        <v>36</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I-F-0004</t>
        </is>
      </c>
      <c r="B4441" s="12" t="inlineStr">
        <is>
          <t>I</t>
        </is>
      </c>
      <c r="C4441" s="12" t="inlineStr">
        <is>
          <t>Modular / portable power</t>
        </is>
      </c>
      <c r="D4441" s="12" t="inlineStr">
        <is>
          <t>Plant network / DCS fibre</t>
        </is>
      </c>
      <c r="E4441" s="12" t="inlineStr">
        <is>
          <t>CR</t>
        </is>
      </c>
      <c r="F4441" s="12" t="inlineStr">
        <is>
          <t>Control / admin building (main control room)</t>
        </is>
      </c>
      <c r="G4441" s="12" t="inlineStr"/>
      <c r="H4441" s="12" t="inlineStr">
        <is>
          <t>RICE CEMS</t>
        </is>
      </c>
      <c r="I4441" s="12" t="inlineStr">
        <is>
          <t>Fibre / data</t>
        </is>
      </c>
      <c r="J4441" s="12" t="inlineStr">
        <is>
          <t>Fibre optic, single-mode, 12-fibre, armored, orange jacket</t>
        </is>
      </c>
      <c r="K4441" s="12" t="inlineStr">
        <is>
          <t>FO|12 SM|-</t>
        </is>
      </c>
      <c r="L4441" s="12" t="inlineStr">
        <is>
          <t>12 SM</t>
        </is>
      </c>
      <c r="M4441" s="12" t="inlineStr">
        <is>
          <t>-</t>
        </is>
      </c>
      <c r="N4441" s="12" t="n">
        <v>1</v>
      </c>
      <c r="O4441" s="12" t="n">
        <v>1</v>
      </c>
      <c r="P4441" s="12" t="n"/>
      <c r="Q4441" s="12" t="n"/>
      <c r="R4441" s="12" t="n"/>
      <c r="S4441" s="12" t="inlineStr">
        <is>
          <t>Duct bank</t>
        </is>
      </c>
      <c r="T4441" s="16" t="n">
        <v>4436</v>
      </c>
      <c r="U4441" s="16" t="n">
        <v>135</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I-F-0005</t>
        </is>
      </c>
      <c r="B4442" s="12" t="inlineStr">
        <is>
          <t>I</t>
        </is>
      </c>
      <c r="C4442" s="12" t="inlineStr">
        <is>
          <t>Modular / portable power</t>
        </is>
      </c>
      <c r="D4442" s="12" t="inlineStr">
        <is>
          <t>Plant network / DCS fibre</t>
        </is>
      </c>
      <c r="E4442" s="12" t="inlineStr">
        <is>
          <t>CR</t>
        </is>
      </c>
      <c r="F4442" s="12" t="inlineStr">
        <is>
          <t>Control / admin building (main control room)</t>
        </is>
      </c>
      <c r="G4442" s="12" t="inlineStr">
        <is>
          <t>RICE</t>
        </is>
      </c>
      <c r="H4442" s="12" t="inlineStr">
        <is>
          <t>RICE engine hall (8 engines)</t>
        </is>
      </c>
      <c r="I4442" s="12" t="inlineStr">
        <is>
          <t>Fibre / data</t>
        </is>
      </c>
      <c r="J4442" s="12" t="inlineStr">
        <is>
          <t>Fibre optic, single-mode, 12-fibre, armored, orange jacket</t>
        </is>
      </c>
      <c r="K4442" s="12" t="inlineStr">
        <is>
          <t>FO|12 SM|-</t>
        </is>
      </c>
      <c r="L4442" s="12" t="inlineStr">
        <is>
          <t>12 SM</t>
        </is>
      </c>
      <c r="M4442" s="12" t="inlineStr">
        <is>
          <t>-</t>
        </is>
      </c>
      <c r="N4442" s="12" t="n">
        <v>1</v>
      </c>
      <c r="O4442" s="12" t="n">
        <v>1</v>
      </c>
      <c r="P4442" s="12" t="n"/>
      <c r="Q4442" s="12" t="n"/>
      <c r="R4442" s="12" t="n"/>
      <c r="S4442" s="12" t="inlineStr">
        <is>
          <t>Tray</t>
        </is>
      </c>
      <c r="T4442" s="16" t="n">
        <v>2186</v>
      </c>
      <c r="U4442" s="16" t="n">
        <v>334</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I-F-0006</t>
        </is>
      </c>
      <c r="B4443" s="12" t="inlineStr">
        <is>
          <t>I</t>
        </is>
      </c>
      <c r="C4443" s="12" t="inlineStr">
        <is>
          <t>Modular / portable power</t>
        </is>
      </c>
      <c r="D4443" s="12" t="inlineStr">
        <is>
          <t>SC-1 CEMS data to the unit control (Modbus TCP)</t>
        </is>
      </c>
      <c r="E4443" s="12" t="inlineStr"/>
      <c r="F4443" s="12" t="inlineStr">
        <is>
          <t>SC-1 PCM + 15 kV GCB</t>
        </is>
      </c>
      <c r="G4443" s="12" t="inlineStr"/>
      <c r="H4443" s="12" t="inlineStr">
        <is>
          <t>SC-1 CEMS shelter</t>
        </is>
      </c>
      <c r="I4443" s="12" t="inlineStr">
        <is>
          <t>Fibre / data</t>
        </is>
      </c>
      <c r="J4443" s="12" t="inlineStr">
        <is>
          <t>Fibre optic, single-mode, 12-fibre, armored, orange jacket</t>
        </is>
      </c>
      <c r="K4443" s="12" t="inlineStr">
        <is>
          <t>FO|12 SM|-</t>
        </is>
      </c>
      <c r="L4443" s="12" t="inlineStr">
        <is>
          <t>12 SM</t>
        </is>
      </c>
      <c r="M4443" s="12" t="inlineStr">
        <is>
          <t>-</t>
        </is>
      </c>
      <c r="N4443" s="12" t="n">
        <v>1</v>
      </c>
      <c r="O4443" s="12" t="n">
        <v>1</v>
      </c>
      <c r="P4443" s="12" t="n"/>
      <c r="Q4443" s="12" t="n"/>
      <c r="R4443" s="12" t="n"/>
      <c r="S4443" s="12" t="inlineStr">
        <is>
          <t>Tray</t>
        </is>
      </c>
      <c r="T4443" s="16" t="n">
        <v>0</v>
      </c>
      <c r="U4443" s="16" t="n">
        <v>229</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I-F-0007</t>
        </is>
      </c>
      <c r="B4444" s="12" t="inlineStr">
        <is>
          <t>I</t>
        </is>
      </c>
      <c r="C4444" s="12" t="inlineStr">
        <is>
          <t>Modular / portable power</t>
        </is>
      </c>
      <c r="D4444" s="12" t="inlineStr">
        <is>
          <t>SC-1 unit control panel: plant network / DCS fibre</t>
        </is>
      </c>
      <c r="E4444" s="12" t="inlineStr">
        <is>
          <t>CR</t>
        </is>
      </c>
      <c r="F4444" s="12" t="inlineStr">
        <is>
          <t>Control / admin building (main control room)</t>
        </is>
      </c>
      <c r="G4444" s="12" t="inlineStr"/>
      <c r="H4444" s="12" t="inlineStr">
        <is>
          <t>SC-1 PCM + 15 kV GCB</t>
        </is>
      </c>
      <c r="I4444" s="12" t="inlineStr">
        <is>
          <t>Fibre / data</t>
        </is>
      </c>
      <c r="J4444" s="12" t="inlineStr">
        <is>
          <t>Fibre optic, single-mode, 12-fibre, armored, orange jacket</t>
        </is>
      </c>
      <c r="K4444" s="12" t="inlineStr">
        <is>
          <t>FO|12 SM|-</t>
        </is>
      </c>
      <c r="L4444" s="12" t="inlineStr">
        <is>
          <t>12 SM</t>
        </is>
      </c>
      <c r="M4444" s="12" t="inlineStr">
        <is>
          <t>-</t>
        </is>
      </c>
      <c r="N4444" s="12" t="n">
        <v>1</v>
      </c>
      <c r="O4444" s="12" t="n">
        <v>1</v>
      </c>
      <c r="P4444" s="12" t="n"/>
      <c r="Q4444" s="12" t="n"/>
      <c r="R4444" s="12" t="n"/>
      <c r="S4444" s="12" t="inlineStr">
        <is>
          <t>Duct bank</t>
        </is>
      </c>
      <c r="T4444" s="16" t="n">
        <v>4738</v>
      </c>
      <c r="U4444" s="16" t="n">
        <v>36</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I-F-0008</t>
        </is>
      </c>
      <c r="B4445" s="12" t="inlineStr">
        <is>
          <t>I</t>
        </is>
      </c>
      <c r="C4445" s="12" t="inlineStr">
        <is>
          <t>Modular / portable power</t>
        </is>
      </c>
      <c r="D4445" s="12" t="inlineStr">
        <is>
          <t>Plant network / DCS fibre</t>
        </is>
      </c>
      <c r="E4445" s="12" t="inlineStr">
        <is>
          <t>CR</t>
        </is>
      </c>
      <c r="F4445" s="12" t="inlineStr">
        <is>
          <t>Control / admin building (main control room)</t>
        </is>
      </c>
      <c r="G4445" s="12" t="inlineStr">
        <is>
          <t>SC-1</t>
        </is>
      </c>
      <c r="H4445" s="12" t="inlineStr">
        <is>
          <t>SC-1: aeroderivative simple-cycle unit (LM6000 class)</t>
        </is>
      </c>
      <c r="I4445" s="12" t="inlineStr">
        <is>
          <t>Fibre / data</t>
        </is>
      </c>
      <c r="J4445" s="12" t="inlineStr">
        <is>
          <t>Fibre optic, single-mode, 12-fibre, armored, orange jacket</t>
        </is>
      </c>
      <c r="K4445" s="12" t="inlineStr">
        <is>
          <t>FO|12 SM|-</t>
        </is>
      </c>
      <c r="L4445" s="12" t="inlineStr">
        <is>
          <t>12 SM</t>
        </is>
      </c>
      <c r="M4445" s="12" t="inlineStr">
        <is>
          <t>-</t>
        </is>
      </c>
      <c r="N4445" s="12" t="n">
        <v>1</v>
      </c>
      <c r="O4445" s="12" t="n">
        <v>1</v>
      </c>
      <c r="P4445" s="12" t="n"/>
      <c r="Q4445" s="12" t="n"/>
      <c r="R4445" s="12" t="n"/>
      <c r="S4445" s="12" t="inlineStr">
        <is>
          <t>Duct bank</t>
        </is>
      </c>
      <c r="T4445" s="16" t="n">
        <v>4656</v>
      </c>
      <c r="U4445" s="16" t="n">
        <v>56</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I-F-0009</t>
        </is>
      </c>
      <c r="B4446" s="12" t="inlineStr">
        <is>
          <t>I</t>
        </is>
      </c>
      <c r="C4446" s="12" t="inlineStr">
        <is>
          <t>Modular / portable power</t>
        </is>
      </c>
      <c r="D4446" s="12" t="inlineStr">
        <is>
          <t>SC-2 CEMS data to the unit control (Modbus TCP)</t>
        </is>
      </c>
      <c r="E4446" s="12" t="inlineStr"/>
      <c r="F4446" s="12" t="inlineStr">
        <is>
          <t>SC-2 PCM + 15 kV GCB</t>
        </is>
      </c>
      <c r="G4446" s="12" t="inlineStr"/>
      <c r="H4446" s="12" t="inlineStr">
        <is>
          <t>SC-2 CEMS shelter</t>
        </is>
      </c>
      <c r="I4446" s="12" t="inlineStr">
        <is>
          <t>Fibre / data</t>
        </is>
      </c>
      <c r="J4446" s="12" t="inlineStr">
        <is>
          <t>Fibre optic, single-mode, 12-fibre, armored, orange jacket</t>
        </is>
      </c>
      <c r="K4446" s="12" t="inlineStr">
        <is>
          <t>FO|12 SM|-</t>
        </is>
      </c>
      <c r="L4446" s="12" t="inlineStr">
        <is>
          <t>12 SM</t>
        </is>
      </c>
      <c r="M4446" s="12" t="inlineStr">
        <is>
          <t>-</t>
        </is>
      </c>
      <c r="N4446" s="12" t="n">
        <v>1</v>
      </c>
      <c r="O4446" s="12" t="n">
        <v>1</v>
      </c>
      <c r="P4446" s="12" t="n"/>
      <c r="Q4446" s="12" t="n"/>
      <c r="R4446" s="12" t="n"/>
      <c r="S4446" s="12" t="inlineStr">
        <is>
          <t>Duct bank</t>
        </is>
      </c>
      <c r="T4446" s="16" t="n">
        <v>25</v>
      </c>
      <c r="U4446" s="16" t="n">
        <v>197</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I-F-0010</t>
        </is>
      </c>
      <c r="B4447" s="12" t="inlineStr">
        <is>
          <t>I</t>
        </is>
      </c>
      <c r="C4447" s="12" t="inlineStr">
        <is>
          <t>Modular / portable power</t>
        </is>
      </c>
      <c r="D4447" s="12" t="inlineStr">
        <is>
          <t>SC-2 unit control panel: plant network / DCS fibre</t>
        </is>
      </c>
      <c r="E4447" s="12" t="inlineStr">
        <is>
          <t>CR</t>
        </is>
      </c>
      <c r="F4447" s="12" t="inlineStr">
        <is>
          <t>Control / admin building (main control room)</t>
        </is>
      </c>
      <c r="G4447" s="12" t="inlineStr"/>
      <c r="H4447" s="12" t="inlineStr">
        <is>
          <t>SC-2 PCM + 15 kV GCB</t>
        </is>
      </c>
      <c r="I4447" s="12" t="inlineStr">
        <is>
          <t>Fibre / data</t>
        </is>
      </c>
      <c r="J4447" s="12" t="inlineStr">
        <is>
          <t>Fibre optic, single-mode, 12-fibre, armored, orange jacket</t>
        </is>
      </c>
      <c r="K4447" s="12" t="inlineStr">
        <is>
          <t>FO|12 SM|-</t>
        </is>
      </c>
      <c r="L4447" s="12" t="inlineStr">
        <is>
          <t>12 SM</t>
        </is>
      </c>
      <c r="M4447" s="12" t="inlineStr">
        <is>
          <t>-</t>
        </is>
      </c>
      <c r="N4447" s="12" t="n">
        <v>1</v>
      </c>
      <c r="O4447" s="12" t="n">
        <v>1</v>
      </c>
      <c r="P4447" s="12" t="n"/>
      <c r="Q4447" s="12" t="n"/>
      <c r="R4447" s="12" t="n"/>
      <c r="S4447" s="12" t="inlineStr">
        <is>
          <t>Trench</t>
        </is>
      </c>
      <c r="T4447" s="16" t="n">
        <v>4547</v>
      </c>
      <c r="U4447" s="16" t="n">
        <v>90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I-F-0011</t>
        </is>
      </c>
      <c r="B4448" s="12" t="inlineStr">
        <is>
          <t>I</t>
        </is>
      </c>
      <c r="C4448" s="12" t="inlineStr">
        <is>
          <t>Modular / portable power</t>
        </is>
      </c>
      <c r="D4448" s="12" t="inlineStr">
        <is>
          <t>Plant network / DCS fibre</t>
        </is>
      </c>
      <c r="E4448" s="12" t="inlineStr">
        <is>
          <t>CR</t>
        </is>
      </c>
      <c r="F4448" s="12" t="inlineStr">
        <is>
          <t>Control / admin building (main control room)</t>
        </is>
      </c>
      <c r="G4448" s="12" t="inlineStr">
        <is>
          <t>SC-2</t>
        </is>
      </c>
      <c r="H4448" s="12" t="inlineStr">
        <is>
          <t>SC-2: aeroderivative simple-cycle unit (LM6000 class)</t>
        </is>
      </c>
      <c r="I4448" s="12" t="inlineStr">
        <is>
          <t>Fibre / data</t>
        </is>
      </c>
      <c r="J4448" s="12" t="inlineStr">
        <is>
          <t>Fibre optic, single-mode, 12-fibre, armored, orange jacket</t>
        </is>
      </c>
      <c r="K4448" s="12" t="inlineStr">
        <is>
          <t>FO|12 SM|-</t>
        </is>
      </c>
      <c r="L4448" s="12" t="inlineStr">
        <is>
          <t>12 SM</t>
        </is>
      </c>
      <c r="M4448" s="12" t="inlineStr">
        <is>
          <t>-</t>
        </is>
      </c>
      <c r="N4448" s="12" t="n">
        <v>1</v>
      </c>
      <c r="O4448" s="12" t="n">
        <v>1</v>
      </c>
      <c r="P4448" s="12" t="n"/>
      <c r="Q4448" s="12" t="n"/>
      <c r="R4448" s="12" t="n"/>
      <c r="S4448" s="12" t="inlineStr">
        <is>
          <t>Trench</t>
        </is>
      </c>
      <c r="T4448" s="16" t="n">
        <v>4640</v>
      </c>
      <c r="U4448" s="16" t="n">
        <v>36</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I-F-0012</t>
        </is>
      </c>
      <c r="B4449" s="12" t="inlineStr">
        <is>
          <t>I</t>
        </is>
      </c>
      <c r="C4449" s="12" t="inlineStr">
        <is>
          <t>Modular / portable power</t>
        </is>
      </c>
      <c r="D4449" s="12" t="inlineStr">
        <is>
          <t>Plant network / DCS fibre</t>
        </is>
      </c>
      <c r="E4449" s="12" t="inlineStr">
        <is>
          <t>CR</t>
        </is>
      </c>
      <c r="F4449" s="12" t="inlineStr">
        <is>
          <t>Control / admin building (main control room)</t>
        </is>
      </c>
      <c r="G4449" s="12" t="inlineStr">
        <is>
          <t>TM-1</t>
        </is>
      </c>
      <c r="H4449" s="12" t="inlineStr">
        <is>
          <t>TM-1: trailer-mounted aeroderivative GT (TM2500 class, ~35 MW)</t>
        </is>
      </c>
      <c r="I4449" s="12" t="inlineStr">
        <is>
          <t>Fibre / data</t>
        </is>
      </c>
      <c r="J4449" s="12" t="inlineStr">
        <is>
          <t>Fibre optic, single-mode, 12-fibre, armored, orange jacket</t>
        </is>
      </c>
      <c r="K4449" s="12" t="inlineStr">
        <is>
          <t>FO|12 SM|-</t>
        </is>
      </c>
      <c r="L4449" s="12" t="inlineStr">
        <is>
          <t>12 SM</t>
        </is>
      </c>
      <c r="M4449" s="12" t="inlineStr">
        <is>
          <t>-</t>
        </is>
      </c>
      <c r="N4449" s="12" t="n">
        <v>1</v>
      </c>
      <c r="O4449" s="12" t="n">
        <v>1</v>
      </c>
      <c r="P4449" s="12" t="n"/>
      <c r="Q4449" s="12" t="n"/>
      <c r="R4449" s="12" t="n"/>
      <c r="S4449" s="12" t="inlineStr">
        <is>
          <t>Trench</t>
        </is>
      </c>
      <c r="T4449" s="16" t="n">
        <v>3434</v>
      </c>
      <c r="U4449" s="16" t="n">
        <v>66</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I-F-0013</t>
        </is>
      </c>
      <c r="B4450" s="12" t="inlineStr">
        <is>
          <t>I</t>
        </is>
      </c>
      <c r="C4450" s="12" t="inlineStr">
        <is>
          <t>Modular / portable power</t>
        </is>
      </c>
      <c r="D4450" s="12" t="inlineStr">
        <is>
          <t>Plant network / DCS fibre</t>
        </is>
      </c>
      <c r="E4450" s="12" t="inlineStr">
        <is>
          <t>CR</t>
        </is>
      </c>
      <c r="F4450" s="12" t="inlineStr">
        <is>
          <t>Control / admin building (main control room)</t>
        </is>
      </c>
      <c r="G4450" s="12" t="inlineStr">
        <is>
          <t>TM-2</t>
        </is>
      </c>
      <c r="H4450" s="12" t="inlineStr">
        <is>
          <t>TM-2: trailer-mounted aeroderivative GT (TM2500 class, ~35 MW)</t>
        </is>
      </c>
      <c r="I4450" s="12" t="inlineStr">
        <is>
          <t>Fibre / data</t>
        </is>
      </c>
      <c r="J4450" s="12" t="inlineStr">
        <is>
          <t>Fibre optic, single-mode, 12-fibre, armored, orange jacket</t>
        </is>
      </c>
      <c r="K4450" s="12" t="inlineStr">
        <is>
          <t>FO|12 SM|-</t>
        </is>
      </c>
      <c r="L4450" s="12" t="inlineStr">
        <is>
          <t>12 SM</t>
        </is>
      </c>
      <c r="M4450" s="12" t="inlineStr">
        <is>
          <t>-</t>
        </is>
      </c>
      <c r="N4450" s="12" t="n">
        <v>1</v>
      </c>
      <c r="O4450" s="12" t="n">
        <v>1</v>
      </c>
      <c r="P4450" s="12" t="n"/>
      <c r="Q4450" s="12" t="n"/>
      <c r="R4450" s="12" t="n"/>
      <c r="S4450" s="12" t="inlineStr">
        <is>
          <t>Trench</t>
        </is>
      </c>
      <c r="T4450" s="16" t="n">
        <v>3434</v>
      </c>
      <c r="U4450" s="16" t="n">
        <v>72</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I-FA-0001</t>
        </is>
      </c>
      <c r="B4451" s="12" t="inlineStr">
        <is>
          <t>I</t>
        </is>
      </c>
      <c r="C4451" s="12" t="inlineStr">
        <is>
          <t>Modular / portable power</t>
        </is>
      </c>
      <c r="D4451" s="12" t="inlineStr">
        <is>
          <t>Fire alarm / F&amp;G loop (to the local FACP / F&amp;G node)</t>
        </is>
      </c>
      <c r="E4451" s="12" t="inlineStr"/>
      <c r="F4451" s="12" t="inlineStr">
        <is>
          <t>PCM: power control module</t>
        </is>
      </c>
      <c r="G4451" s="12" t="inlineStr"/>
      <c r="H4451" s="12" t="inlineStr">
        <is>
          <t>BS black-start switchgear</t>
        </is>
      </c>
      <c r="I4451" s="12" t="inlineStr">
        <is>
          <t>Fire alarm</t>
        </is>
      </c>
      <c r="J4451" s="12" t="inlineStr">
        <is>
          <t>Fire alarm FPLR 2/C #14 shielded, red jacket (NEC 760)</t>
        </is>
      </c>
      <c r="K4451" s="12" t="inlineStr">
        <is>
          <t>FA|2/C|14</t>
        </is>
      </c>
      <c r="L4451" s="12" t="inlineStr">
        <is>
          <t>2/C</t>
        </is>
      </c>
      <c r="M4451" s="12" t="inlineStr">
        <is>
          <t>14</t>
        </is>
      </c>
      <c r="N4451" s="12" t="n">
        <v>1</v>
      </c>
      <c r="O4451" s="12" t="n">
        <v>1</v>
      </c>
      <c r="P4451" s="12" t="n"/>
      <c r="Q4451" s="12" t="n"/>
      <c r="R4451" s="12" t="n"/>
      <c r="S4451" s="12" t="inlineStr">
        <is>
          <t>Duct bank</t>
        </is>
      </c>
      <c r="T4451" s="16" t="n">
        <v>562</v>
      </c>
      <c r="U4451" s="16" t="n">
        <v>64</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I-FA-0002</t>
        </is>
      </c>
      <c r="B4452" s="12" t="inlineStr">
        <is>
          <t>I</t>
        </is>
      </c>
      <c r="C4452" s="12" t="inlineStr">
        <is>
          <t>Modular / portable power</t>
        </is>
      </c>
      <c r="D4452" s="12" t="inlineStr">
        <is>
          <t>Fire alarm / F&amp;G loop (to the local FACP / F&amp;G node)</t>
        </is>
      </c>
      <c r="E4452" s="12" t="inlineStr"/>
      <c r="F4452" s="12" t="inlineStr">
        <is>
          <t>PCM: power control module</t>
        </is>
      </c>
      <c r="G4452" s="12" t="inlineStr"/>
      <c r="H4452" s="12" t="inlineStr">
        <is>
          <t>Black-start genset (proposed; requires study)</t>
        </is>
      </c>
      <c r="I4452" s="12" t="inlineStr">
        <is>
          <t>Fire alarm</t>
        </is>
      </c>
      <c r="J4452" s="12" t="inlineStr">
        <is>
          <t>Fire alarm FPLR 2/C #14 shielded, red jacket (NEC 760)</t>
        </is>
      </c>
      <c r="K4452" s="12" t="inlineStr">
        <is>
          <t>FA|2/C|14</t>
        </is>
      </c>
      <c r="L4452" s="12" t="inlineStr">
        <is>
          <t>2/C</t>
        </is>
      </c>
      <c r="M4452" s="12" t="inlineStr">
        <is>
          <t>14</t>
        </is>
      </c>
      <c r="N4452" s="12" t="n">
        <v>1</v>
      </c>
      <c r="O4452" s="12" t="n">
        <v>1</v>
      </c>
      <c r="P4452" s="12" t="n"/>
      <c r="Q4452" s="12" t="n"/>
      <c r="R4452" s="12" t="n"/>
      <c r="S4452" s="12" t="inlineStr">
        <is>
          <t>Duct bank</t>
        </is>
      </c>
      <c r="T4452" s="16" t="n">
        <v>624</v>
      </c>
      <c r="U4452" s="16" t="n">
        <v>32</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I-FA-0003</t>
        </is>
      </c>
      <c r="B4453" s="12" t="inlineStr">
        <is>
          <t>I</t>
        </is>
      </c>
      <c r="C4453" s="12" t="inlineStr">
        <is>
          <t>Modular / portable power</t>
        </is>
      </c>
      <c r="D4453" s="12" t="inlineStr">
        <is>
          <t>Fire alarm / F&amp;G loop (to the local FACP / F&amp;G node)</t>
        </is>
      </c>
      <c r="E4453" s="12" t="inlineStr"/>
      <c r="F4453" s="12" t="inlineStr">
        <is>
          <t>PCM: power control module</t>
        </is>
      </c>
      <c r="G4453" s="12" t="inlineStr"/>
      <c r="H4453" s="12" t="inlineStr">
        <is>
          <t>Black-start genset (proposed; requires study)</t>
        </is>
      </c>
      <c r="I4453" s="12" t="inlineStr">
        <is>
          <t>Fire alarm</t>
        </is>
      </c>
      <c r="J4453" s="12" t="inlineStr">
        <is>
          <t>Fire alarm FPLR 2/C #14 shielded, red jacket (NEC 760)</t>
        </is>
      </c>
      <c r="K4453" s="12" t="inlineStr">
        <is>
          <t>FA|2/C|14</t>
        </is>
      </c>
      <c r="L4453" s="12" t="inlineStr">
        <is>
          <t>2/C</t>
        </is>
      </c>
      <c r="M4453" s="12" t="inlineStr">
        <is>
          <t>14</t>
        </is>
      </c>
      <c r="N4453" s="12" t="n">
        <v>1</v>
      </c>
      <c r="O4453" s="12" t="n">
        <v>1</v>
      </c>
      <c r="P4453" s="12" t="n"/>
      <c r="Q4453" s="12" t="n"/>
      <c r="R4453" s="12" t="n"/>
      <c r="S4453" s="12" t="inlineStr">
        <is>
          <t>Duct bank</t>
        </is>
      </c>
      <c r="T4453" s="16" t="n">
        <v>624</v>
      </c>
      <c r="U4453" s="16" t="n">
        <v>40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I-FA-0004</t>
        </is>
      </c>
      <c r="B4454" s="12" t="inlineStr">
        <is>
          <t>I</t>
        </is>
      </c>
      <c r="C4454" s="12" t="inlineStr">
        <is>
          <t>Modular / portable power</t>
        </is>
      </c>
      <c r="D4454" s="12" t="inlineStr">
        <is>
          <t>Fire alarm / F&amp;G loop (to the local FACP / F&amp;G node)</t>
        </is>
      </c>
      <c r="E4454" s="12" t="inlineStr"/>
      <c r="F4454" s="12" t="inlineStr">
        <is>
          <t>PCM: power control module</t>
        </is>
      </c>
      <c r="G4454" s="12" t="inlineStr"/>
      <c r="H4454" s="12" t="inlineStr">
        <is>
          <t>CONDITIONAL: BESS black-start alternative</t>
        </is>
      </c>
      <c r="I4454" s="12" t="inlineStr">
        <is>
          <t>Fire alarm</t>
        </is>
      </c>
      <c r="J4454" s="12" t="inlineStr">
        <is>
          <t>Fire alarm FPLR 2/C #14 shielded, red jacket (NEC 760)</t>
        </is>
      </c>
      <c r="K4454" s="12" t="inlineStr">
        <is>
          <t>FA|2/C|14</t>
        </is>
      </c>
      <c r="L4454" s="12" t="inlineStr">
        <is>
          <t>2/C</t>
        </is>
      </c>
      <c r="M4454" s="12" t="inlineStr">
        <is>
          <t>14</t>
        </is>
      </c>
      <c r="N4454" s="12" t="n">
        <v>1</v>
      </c>
      <c r="O4454" s="12" t="n">
        <v>1</v>
      </c>
      <c r="P4454" s="12" t="n"/>
      <c r="Q4454" s="12" t="n"/>
      <c r="R4454" s="12" t="n"/>
      <c r="S4454" s="12" t="inlineStr">
        <is>
          <t>Duct bank</t>
        </is>
      </c>
      <c r="T4454" s="16" t="n">
        <v>550</v>
      </c>
      <c r="U4454" s="16" t="n">
        <v>32</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I-FA-0005</t>
        </is>
      </c>
      <c r="B4455" s="12" t="inlineStr">
        <is>
          <t>I</t>
        </is>
      </c>
      <c r="C4455" s="12" t="inlineStr">
        <is>
          <t>Modular / portable power</t>
        </is>
      </c>
      <c r="D4455" s="12" t="inlineStr">
        <is>
          <t>Fire alarm / F&amp;G loop (to the local FACP / F&amp;G node)</t>
        </is>
      </c>
      <c r="E4455" s="12" t="inlineStr"/>
      <c r="F4455" s="12" t="inlineStr">
        <is>
          <t>SC-1 PCM + 15 kV GCB</t>
        </is>
      </c>
      <c r="G4455" s="12" t="inlineStr"/>
      <c r="H4455" s="12" t="inlineStr">
        <is>
          <t>CONDITIONAL: SC-1 inlet chiller / evaporative cooler</t>
        </is>
      </c>
      <c r="I4455" s="12" t="inlineStr">
        <is>
          <t>Fire alarm</t>
        </is>
      </c>
      <c r="J4455" s="12" t="inlineStr">
        <is>
          <t>Fire alarm FPLR 2/C #14 shielded, red jacket (NEC 760)</t>
        </is>
      </c>
      <c r="K4455" s="12" t="inlineStr">
        <is>
          <t>FA|2/C|14</t>
        </is>
      </c>
      <c r="L4455" s="12" t="inlineStr">
        <is>
          <t>2/C</t>
        </is>
      </c>
      <c r="M4455" s="12" t="inlineStr">
        <is>
          <t>14</t>
        </is>
      </c>
      <c r="N4455" s="12" t="n">
        <v>1</v>
      </c>
      <c r="O4455" s="12" t="n">
        <v>1</v>
      </c>
      <c r="P4455" s="12" t="n"/>
      <c r="Q4455" s="12" t="n"/>
      <c r="R4455" s="12" t="n"/>
      <c r="S4455" s="12" t="inlineStr">
        <is>
          <t>Tray</t>
        </is>
      </c>
      <c r="T4455" s="16" t="n">
        <v>0</v>
      </c>
      <c r="U4455" s="16" t="n">
        <v>114</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I-FA-0006</t>
        </is>
      </c>
      <c r="B4456" s="12" t="inlineStr">
        <is>
          <t>I</t>
        </is>
      </c>
      <c r="C4456" s="12" t="inlineStr">
        <is>
          <t>Modular / portable power</t>
        </is>
      </c>
      <c r="D4456" s="12" t="inlineStr">
        <is>
          <t>Fire alarm / F&amp;G loop (to the local FACP / F&amp;G node)</t>
        </is>
      </c>
      <c r="E4456" s="12" t="inlineStr"/>
      <c r="F4456" s="12" t="inlineStr">
        <is>
          <t>SC-2 PCM + 15 kV GCB</t>
        </is>
      </c>
      <c r="G4456" s="12" t="inlineStr"/>
      <c r="H4456" s="12" t="inlineStr">
        <is>
          <t>CONDITIONAL: SC-2 inlet chiller / evaporative cooler</t>
        </is>
      </c>
      <c r="I4456" s="12" t="inlineStr">
        <is>
          <t>Fire alarm</t>
        </is>
      </c>
      <c r="J4456" s="12" t="inlineStr">
        <is>
          <t>Fire alarm FPLR 2/C #14 shielded, red jacket (NEC 760)</t>
        </is>
      </c>
      <c r="K4456" s="12" t="inlineStr">
        <is>
          <t>FA|2/C|14</t>
        </is>
      </c>
      <c r="L4456" s="12" t="inlineStr">
        <is>
          <t>2/C</t>
        </is>
      </c>
      <c r="M4456" s="12" t="inlineStr">
        <is>
          <t>14</t>
        </is>
      </c>
      <c r="N4456" s="12" t="n">
        <v>1</v>
      </c>
      <c r="O4456" s="12" t="n">
        <v>1</v>
      </c>
      <c r="P4456" s="12" t="n"/>
      <c r="Q4456" s="12" t="n"/>
      <c r="R4456" s="12" t="n"/>
      <c r="S4456" s="12" t="inlineStr">
        <is>
          <t>Duct bank</t>
        </is>
      </c>
      <c r="T4456" s="16" t="n">
        <v>75</v>
      </c>
      <c r="U4456" s="16" t="n">
        <v>32</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I-FA-0007</t>
        </is>
      </c>
      <c r="B4457" s="12" t="inlineStr">
        <is>
          <t>I</t>
        </is>
      </c>
      <c r="C4457" s="12" t="inlineStr">
        <is>
          <t>Modular / portable power</t>
        </is>
      </c>
      <c r="D4457" s="12" t="inlineStr">
        <is>
          <t>Fire alarm / F&amp;G loop (to the local FACP / F&amp;G node)</t>
        </is>
      </c>
      <c r="E4457" s="12" t="inlineStr">
        <is>
          <t>PAD-EH</t>
        </is>
      </c>
      <c r="F4457" s="12" t="inlineStr">
        <is>
          <t>PAD-EH 13.8 kV switchgear e-house</t>
        </is>
      </c>
      <c r="G4457" s="12" t="inlineStr">
        <is>
          <t>CONT-1</t>
        </is>
      </c>
      <c r="H4457" s="12" t="inlineStr">
        <is>
          <t>CONT-1: containerized genset 13.8 kV (40 ft)</t>
        </is>
      </c>
      <c r="I4457" s="12" t="inlineStr">
        <is>
          <t>Fire alarm</t>
        </is>
      </c>
      <c r="J4457" s="12" t="inlineStr">
        <is>
          <t>Fire alarm FPLR 2/C #14 shielded, red jacket (NEC 760)</t>
        </is>
      </c>
      <c r="K4457" s="12" t="inlineStr">
        <is>
          <t>FA|2/C|14</t>
        </is>
      </c>
      <c r="L4457" s="12" t="inlineStr">
        <is>
          <t>2/C</t>
        </is>
      </c>
      <c r="M4457" s="12" t="inlineStr">
        <is>
          <t>14</t>
        </is>
      </c>
      <c r="N4457" s="12" t="n">
        <v>1</v>
      </c>
      <c r="O4457" s="12" t="n">
        <v>1</v>
      </c>
      <c r="P4457" s="12" t="n"/>
      <c r="Q4457" s="12" t="n"/>
      <c r="R4457" s="12" t="n"/>
      <c r="S4457" s="12" t="inlineStr">
        <is>
          <t>Surface</t>
        </is>
      </c>
      <c r="T4457" s="16" t="n">
        <v>298</v>
      </c>
      <c r="U4457" s="16" t="n">
        <v>37</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I-FA-0008</t>
        </is>
      </c>
      <c r="B4458" s="12" t="inlineStr">
        <is>
          <t>I</t>
        </is>
      </c>
      <c r="C4458" s="12" t="inlineStr">
        <is>
          <t>Modular / portable power</t>
        </is>
      </c>
      <c r="D4458" s="12" t="inlineStr">
        <is>
          <t>Fire alarm / F&amp;G loop (to the local FACP / F&amp;G node)</t>
        </is>
      </c>
      <c r="E4458" s="12" t="inlineStr">
        <is>
          <t>PAD-EH</t>
        </is>
      </c>
      <c r="F4458" s="12" t="inlineStr">
        <is>
          <t>PAD-EH 13.8 kV switchgear e-house</t>
        </is>
      </c>
      <c r="G4458" s="12" t="inlineStr">
        <is>
          <t>CONT-2</t>
        </is>
      </c>
      <c r="H4458" s="12" t="inlineStr">
        <is>
          <t>CONT-2: containerized genset 13.8 kV (40 ft)</t>
        </is>
      </c>
      <c r="I4458" s="12" t="inlineStr">
        <is>
          <t>Fire alarm</t>
        </is>
      </c>
      <c r="J4458" s="12" t="inlineStr">
        <is>
          <t>Fire alarm FPLR 2/C #14 shielded, red jacket (NEC 760)</t>
        </is>
      </c>
      <c r="K4458" s="12" t="inlineStr">
        <is>
          <t>FA|2/C|14</t>
        </is>
      </c>
      <c r="L4458" s="12" t="inlineStr">
        <is>
          <t>2/C</t>
        </is>
      </c>
      <c r="M4458" s="12" t="inlineStr">
        <is>
          <t>14</t>
        </is>
      </c>
      <c r="N4458" s="12" t="n">
        <v>1</v>
      </c>
      <c r="O4458" s="12" t="n">
        <v>1</v>
      </c>
      <c r="P4458" s="12" t="n"/>
      <c r="Q4458" s="12" t="n"/>
      <c r="R4458" s="12" t="n"/>
      <c r="S4458" s="12" t="inlineStr">
        <is>
          <t>Surface</t>
        </is>
      </c>
      <c r="T4458" s="16" t="n">
        <v>267</v>
      </c>
      <c r="U4458" s="16" t="n">
        <v>37</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I-FA-0009</t>
        </is>
      </c>
      <c r="B4459" s="12" t="inlineStr">
        <is>
          <t>I</t>
        </is>
      </c>
      <c r="C4459" s="12" t="inlineStr">
        <is>
          <t>Modular / portable power</t>
        </is>
      </c>
      <c r="D4459" s="12" t="inlineStr">
        <is>
          <t>Fire alarm / F&amp;G loop (to the local FACP / F&amp;G node)</t>
        </is>
      </c>
      <c r="E4459" s="12" t="inlineStr">
        <is>
          <t>PAD-EH</t>
        </is>
      </c>
      <c r="F4459" s="12" t="inlineStr">
        <is>
          <t>PAD-EH 13.8 kV switchgear e-house</t>
        </is>
      </c>
      <c r="G4459" s="12" t="inlineStr">
        <is>
          <t>CONT-3</t>
        </is>
      </c>
      <c r="H4459" s="12" t="inlineStr">
        <is>
          <t>CONT-3: containerized gas genset 13.8 kV (40 ft)</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Surface</t>
        </is>
      </c>
      <c r="T4459" s="16" t="n">
        <v>191</v>
      </c>
      <c r="U4459" s="16" t="n">
        <v>32</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I-FA-0010</t>
        </is>
      </c>
      <c r="B4460" s="12" t="inlineStr">
        <is>
          <t>I</t>
        </is>
      </c>
      <c r="C4460" s="12" t="inlineStr">
        <is>
          <t>Modular / portable power</t>
        </is>
      </c>
      <c r="D4460" s="12" t="inlineStr">
        <is>
          <t>Fire alarm / F&amp;G loop (to the local FACP / F&amp;G node)</t>
        </is>
      </c>
      <c r="E4460" s="12" t="inlineStr">
        <is>
          <t>PAD-EH</t>
        </is>
      </c>
      <c r="F4460" s="12" t="inlineStr">
        <is>
          <t>PAD-EH 13.8 kV switchgear e-house</t>
        </is>
      </c>
      <c r="G4460" s="12" t="inlineStr">
        <is>
          <t>CONT-4</t>
        </is>
      </c>
      <c r="H4460" s="12" t="inlineStr">
        <is>
          <t>CONT-4: containerized gas genset 13.8 kV (40 ft)</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62</v>
      </c>
      <c r="U4460" s="16" t="n">
        <v>81</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I-FA-0011</t>
        </is>
      </c>
      <c r="B4461" s="12" t="inlineStr">
        <is>
          <t>I</t>
        </is>
      </c>
      <c r="C4461" s="12" t="inlineStr">
        <is>
          <t>Modular / portable power</t>
        </is>
      </c>
      <c r="D4461" s="12" t="inlineStr">
        <is>
          <t>Fire alarm / F&amp;G loop (to the local FACP / F&amp;G node)</t>
        </is>
      </c>
      <c r="E4461" s="12" t="inlineStr">
        <is>
          <t>PAD-EH</t>
        </is>
      </c>
      <c r="F4461" s="12" t="inlineStr">
        <is>
          <t>PAD-EH 13.8 kV switchgear e-house</t>
        </is>
      </c>
      <c r="G4461" s="12" t="inlineStr">
        <is>
          <t>CONT-5</t>
        </is>
      </c>
      <c r="H4461" s="12" t="inlineStr">
        <is>
          <t>CONT-5: containerized gas genset 13.8 kV (40 ft)</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25</v>
      </c>
      <c r="U4461" s="16" t="n">
        <v>58</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I-FA-0012</t>
        </is>
      </c>
      <c r="B4462" s="12" t="inlineStr">
        <is>
          <t>I</t>
        </is>
      </c>
      <c r="C4462" s="12" t="inlineStr">
        <is>
          <t>Modular / portable power</t>
        </is>
      </c>
      <c r="D4462" s="12" t="inlineStr">
        <is>
          <t>Fire alarm / F&amp;G loop (to the local FACP / F&amp;G node)</t>
        </is>
      </c>
      <c r="E4462" s="12" t="inlineStr">
        <is>
          <t>PAD-EH</t>
        </is>
      </c>
      <c r="F4462" s="12" t="inlineStr">
        <is>
          <t>PAD-EH 13.8 kV switchgear e-house</t>
        </is>
      </c>
      <c r="G4462" s="12" t="inlineStr">
        <is>
          <t>CONT-6</t>
        </is>
      </c>
      <c r="H4462" s="12" t="inlineStr">
        <is>
          <t>CONT-6: containerized gas genset 13.8 kV (40 ft)</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Surface</t>
        </is>
      </c>
      <c r="T4462" s="16" t="n">
        <v>228</v>
      </c>
      <c r="U4462" s="16" t="n">
        <v>46</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I-FA-0013</t>
        </is>
      </c>
      <c r="B4463" s="12" t="inlineStr">
        <is>
          <t>I</t>
        </is>
      </c>
      <c r="C4463" s="12" t="inlineStr">
        <is>
          <t>Modular / portable power</t>
        </is>
      </c>
      <c r="D4463" s="12" t="inlineStr">
        <is>
          <t>Fire alarm / F&amp;G loop (to the local FACP / F&amp;G node)</t>
        </is>
      </c>
      <c r="E4463" s="12" t="inlineStr">
        <is>
          <t>PAD-EH</t>
        </is>
      </c>
      <c r="F4463" s="12" t="inlineStr">
        <is>
          <t>PAD-EH 13.8 kV switchgear e-house</t>
        </is>
      </c>
      <c r="G4463" s="12" t="inlineStr">
        <is>
          <t>CONT-7</t>
        </is>
      </c>
      <c r="H4463" s="12" t="inlineStr">
        <is>
          <t>CONT-7: containerized gas genset 13.8 kV (40 ft)</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Surface</t>
        </is>
      </c>
      <c r="T4463" s="16" t="n">
        <v>228</v>
      </c>
      <c r="U4463" s="16" t="n">
        <v>46</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I-FA-0014</t>
        </is>
      </c>
      <c r="B4464" s="12" t="inlineStr">
        <is>
          <t>I</t>
        </is>
      </c>
      <c r="C4464" s="12" t="inlineStr">
        <is>
          <t>Modular / portable power</t>
        </is>
      </c>
      <c r="D4464" s="12" t="inlineStr">
        <is>
          <t>Fire alarm / F&amp;G loop (to the local FACP / F&amp;G node)</t>
        </is>
      </c>
      <c r="E4464" s="12" t="inlineStr">
        <is>
          <t>PAD-EH</t>
        </is>
      </c>
      <c r="F4464" s="12" t="inlineStr">
        <is>
          <t>PAD-EH 13.8 kV switchgear e-house</t>
        </is>
      </c>
      <c r="G4464" s="12" t="inlineStr">
        <is>
          <t>CONT-8</t>
        </is>
      </c>
      <c r="H4464" s="12" t="inlineStr">
        <is>
          <t>CONT-8: containerized gas genset 13.8 kV (40 ft)</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Surface</t>
        </is>
      </c>
      <c r="T4464" s="16" t="n">
        <v>16</v>
      </c>
      <c r="U4464" s="16" t="n">
        <v>117</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I-FA-0015</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FC-10</t>
        </is>
      </c>
      <c r="H4465" s="12" t="inlineStr">
        <is>
          <t>FC-10: SOFC module (Bloom ES5 class, 200-300 kW)</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Duct bank</t>
        </is>
      </c>
      <c r="T4465" s="16" t="n">
        <v>286</v>
      </c>
      <c r="U4465" s="16" t="n">
        <v>50</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I-FA-0016</t>
        </is>
      </c>
      <c r="B4466" s="12" t="inlineStr">
        <is>
          <t>I</t>
        </is>
      </c>
      <c r="C4466" s="12" t="inlineStr">
        <is>
          <t>Modular / portable power</t>
        </is>
      </c>
      <c r="D4466" s="12" t="inlineStr">
        <is>
          <t>Fire alarm / F&amp;G loop (to the local FACP / F&amp;G node)</t>
        </is>
      </c>
      <c r="E4466" s="12" t="inlineStr">
        <is>
          <t>PAD-EH</t>
        </is>
      </c>
      <c r="F4466" s="12" t="inlineStr">
        <is>
          <t>PAD-EH 13.8 kV switchgear e-house</t>
        </is>
      </c>
      <c r="G4466" s="12" t="inlineStr">
        <is>
          <t>FC-11</t>
        </is>
      </c>
      <c r="H4466" s="12" t="inlineStr">
        <is>
          <t>FC-11: SOFC module (Bloom ES5 class, 200-300 kW)</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Duct bank</t>
        </is>
      </c>
      <c r="T4466" s="16" t="n">
        <v>272</v>
      </c>
      <c r="U4466" s="16" t="n">
        <v>50</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I-FA-0017</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FC-12</t>
        </is>
      </c>
      <c r="H4467" s="12" t="inlineStr">
        <is>
          <t>FC-12: SOFC module (Bloom ES5 class, 200-300 kW)</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Duct bank</t>
        </is>
      </c>
      <c r="T4467" s="16" t="n">
        <v>272</v>
      </c>
      <c r="U4467" s="16" t="n">
        <v>41</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I-FA-0018</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c r="H4468" s="12" t="inlineStr">
        <is>
          <t>FC-5..12 inverter / AC cabinet / desulfurizer</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Surface</t>
        </is>
      </c>
      <c r="T4468" s="16" t="n">
        <v>202</v>
      </c>
      <c r="U4468" s="16" t="n">
        <v>37</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I-FA-0019</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FC-5</t>
        </is>
      </c>
      <c r="H4469" s="12" t="inlineStr">
        <is>
          <t>FC-5: SOFC module (Bloom ES5 class, 200-300 kW)</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Duct bank</t>
        </is>
      </c>
      <c r="T4469" s="16" t="n">
        <v>356</v>
      </c>
      <c r="U4469" s="16" t="n">
        <v>50</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I-FA-0020</t>
        </is>
      </c>
      <c r="B4470" s="12" t="inlineStr">
        <is>
          <t>I</t>
        </is>
      </c>
      <c r="C4470" s="12" t="inlineStr">
        <is>
          <t>Modular / portable power</t>
        </is>
      </c>
      <c r="D4470" s="12" t="inlineStr">
        <is>
          <t>Fire alarm / F&amp;G loop (to the local FACP / F&amp;G node)</t>
        </is>
      </c>
      <c r="E4470" s="12" t="inlineStr">
        <is>
          <t>PAD-EH</t>
        </is>
      </c>
      <c r="F4470" s="12" t="inlineStr">
        <is>
          <t>PAD-EH 13.8 kV switchgear e-house</t>
        </is>
      </c>
      <c r="G4470" s="12" t="inlineStr">
        <is>
          <t>FC-6</t>
        </is>
      </c>
      <c r="H4470" s="12" t="inlineStr">
        <is>
          <t>FC-6: SOFC module (Bloom ES5 class, 200-300 kW)</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Duct bank</t>
        </is>
      </c>
      <c r="T4470" s="16" t="n">
        <v>342</v>
      </c>
      <c r="U4470" s="16" t="n">
        <v>50</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I-FA-0021</t>
        </is>
      </c>
      <c r="B4471" s="12" t="inlineStr">
        <is>
          <t>I</t>
        </is>
      </c>
      <c r="C4471" s="12" t="inlineStr">
        <is>
          <t>Modular / portable power</t>
        </is>
      </c>
      <c r="D4471" s="12" t="inlineStr">
        <is>
          <t>Fire alarm / F&amp;G loop (to the local FACP / F&amp;G node)</t>
        </is>
      </c>
      <c r="E4471" s="12" t="inlineStr">
        <is>
          <t>PAD-EH</t>
        </is>
      </c>
      <c r="F4471" s="12" t="inlineStr">
        <is>
          <t>PAD-EH 13.8 kV switchgear e-house</t>
        </is>
      </c>
      <c r="G4471" s="12" t="inlineStr">
        <is>
          <t>FC-7</t>
        </is>
      </c>
      <c r="H4471" s="12" t="inlineStr">
        <is>
          <t>FC-7: SOFC module (Bloom ES5 class, 200-300 kW)</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Duct bank</t>
        </is>
      </c>
      <c r="T4471" s="16" t="n">
        <v>328</v>
      </c>
      <c r="U4471" s="16" t="n">
        <v>50</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I-FA-0022</t>
        </is>
      </c>
      <c r="B4472" s="12" t="inlineStr">
        <is>
          <t>I</t>
        </is>
      </c>
      <c r="C4472" s="12" t="inlineStr">
        <is>
          <t>Modular / portable power</t>
        </is>
      </c>
      <c r="D4472" s="12" t="inlineStr">
        <is>
          <t>Fire alarm / F&amp;G loop (to the local FACP / F&amp;G node)</t>
        </is>
      </c>
      <c r="E4472" s="12" t="inlineStr">
        <is>
          <t>PAD-EH</t>
        </is>
      </c>
      <c r="F4472" s="12" t="inlineStr">
        <is>
          <t>PAD-EH 13.8 kV switchgear e-house</t>
        </is>
      </c>
      <c r="G4472" s="12" t="inlineStr">
        <is>
          <t>FC-8</t>
        </is>
      </c>
      <c r="H4472" s="12" t="inlineStr">
        <is>
          <t>FC-8: SOFC module (Bloom ES5 class, 200-300 kW)</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Duct bank</t>
        </is>
      </c>
      <c r="T4472" s="16" t="n">
        <v>314</v>
      </c>
      <c r="U4472" s="16" t="n">
        <v>50</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I-FA-0023</t>
        </is>
      </c>
      <c r="B4473" s="12" t="inlineStr">
        <is>
          <t>I</t>
        </is>
      </c>
      <c r="C4473" s="12" t="inlineStr">
        <is>
          <t>Modular / portable power</t>
        </is>
      </c>
      <c r="D4473" s="12" t="inlineStr">
        <is>
          <t>Fire alarm / F&amp;G loop (to the local FACP / F&amp;G node)</t>
        </is>
      </c>
      <c r="E4473" s="12" t="inlineStr">
        <is>
          <t>PAD-EH</t>
        </is>
      </c>
      <c r="F4473" s="12" t="inlineStr">
        <is>
          <t>PAD-EH 13.8 kV switchgear e-house</t>
        </is>
      </c>
      <c r="G4473" s="12" t="inlineStr">
        <is>
          <t>FC-9</t>
        </is>
      </c>
      <c r="H4473" s="12" t="inlineStr">
        <is>
          <t>FC-9: SOFC module (Bloom ES5 class, 200-300 kW)</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Duct bank</t>
        </is>
      </c>
      <c r="T4473" s="16" t="n">
        <v>300</v>
      </c>
      <c r="U4473" s="16" t="n">
        <v>50</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I-FA-0024</t>
        </is>
      </c>
      <c r="B4474" s="12" t="inlineStr">
        <is>
          <t>I</t>
        </is>
      </c>
      <c r="C4474" s="12" t="inlineStr">
        <is>
          <t>Modular / portable power</t>
        </is>
      </c>
      <c r="D4474" s="12" t="inlineStr">
        <is>
          <t>Fire alarm / F&amp;G loop (to the local FACP / F&amp;G node)</t>
        </is>
      </c>
      <c r="E4474" s="12" t="inlineStr">
        <is>
          <t>PAD-EH</t>
        </is>
      </c>
      <c r="F4474" s="12" t="inlineStr">
        <is>
          <t>PAD-EH 13.8 kV switchgear e-house</t>
        </is>
      </c>
      <c r="G4474" s="12" t="inlineStr">
        <is>
          <t>GEN-E</t>
        </is>
      </c>
      <c r="H4474" s="12" t="inlineStr">
        <is>
          <t>GEN-E: enclosed industrial gas genset 2 MW</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Surface</t>
        </is>
      </c>
      <c r="T4474" s="16" t="n">
        <v>153</v>
      </c>
      <c r="U4474" s="16" t="n">
        <v>32</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I-FA-0025</t>
        </is>
      </c>
      <c r="B4475" s="12" t="inlineStr">
        <is>
          <t>I</t>
        </is>
      </c>
      <c r="C4475" s="12" t="inlineStr">
        <is>
          <t>Modular / portable power</t>
        </is>
      </c>
      <c r="D4475" s="12" t="inlineStr">
        <is>
          <t>Fire alarm / F&amp;G loop (to the local FACP / F&amp;G node)</t>
        </is>
      </c>
      <c r="E4475" s="12" t="inlineStr">
        <is>
          <t>PAD-EH</t>
        </is>
      </c>
      <c r="F4475" s="12" t="inlineStr">
        <is>
          <t>PAD-EH 13.8 kV switchgear e-house</t>
        </is>
      </c>
      <c r="G4475" s="12" t="inlineStr">
        <is>
          <t>GEN-O</t>
        </is>
      </c>
      <c r="H4475" s="12" t="inlineStr">
        <is>
          <t>GEN-O: open engine-generator skid</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Surface</t>
        </is>
      </c>
      <c r="T4475" s="16" t="n">
        <v>153</v>
      </c>
      <c r="U4475" s="16" t="n">
        <v>79</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I-FA-0026</t>
        </is>
      </c>
      <c r="B4476" s="12" t="inlineStr">
        <is>
          <t>I</t>
        </is>
      </c>
      <c r="C4476" s="12" t="inlineStr">
        <is>
          <t>Modular / portable power</t>
        </is>
      </c>
      <c r="D4476" s="12" t="inlineStr">
        <is>
          <t>Fire alarm / F&amp;G loop (to the local FACP / F&amp;G node)</t>
        </is>
      </c>
      <c r="E4476" s="12" t="inlineStr"/>
      <c r="F4476" s="12" t="inlineStr">
        <is>
          <t>PCM: power control module</t>
        </is>
      </c>
      <c r="G4476" s="12" t="inlineStr"/>
      <c r="H4476" s="12" t="inlineStr">
        <is>
          <t>Lube oil / starting air / oily water building</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Tray</t>
        </is>
      </c>
      <c r="T4476" s="16" t="n">
        <v>40</v>
      </c>
      <c r="U4476" s="16" t="n">
        <v>164</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I-FA-0027</t>
        </is>
      </c>
      <c r="B4477" s="12" t="inlineStr">
        <is>
          <t>I</t>
        </is>
      </c>
      <c r="C4477" s="12" t="inlineStr">
        <is>
          <t>Modular / portable power</t>
        </is>
      </c>
      <c r="D4477" s="12" t="inlineStr">
        <is>
          <t>Fire alarm / F&amp;G loop (to the local FACP / F&amp;G node)</t>
        </is>
      </c>
      <c r="E4477" s="12" t="inlineStr">
        <is>
          <t>PAD-EH</t>
        </is>
      </c>
      <c r="F4477" s="12" t="inlineStr">
        <is>
          <t>PAD-EH 13.8 kV switchgear e-house</t>
        </is>
      </c>
      <c r="G4477" s="12" t="inlineStr">
        <is>
          <t>MOB-1</t>
        </is>
      </c>
      <c r="H4477" s="12" t="inlineStr">
        <is>
          <t>MOB-1: trailer genset</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Surface</t>
        </is>
      </c>
      <c r="T4477" s="16" t="n">
        <v>113</v>
      </c>
      <c r="U4477" s="16" t="n">
        <v>160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I-FA-0028</t>
        </is>
      </c>
      <c r="B4478" s="12" t="inlineStr">
        <is>
          <t>I</t>
        </is>
      </c>
      <c r="C4478" s="12" t="inlineStr">
        <is>
          <t>Modular / portable power</t>
        </is>
      </c>
      <c r="D4478" s="12" t="inlineStr">
        <is>
          <t>Fire alarm / F&amp;G loop (to the local FACP / F&amp;G node)</t>
        </is>
      </c>
      <c r="E4478" s="12" t="inlineStr"/>
      <c r="F4478" s="12" t="inlineStr">
        <is>
          <t>PCM: power control module</t>
        </is>
      </c>
      <c r="G4478" s="12" t="inlineStr">
        <is>
          <t>MOD-EH</t>
        </is>
      </c>
      <c r="H4478" s="12" t="inlineStr">
        <is>
          <t>MOD-EH: 13.8 kV modular collector e-house</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355</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I-FA-0029</t>
        </is>
      </c>
      <c r="B4479" s="12" t="inlineStr">
        <is>
          <t>I</t>
        </is>
      </c>
      <c r="C4479" s="12" t="inlineStr">
        <is>
          <t>Modular / portable power</t>
        </is>
      </c>
      <c r="D4479" s="12" t="inlineStr">
        <is>
          <t>Fire alarm / F&amp;G loop (to the local FACP / F&amp;G node)</t>
        </is>
      </c>
      <c r="E4479" s="12" t="inlineStr">
        <is>
          <t>PAD-EH</t>
        </is>
      </c>
      <c r="F4479" s="12" t="inlineStr">
        <is>
          <t>PAD-EH 13.8 kV switchgear e-house</t>
        </is>
      </c>
      <c r="G4479" s="12" t="inlineStr">
        <is>
          <t>MT-4</t>
        </is>
      </c>
      <c r="H4479" s="12" t="inlineStr">
        <is>
          <t>MT-4: microturbine 1 MW (Capstone C1000 class)</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Surface</t>
        </is>
      </c>
      <c r="T4479" s="16" t="n">
        <v>198</v>
      </c>
      <c r="U4479" s="16" t="n">
        <v>47</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I-FA-0030</t>
        </is>
      </c>
      <c r="B4480" s="12" t="inlineStr">
        <is>
          <t>I</t>
        </is>
      </c>
      <c r="C4480" s="12" t="inlineStr">
        <is>
          <t>Modular / portable power</t>
        </is>
      </c>
      <c r="D4480" s="12" t="inlineStr">
        <is>
          <t>Fire alarm / F&amp;G loop (to the local FACP / F&amp;G node)</t>
        </is>
      </c>
      <c r="E4480" s="12" t="inlineStr">
        <is>
          <t>PAD-EH</t>
        </is>
      </c>
      <c r="F4480" s="12" t="inlineStr">
        <is>
          <t>PAD-EH 13.8 kV switchgear e-house</t>
        </is>
      </c>
      <c r="G4480" s="12" t="inlineStr">
        <is>
          <t>MT-5</t>
        </is>
      </c>
      <c r="H4480" s="12" t="inlineStr">
        <is>
          <t>MT-5: microturbine 1 MW (Capstone C1000 class)</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Surface</t>
        </is>
      </c>
      <c r="T4480" s="16" t="n">
        <v>198</v>
      </c>
      <c r="U4480" s="16" t="n">
        <v>37</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I-FA-0031</t>
        </is>
      </c>
      <c r="B4481" s="12" t="inlineStr">
        <is>
          <t>I</t>
        </is>
      </c>
      <c r="C4481" s="12" t="inlineStr">
        <is>
          <t>Modular / portable power</t>
        </is>
      </c>
      <c r="D4481" s="12" t="inlineStr">
        <is>
          <t>Fire alarm / F&amp;G loop (to the local FACP / F&amp;G node)</t>
        </is>
      </c>
      <c r="E4481" s="12" t="inlineStr">
        <is>
          <t>PAD-EH</t>
        </is>
      </c>
      <c r="F4481" s="12" t="inlineStr">
        <is>
          <t>PAD-EH 13.8 kV switchgear e-house</t>
        </is>
      </c>
      <c r="G4481" s="12" t="inlineStr">
        <is>
          <t>MT-6</t>
        </is>
      </c>
      <c r="H4481" s="12" t="inlineStr">
        <is>
          <t>MT-6: microturbine 1 MW (Capstone C1000 class)</t>
        </is>
      </c>
      <c r="I4481" s="12" t="inlineStr">
        <is>
          <t>Fire alarm</t>
        </is>
      </c>
      <c r="J4481" s="12" t="inlineStr">
        <is>
          <t>Fire alarm FPLR 2/C #14 shielded, red jacket (NEC 760)</t>
        </is>
      </c>
      <c r="K4481" s="12" t="inlineStr">
        <is>
          <t>FA|2/C|14</t>
        </is>
      </c>
      <c r="L4481" s="12" t="inlineStr">
        <is>
          <t>2/C</t>
        </is>
      </c>
      <c r="M4481" s="12" t="inlineStr">
        <is>
          <t>14</t>
        </is>
      </c>
      <c r="N4481" s="12" t="n">
        <v>1</v>
      </c>
      <c r="O4481" s="12" t="n">
        <v>1</v>
      </c>
      <c r="P4481" s="12" t="n"/>
      <c r="Q4481" s="12" t="n"/>
      <c r="R4481" s="12" t="n"/>
      <c r="S4481" s="12" t="inlineStr">
        <is>
          <t>Surface</t>
        </is>
      </c>
      <c r="T4481" s="16" t="n">
        <v>67</v>
      </c>
      <c r="U4481" s="16" t="n">
        <v>90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I-FA-0032</t>
        </is>
      </c>
      <c r="B4482" s="12" t="inlineStr">
        <is>
          <t>I</t>
        </is>
      </c>
      <c r="C4482" s="12" t="inlineStr">
        <is>
          <t>Modular / portable power</t>
        </is>
      </c>
      <c r="D4482" s="12" t="inlineStr">
        <is>
          <t>Fire alarm / F&amp;G loop (to the local FACP / F&amp;G node)</t>
        </is>
      </c>
      <c r="E4482" s="12" t="inlineStr"/>
      <c r="F4482" s="12" t="inlineStr">
        <is>
          <t>PCM: power control module</t>
        </is>
      </c>
      <c r="G4482" s="12" t="inlineStr"/>
      <c r="H4482" s="12" t="inlineStr">
        <is>
          <t>PCM: power control module</t>
        </is>
      </c>
      <c r="I4482" s="12" t="inlineStr">
        <is>
          <t>Fire alarm</t>
        </is>
      </c>
      <c r="J4482" s="12" t="inlineStr">
        <is>
          <t>Fire alarm FPLR 2/C #14 shielded, red jacket (NEC 760)</t>
        </is>
      </c>
      <c r="K4482" s="12" t="inlineStr">
        <is>
          <t>FA|2/C|14</t>
        </is>
      </c>
      <c r="L4482" s="12" t="inlineStr">
        <is>
          <t>2/C</t>
        </is>
      </c>
      <c r="M4482" s="12" t="inlineStr">
        <is>
          <t>14</t>
        </is>
      </c>
      <c r="N4482" s="12" t="n">
        <v>1</v>
      </c>
      <c r="O4482" s="12" t="n">
        <v>1</v>
      </c>
      <c r="P4482" s="12" t="n"/>
      <c r="Q4482" s="12" t="n"/>
      <c r="R4482" s="12" t="n"/>
      <c r="S4482" s="12" t="inlineStr">
        <is>
          <t>Tray</t>
        </is>
      </c>
      <c r="T4482" s="16" t="n">
        <v>0</v>
      </c>
      <c r="U4482" s="16" t="n">
        <v>32</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I-FA-0033</t>
        </is>
      </c>
      <c r="B4483" s="12" t="inlineStr">
        <is>
          <t>I</t>
        </is>
      </c>
      <c r="C4483" s="12" t="inlineStr">
        <is>
          <t>Modular / portable power</t>
        </is>
      </c>
      <c r="D4483" s="12" t="inlineStr">
        <is>
          <t>Fire alarm / F&amp;G loop (to the local FACP / F&amp;G node)</t>
        </is>
      </c>
      <c r="E4483" s="12" t="inlineStr"/>
      <c r="F4483" s="12" t="inlineStr">
        <is>
          <t>PCM: power control module</t>
        </is>
      </c>
      <c r="G4483" s="12" t="inlineStr"/>
      <c r="H4483" s="12" t="inlineStr">
        <is>
          <t>RICE CEMS</t>
        </is>
      </c>
      <c r="I4483" s="12" t="inlineStr">
        <is>
          <t>Fire alarm</t>
        </is>
      </c>
      <c r="J4483" s="12" t="inlineStr">
        <is>
          <t>Fire alarm FPLR 2/C #14 shielded, red jacket (NEC 760)</t>
        </is>
      </c>
      <c r="K4483" s="12" t="inlineStr">
        <is>
          <t>FA|2/C|14</t>
        </is>
      </c>
      <c r="L4483" s="12" t="inlineStr">
        <is>
          <t>2/C</t>
        </is>
      </c>
      <c r="M4483" s="12" t="inlineStr">
        <is>
          <t>14</t>
        </is>
      </c>
      <c r="N4483" s="12" t="n">
        <v>1</v>
      </c>
      <c r="O4483" s="12" t="n">
        <v>1</v>
      </c>
      <c r="P4483" s="12" t="n"/>
      <c r="Q4483" s="12" t="n"/>
      <c r="R4483" s="12" t="n"/>
      <c r="S4483" s="12" t="inlineStr">
        <is>
          <t>Duct bank</t>
        </is>
      </c>
      <c r="T4483" s="16" t="n">
        <v>260</v>
      </c>
      <c r="U4483" s="16" t="n">
        <v>131</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I-FA-0034</t>
        </is>
      </c>
      <c r="B4484" s="12" t="inlineStr">
        <is>
          <t>I</t>
        </is>
      </c>
      <c r="C4484" s="12" t="inlineStr">
        <is>
          <t>Modular / portable power</t>
        </is>
      </c>
      <c r="D4484" s="12" t="inlineStr">
        <is>
          <t>Fire alarm / F&amp;G loop (to the local FACP / F&amp;G node)</t>
        </is>
      </c>
      <c r="E4484" s="12" t="inlineStr"/>
      <c r="F4484" s="12" t="inlineStr">
        <is>
          <t>PCM: power control module</t>
        </is>
      </c>
      <c r="G4484" s="12" t="inlineStr">
        <is>
          <t>RICE</t>
        </is>
      </c>
      <c r="H4484" s="12" t="inlineStr">
        <is>
          <t>RICE engine hall (8 engines)</t>
        </is>
      </c>
      <c r="I4484" s="12" t="inlineStr">
        <is>
          <t>Fire alarm</t>
        </is>
      </c>
      <c r="J4484" s="12" t="inlineStr">
        <is>
          <t>Fire alarm FPLR 2/C #14 shielded, red jacket (NEC 760)</t>
        </is>
      </c>
      <c r="K4484" s="12" t="inlineStr">
        <is>
          <t>FA|2/C|14</t>
        </is>
      </c>
      <c r="L4484" s="12" t="inlineStr">
        <is>
          <t>2/C</t>
        </is>
      </c>
      <c r="M4484" s="12" t="inlineStr">
        <is>
          <t>14</t>
        </is>
      </c>
      <c r="N4484" s="12" t="n">
        <v>1</v>
      </c>
      <c r="O4484" s="12" t="n">
        <v>1</v>
      </c>
      <c r="P4484" s="12" t="n"/>
      <c r="Q4484" s="12" t="n"/>
      <c r="R4484" s="12" t="n"/>
      <c r="S4484" s="12" t="inlineStr">
        <is>
          <t>Duct bank</t>
        </is>
      </c>
      <c r="T4484" s="16" t="n">
        <v>367</v>
      </c>
      <c r="U4484" s="16" t="n">
        <v>95</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I-FA-0035</t>
        </is>
      </c>
      <c r="B4485" s="12" t="inlineStr">
        <is>
          <t>I</t>
        </is>
      </c>
      <c r="C4485" s="12" t="inlineStr">
        <is>
          <t>Modular / portable power</t>
        </is>
      </c>
      <c r="D4485" s="12" t="inlineStr">
        <is>
          <t>SC-1 CEMS shelter fire alarm loop</t>
        </is>
      </c>
      <c r="E4485" s="12" t="inlineStr"/>
      <c r="F4485" s="12" t="inlineStr">
        <is>
          <t>SC-1 PCM + 15 kV GCB</t>
        </is>
      </c>
      <c r="G4485" s="12" t="inlineStr"/>
      <c r="H4485" s="12" t="inlineStr">
        <is>
          <t>SC-1 CEMS shelter</t>
        </is>
      </c>
      <c r="I4485" s="12" t="inlineStr">
        <is>
          <t>Fire alarm</t>
        </is>
      </c>
      <c r="J4485" s="12" t="inlineStr">
        <is>
          <t>Fire alarm FPLR 2/C #14 shielded, red jacket (NEC 760)</t>
        </is>
      </c>
      <c r="K4485" s="12" t="inlineStr">
        <is>
          <t>FA|2/C|14</t>
        </is>
      </c>
      <c r="L4485" s="12" t="inlineStr">
        <is>
          <t>2/C</t>
        </is>
      </c>
      <c r="M4485" s="12" t="inlineStr">
        <is>
          <t>14</t>
        </is>
      </c>
      <c r="N4485" s="12" t="n">
        <v>1</v>
      </c>
      <c r="O4485" s="12" t="n">
        <v>1</v>
      </c>
      <c r="P4485" s="12" t="n"/>
      <c r="Q4485" s="12" t="n"/>
      <c r="R4485" s="12" t="n"/>
      <c r="S4485" s="12" t="inlineStr">
        <is>
          <t>Tray</t>
        </is>
      </c>
      <c r="T4485" s="16" t="n">
        <v>0</v>
      </c>
      <c r="U4485" s="16" t="n">
        <v>229</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I-FA-0036</t>
        </is>
      </c>
      <c r="B4486" s="12" t="inlineStr">
        <is>
          <t>I</t>
        </is>
      </c>
      <c r="C4486" s="12" t="inlineStr">
        <is>
          <t>Modular / portable power</t>
        </is>
      </c>
      <c r="D4486" s="12" t="inlineStr">
        <is>
          <t>SC-1 PCM fire alarm / F&amp;G node to the plant FACP</t>
        </is>
      </c>
      <c r="E4486" s="12" t="inlineStr">
        <is>
          <t>CR</t>
        </is>
      </c>
      <c r="F4486" s="12" t="inlineStr">
        <is>
          <t>Control / admin building (main control room)</t>
        </is>
      </c>
      <c r="G4486" s="12" t="inlineStr"/>
      <c r="H4486" s="12" t="inlineStr">
        <is>
          <t>SC-1 PCM + 15 kV GCB</t>
        </is>
      </c>
      <c r="I4486" s="12" t="inlineStr">
        <is>
          <t>Fire alarm</t>
        </is>
      </c>
      <c r="J4486" s="12" t="inlineStr">
        <is>
          <t>Fire alarm FPLR 2/C #14 shielded, red jacket (NEC 760)</t>
        </is>
      </c>
      <c r="K4486" s="12" t="inlineStr">
        <is>
          <t>FA|2/C|14</t>
        </is>
      </c>
      <c r="L4486" s="12" t="inlineStr">
        <is>
          <t>2/C</t>
        </is>
      </c>
      <c r="M4486" s="12" t="inlineStr">
        <is>
          <t>14</t>
        </is>
      </c>
      <c r="N4486" s="12" t="n">
        <v>1</v>
      </c>
      <c r="O4486" s="12" t="n">
        <v>1</v>
      </c>
      <c r="P4486" s="12" t="n"/>
      <c r="Q4486" s="12" t="n"/>
      <c r="R4486" s="12" t="n"/>
      <c r="S4486" s="12" t="inlineStr">
        <is>
          <t>Duct bank</t>
        </is>
      </c>
      <c r="T4486" s="16" t="n">
        <v>4738</v>
      </c>
      <c r="U4486" s="16" t="n">
        <v>36</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I-FA-0037</t>
        </is>
      </c>
      <c r="B4487" s="12" t="inlineStr">
        <is>
          <t>I</t>
        </is>
      </c>
      <c r="C4487" s="12" t="inlineStr">
        <is>
          <t>Modular / portable power</t>
        </is>
      </c>
      <c r="D4487" s="12" t="inlineStr">
        <is>
          <t>Fire alarm / F&amp;G loop (to the local FACP / F&amp;G node)</t>
        </is>
      </c>
      <c r="E4487" s="12" t="inlineStr"/>
      <c r="F4487" s="12" t="inlineStr">
        <is>
          <t>SC-1 PCM + 15 kV GCB</t>
        </is>
      </c>
      <c r="G4487" s="12" t="inlineStr">
        <is>
          <t>SC-1</t>
        </is>
      </c>
      <c r="H4487" s="12" t="inlineStr">
        <is>
          <t>SC-1: aeroderivative simple-cycle unit (LM6000 class)</t>
        </is>
      </c>
      <c r="I4487" s="12" t="inlineStr">
        <is>
          <t>Fire alarm</t>
        </is>
      </c>
      <c r="J4487" s="12" t="inlineStr">
        <is>
          <t>Fire alarm FPLR 2/C #14 shielded, red jacket (NEC 760)</t>
        </is>
      </c>
      <c r="K4487" s="12" t="inlineStr">
        <is>
          <t>FA|2/C|14</t>
        </is>
      </c>
      <c r="L4487" s="12" t="inlineStr">
        <is>
          <t>2/C</t>
        </is>
      </c>
      <c r="M4487" s="12" t="inlineStr">
        <is>
          <t>14</t>
        </is>
      </c>
      <c r="N4487" s="12" t="n">
        <v>1</v>
      </c>
      <c r="O4487" s="12" t="n">
        <v>1</v>
      </c>
      <c r="P4487" s="12" t="n"/>
      <c r="Q4487" s="12" t="n"/>
      <c r="R4487" s="12" t="n"/>
      <c r="S4487" s="12" t="inlineStr">
        <is>
          <t>Tray</t>
        </is>
      </c>
      <c r="T4487" s="16" t="n">
        <v>0</v>
      </c>
      <c r="U4487" s="16" t="n">
        <v>64</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I-FA-0038</t>
        </is>
      </c>
      <c r="B4488" s="12" t="inlineStr">
        <is>
          <t>I</t>
        </is>
      </c>
      <c r="C4488" s="12" t="inlineStr">
        <is>
          <t>Modular / portable power</t>
        </is>
      </c>
      <c r="D4488" s="12" t="inlineStr">
        <is>
          <t>SC-2 CEMS shelter fire alarm loop</t>
        </is>
      </c>
      <c r="E4488" s="12" t="inlineStr"/>
      <c r="F4488" s="12" t="inlineStr">
        <is>
          <t>SC-2 PCM + 15 kV GCB</t>
        </is>
      </c>
      <c r="G4488" s="12" t="inlineStr"/>
      <c r="H4488" s="12" t="inlineStr">
        <is>
          <t>SC-2 CEMS shelter</t>
        </is>
      </c>
      <c r="I4488" s="12" t="inlineStr">
        <is>
          <t>Fire alarm</t>
        </is>
      </c>
      <c r="J4488" s="12" t="inlineStr">
        <is>
          <t>Fire alarm FPLR 2/C #14 shielded, red jacket (NEC 760)</t>
        </is>
      </c>
      <c r="K4488" s="12" t="inlineStr">
        <is>
          <t>FA|2/C|14</t>
        </is>
      </c>
      <c r="L4488" s="12" t="inlineStr">
        <is>
          <t>2/C</t>
        </is>
      </c>
      <c r="M4488" s="12" t="inlineStr">
        <is>
          <t>14</t>
        </is>
      </c>
      <c r="N4488" s="12" t="n">
        <v>1</v>
      </c>
      <c r="O4488" s="12" t="n">
        <v>1</v>
      </c>
      <c r="P4488" s="12" t="n"/>
      <c r="Q4488" s="12" t="n"/>
      <c r="R4488" s="12" t="n"/>
      <c r="S4488" s="12" t="inlineStr">
        <is>
          <t>Duct bank</t>
        </is>
      </c>
      <c r="T4488" s="16" t="n">
        <v>25</v>
      </c>
      <c r="U4488" s="16" t="n">
        <v>197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I-FA-0039</t>
        </is>
      </c>
      <c r="B4489" s="12" t="inlineStr">
        <is>
          <t>I</t>
        </is>
      </c>
      <c r="C4489" s="12" t="inlineStr">
        <is>
          <t>Modular / portable power</t>
        </is>
      </c>
      <c r="D4489" s="12" t="inlineStr">
        <is>
          <t>SC-2 PCM fire alarm / F&amp;G node to the plant FACP</t>
        </is>
      </c>
      <c r="E4489" s="12" t="inlineStr">
        <is>
          <t>CR</t>
        </is>
      </c>
      <c r="F4489" s="12" t="inlineStr">
        <is>
          <t>Control / admin building (main control room)</t>
        </is>
      </c>
      <c r="G4489" s="12" t="inlineStr"/>
      <c r="H4489" s="12" t="inlineStr">
        <is>
          <t>SC-2 PCM + 15 kV GCB</t>
        </is>
      </c>
      <c r="I4489" s="12" t="inlineStr">
        <is>
          <t>Fire alarm</t>
        </is>
      </c>
      <c r="J4489" s="12" t="inlineStr">
        <is>
          <t>Fire alarm FPLR 2/C #14 shielded, red jacket (NEC 760)</t>
        </is>
      </c>
      <c r="K4489" s="12" t="inlineStr">
        <is>
          <t>FA|2/C|14</t>
        </is>
      </c>
      <c r="L4489" s="12" t="inlineStr">
        <is>
          <t>2/C</t>
        </is>
      </c>
      <c r="M4489" s="12" t="inlineStr">
        <is>
          <t>14</t>
        </is>
      </c>
      <c r="N4489" s="12" t="n">
        <v>1</v>
      </c>
      <c r="O4489" s="12" t="n">
        <v>1</v>
      </c>
      <c r="P4489" s="12" t="n"/>
      <c r="Q4489" s="12" t="n"/>
      <c r="R4489" s="12" t="n"/>
      <c r="S4489" s="12" t="inlineStr">
        <is>
          <t>Trench</t>
        </is>
      </c>
      <c r="T4489" s="16" t="n">
        <v>4547</v>
      </c>
      <c r="U4489" s="16" t="n">
        <v>90</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I-FA-0040</t>
        </is>
      </c>
      <c r="B4490" s="12" t="inlineStr">
        <is>
          <t>I</t>
        </is>
      </c>
      <c r="C4490" s="12" t="inlineStr">
        <is>
          <t>Modular / portable power</t>
        </is>
      </c>
      <c r="D4490" s="12" t="inlineStr">
        <is>
          <t>Fire alarm / F&amp;G loop (to the local FACP / F&amp;G node)</t>
        </is>
      </c>
      <c r="E4490" s="12" t="inlineStr"/>
      <c r="F4490" s="12" t="inlineStr">
        <is>
          <t>SC-2 PCM + 15 kV GCB</t>
        </is>
      </c>
      <c r="G4490" s="12" t="inlineStr">
        <is>
          <t>SC-2</t>
        </is>
      </c>
      <c r="H4490" s="12" t="inlineStr">
        <is>
          <t>SC-2: aeroderivative simple-cycle unit (LM6000 class)</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Duct bank</t>
        </is>
      </c>
      <c r="T4490" s="16" t="n">
        <v>25</v>
      </c>
      <c r="U4490" s="16" t="n">
        <v>32</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I-FA-0041</t>
        </is>
      </c>
      <c r="B4491" s="12" t="inlineStr">
        <is>
          <t>I</t>
        </is>
      </c>
      <c r="C4491" s="12" t="inlineStr">
        <is>
          <t>Modular / portable power</t>
        </is>
      </c>
      <c r="D4491" s="12" t="inlineStr">
        <is>
          <t>Fire alarm / F&amp;G loop (to the local FACP / F&amp;G node)</t>
        </is>
      </c>
      <c r="E4491" s="12" t="inlineStr">
        <is>
          <t>PAD-EH</t>
        </is>
      </c>
      <c r="F4491" s="12" t="inlineStr">
        <is>
          <t>PAD-EH 13.8 kV switchgear e-house</t>
        </is>
      </c>
      <c r="G4491" s="12" t="inlineStr">
        <is>
          <t>TM-1</t>
        </is>
      </c>
      <c r="H4491" s="12" t="inlineStr">
        <is>
          <t>TM-1: trailer-mounted aeroderivative GT (TM2500 class, ~35 MW)</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Surface</t>
        </is>
      </c>
      <c r="T4491" s="16" t="n">
        <v>382</v>
      </c>
      <c r="U4491" s="16" t="n">
        <v>50</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I-FA-0042</t>
        </is>
      </c>
      <c r="B4492" s="12" t="inlineStr">
        <is>
          <t>I</t>
        </is>
      </c>
      <c r="C4492" s="12" t="inlineStr">
        <is>
          <t>Modular / portable power</t>
        </is>
      </c>
      <c r="D4492" s="12" t="inlineStr">
        <is>
          <t>Fire alarm / F&amp;G loop (to the local FACP / F&amp;G node)</t>
        </is>
      </c>
      <c r="E4492" s="12" t="inlineStr">
        <is>
          <t>PAD-EH</t>
        </is>
      </c>
      <c r="F4492" s="12" t="inlineStr">
        <is>
          <t>PAD-EH 13.8 kV switchgear e-house</t>
        </is>
      </c>
      <c r="G4492" s="12" t="inlineStr">
        <is>
          <t>TM-2</t>
        </is>
      </c>
      <c r="H4492" s="12" t="inlineStr">
        <is>
          <t>TM-2: trailer-mounted aeroderivative GT (TM2500 class, ~35 MW)</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Surface</t>
        </is>
      </c>
      <c r="T4492" s="16" t="n">
        <v>386</v>
      </c>
      <c r="U4492" s="16" t="n">
        <v>52</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I-I-0001</t>
        </is>
      </c>
      <c r="B4493" s="12" t="inlineStr">
        <is>
          <t>I</t>
        </is>
      </c>
      <c r="C4493" s="12" t="inlineStr">
        <is>
          <t>Modular / portable power</t>
        </is>
      </c>
      <c r="D4493" s="12" t="inlineStr">
        <is>
          <t>Analog instrument to JB JB-Aqueous ammonia (S-AI01: 6 x 1 pr (field cables)</t>
        </is>
      </c>
      <c r="E4493" s="12" t="inlineStr"/>
      <c r="F4493" s="12" t="inlineStr">
        <is>
          <t>Aqueous ammonia (SC units)</t>
        </is>
      </c>
      <c r="G4493" s="12" t="inlineStr">
        <is>
          <t>JB-Aqueous ammonia (S-AI01</t>
        </is>
      </c>
      <c r="H4493" s="12" t="inlineStr">
        <is>
          <t>Aqueous ammonia (SC units)</t>
        </is>
      </c>
      <c r="I4493" s="12" t="inlineStr">
        <is>
          <t>Instrumentation</t>
        </is>
      </c>
      <c r="J4493" s="12" t="inlineStr">
        <is>
          <t>Instrumentation PLTC / TC-ER 300 V, #18 twisted shielded pairs, overall shield</t>
        </is>
      </c>
      <c r="K4493" s="12" t="inlineStr">
        <is>
          <t>PLTC|1 pr|16</t>
        </is>
      </c>
      <c r="L4493" s="12" t="inlineStr">
        <is>
          <t>1 pr</t>
        </is>
      </c>
      <c r="M4493" s="12" t="inlineStr">
        <is>
          <t>16</t>
        </is>
      </c>
      <c r="N4493" s="12" t="n">
        <v>6</v>
      </c>
      <c r="O4493" s="12" t="n">
        <v>1</v>
      </c>
      <c r="P4493" s="12" t="n"/>
      <c r="Q4493" s="12" t="n"/>
      <c r="R4493" s="12" t="n"/>
      <c r="S4493" s="12" t="inlineStr">
        <is>
          <t>Tray / conduit</t>
        </is>
      </c>
      <c r="T4493" s="16" t="n">
        <v>55</v>
      </c>
      <c r="U4493" s="16" t="n">
        <v>10</v>
      </c>
      <c r="V4493" s="16">
        <f>ROUNDUP((T4493+U4493+2*'Read Me'!$B$13)*(1+'Read Me'!$B$12),-1)</f>
        <v/>
      </c>
      <c r="W4493" s="16">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I-I-0002</t>
        </is>
      </c>
      <c r="B4494" s="12" t="inlineStr">
        <is>
          <t>I</t>
        </is>
      </c>
      <c r="C4494" s="12" t="inlineStr">
        <is>
          <t>Modular / portable power</t>
        </is>
      </c>
      <c r="D4494" s="12" t="inlineStr">
        <is>
          <t>Home run JB-Aqueous ammonia (S-AI01 to the control / marshalling room</t>
        </is>
      </c>
      <c r="E4494" s="12" t="inlineStr"/>
      <c r="F4494" s="12" t="inlineStr">
        <is>
          <t>SC-2 PCM + 15 kV GCB</t>
        </is>
      </c>
      <c r="G4494" s="12" t="inlineStr">
        <is>
          <t>JB-Aqueous ammonia (S-AI01</t>
        </is>
      </c>
      <c r="H4494" s="12" t="inlineStr">
        <is>
          <t>Aqueous ammonia (SC units)</t>
        </is>
      </c>
      <c r="I4494" s="12" t="inlineStr">
        <is>
          <t>Instrumentation</t>
        </is>
      </c>
      <c r="J4494" s="12" t="inlineStr">
        <is>
          <t>Instrumentation PLTC / TC-ER 300 V, #18 twisted shielded pairs, overall shield</t>
        </is>
      </c>
      <c r="K4494" s="12" t="inlineStr">
        <is>
          <t>PLTC|24 pr|18</t>
        </is>
      </c>
      <c r="L4494" s="12" t="inlineStr">
        <is>
          <t>24 pr</t>
        </is>
      </c>
      <c r="M4494" s="12" t="inlineStr">
        <is>
          <t>18</t>
        </is>
      </c>
      <c r="N4494" s="12" t="n">
        <v>1</v>
      </c>
      <c r="O4494" s="12" t="n">
        <v>1</v>
      </c>
      <c r="P4494" s="12" t="n"/>
      <c r="Q4494" s="12" t="n"/>
      <c r="R4494" s="12" t="n"/>
      <c r="S4494" s="12" t="inlineStr">
        <is>
          <t>Tray</t>
        </is>
      </c>
      <c r="T4494" s="16" t="n">
        <v>0</v>
      </c>
      <c r="U4494" s="16" t="n">
        <v>98</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I-I-0003</t>
        </is>
      </c>
      <c r="B4495" s="12" t="inlineStr">
        <is>
          <t>I</t>
        </is>
      </c>
      <c r="C4495" s="12" t="inlineStr">
        <is>
          <t>Modular / portable power</t>
        </is>
      </c>
      <c r="D4495" s="12" t="inlineStr">
        <is>
          <t>Discrete device to JB JB-Aqueous ammonia (S-DI01: 6 x 1 pr (field cables)</t>
        </is>
      </c>
      <c r="E4495" s="12" t="inlineStr"/>
      <c r="F4495" s="12" t="inlineStr">
        <is>
          <t>Aqueous ammonia (SC units)</t>
        </is>
      </c>
      <c r="G4495" s="12" t="inlineStr">
        <is>
          <t>JB-Aqueous ammonia (S-DI01</t>
        </is>
      </c>
      <c r="H4495" s="12" t="inlineStr">
        <is>
          <t>Aqueous ammonia (SC units)</t>
        </is>
      </c>
      <c r="I4495" s="12" t="inlineStr">
        <is>
          <t>Instrumentation</t>
        </is>
      </c>
      <c r="J4495" s="12" t="inlineStr">
        <is>
          <t>Instrumentation PLTC / TC-ER 300 V, #18 twisted shielded pairs, overall shield</t>
        </is>
      </c>
      <c r="K4495" s="12" t="inlineStr">
        <is>
          <t>PLTC|1 pr|16</t>
        </is>
      </c>
      <c r="L4495" s="12" t="inlineStr">
        <is>
          <t>1 pr</t>
        </is>
      </c>
      <c r="M4495" s="12" t="inlineStr">
        <is>
          <t>16</t>
        </is>
      </c>
      <c r="N4495" s="12" t="n">
        <v>6</v>
      </c>
      <c r="O4495" s="12" t="n">
        <v>1</v>
      </c>
      <c r="P4495" s="12" t="n"/>
      <c r="Q4495" s="12" t="n"/>
      <c r="R4495" s="12" t="n"/>
      <c r="S4495" s="12" t="inlineStr">
        <is>
          <t>Tray / conduit</t>
        </is>
      </c>
      <c r="T4495" s="16" t="n">
        <v>55</v>
      </c>
      <c r="U4495" s="16" t="n">
        <v>10</v>
      </c>
      <c r="V4495" s="16">
        <f>ROUNDUP((T4495+U4495+2*'Read Me'!$B$13)*(1+'Read Me'!$B$12),-1)</f>
        <v/>
      </c>
      <c r="W4495" s="16">
        <f>V4495*N4495*O4495</f>
        <v/>
      </c>
      <c r="X4495" s="12">
        <f>IF(LEFT(I4495,2)="MV",2*N4495*IF(L4495="1/C",O4495,1),0)</f>
        <v/>
      </c>
      <c r="Y4495" s="12">
        <f>IF(OR(LEFT(K4495,4)="LVAX",LEFT(K4495,6)="MV15AX",LEFT(K4495,4)="CTAX",LEFT(K4495,2)="W|"),2*N4495*O4495,0)</f>
        <v/>
      </c>
      <c r="Z4495" s="12" t="inlineStr">
        <is>
          <t>device-to-JB field wiring, one cable per device</t>
        </is>
      </c>
      <c r="AA4495" s="12">
        <f>N4495*O4495</f>
        <v/>
      </c>
    </row>
    <row r="4496">
      <c r="A4496" s="12" t="inlineStr">
        <is>
          <t>I-I-0004</t>
        </is>
      </c>
      <c r="B4496" s="12" t="inlineStr">
        <is>
          <t>I</t>
        </is>
      </c>
      <c r="C4496" s="12" t="inlineStr">
        <is>
          <t>Modular / portable power</t>
        </is>
      </c>
      <c r="D4496" s="12" t="inlineStr">
        <is>
          <t>Home run JB-Aqueous ammonia (S-DI01 to the control / marshalling room</t>
        </is>
      </c>
      <c r="E4496" s="12" t="inlineStr"/>
      <c r="F4496" s="12" t="inlineStr">
        <is>
          <t>SC-2 PCM + 15 kV GCB</t>
        </is>
      </c>
      <c r="G4496" s="12" t="inlineStr">
        <is>
          <t>JB-Aqueous ammonia (S-DI01</t>
        </is>
      </c>
      <c r="H4496" s="12" t="inlineStr">
        <is>
          <t>Aqueous ammonia (SC units)</t>
        </is>
      </c>
      <c r="I4496" s="12" t="inlineStr">
        <is>
          <t>Instrumentation</t>
        </is>
      </c>
      <c r="J4496" s="12" t="inlineStr">
        <is>
          <t>Instrumentation PLTC / TC-ER 300 V, #18 twisted shielded pairs, overall shield</t>
        </is>
      </c>
      <c r="K4496" s="12" t="inlineStr">
        <is>
          <t>PLTC|24 pr|18</t>
        </is>
      </c>
      <c r="L4496" s="12" t="inlineStr">
        <is>
          <t>24 pr</t>
        </is>
      </c>
      <c r="M4496" s="12" t="inlineStr">
        <is>
          <t>18</t>
        </is>
      </c>
      <c r="N4496" s="12" t="n">
        <v>1</v>
      </c>
      <c r="O4496" s="12" t="n">
        <v>1</v>
      </c>
      <c r="P4496" s="12" t="n"/>
      <c r="Q4496" s="12" t="n"/>
      <c r="R4496" s="12" t="n"/>
      <c r="S4496" s="12" t="inlineStr">
        <is>
          <t>Tray</t>
        </is>
      </c>
      <c r="T4496" s="16" t="n">
        <v>0</v>
      </c>
      <c r="U4496" s="16" t="n">
        <v>98</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I-I-0005</t>
        </is>
      </c>
      <c r="B4497" s="12" t="inlineStr">
        <is>
          <t>I</t>
        </is>
      </c>
      <c r="C4497" s="12" t="inlineStr">
        <is>
          <t>Modular / portable power</t>
        </is>
      </c>
      <c r="D4497" s="12" t="inlineStr">
        <is>
          <t>Analog instrument to JB JB-Black-start genset-AI01: 20 x 1 pr (field cables)</t>
        </is>
      </c>
      <c r="E4497" s="12" t="inlineStr"/>
      <c r="F4497" s="12" t="inlineStr">
        <is>
          <t>Black-start genset (proposed; requires study)</t>
        </is>
      </c>
      <c r="G4497" s="12" t="inlineStr">
        <is>
          <t>JB-Black-start genset-AI01</t>
        </is>
      </c>
      <c r="H4497" s="12" t="inlineStr">
        <is>
          <t>Black-start genset (proposed; requires study)</t>
        </is>
      </c>
      <c r="I4497" s="12" t="inlineStr">
        <is>
          <t>Instrumentation</t>
        </is>
      </c>
      <c r="J4497" s="12" t="inlineStr">
        <is>
          <t>Instrumentation PLTC / TC-ER 300 V, #18 twisted shielded pairs, overall shield</t>
        </is>
      </c>
      <c r="K4497" s="12" t="inlineStr">
        <is>
          <t>PLTC|1 pr|16</t>
        </is>
      </c>
      <c r="L4497" s="12" t="inlineStr">
        <is>
          <t>1 pr</t>
        </is>
      </c>
      <c r="M4497" s="12" t="inlineStr">
        <is>
          <t>16</t>
        </is>
      </c>
      <c r="N4497" s="12" t="n">
        <v>20</v>
      </c>
      <c r="O4497" s="12" t="n">
        <v>1</v>
      </c>
      <c r="P4497" s="12" t="n"/>
      <c r="Q4497" s="12" t="n"/>
      <c r="R4497" s="12" t="n"/>
      <c r="S4497" s="12" t="inlineStr">
        <is>
          <t>Tray / conduit</t>
        </is>
      </c>
      <c r="T4497" s="16" t="n">
        <v>59</v>
      </c>
      <c r="U4497" s="16" t="n">
        <v>10</v>
      </c>
      <c r="V4497" s="16">
        <f>ROUNDUP((T4497+U4497+2*'Read Me'!$B$13)*(1+'Read Me'!$B$12),-1)</f>
        <v/>
      </c>
      <c r="W4497" s="16">
        <f>V4497*N4497*O4497</f>
        <v/>
      </c>
      <c r="X4497" s="12">
        <f>IF(LEFT(I4497,2)="MV",2*N4497*IF(L4497="1/C",O4497,1),0)</f>
        <v/>
      </c>
      <c r="Y4497" s="12">
        <f>IF(OR(LEFT(K4497,4)="LVAX",LEFT(K4497,6)="MV15AX",LEFT(K4497,4)="CTAX",LEFT(K4497,2)="W|"),2*N4497*O4497,0)</f>
        <v/>
      </c>
      <c r="Z4497" s="12" t="inlineStr">
        <is>
          <t>device-to-JB field wiring, one cable per device</t>
        </is>
      </c>
      <c r="AA4497" s="12">
        <f>N4497*O4497</f>
        <v/>
      </c>
    </row>
    <row r="4498">
      <c r="A4498" s="12" t="inlineStr">
        <is>
          <t>I-I-0006</t>
        </is>
      </c>
      <c r="B4498" s="12" t="inlineStr">
        <is>
          <t>I</t>
        </is>
      </c>
      <c r="C4498" s="12" t="inlineStr">
        <is>
          <t>Modular / portable power</t>
        </is>
      </c>
      <c r="D4498" s="12" t="inlineStr">
        <is>
          <t>Home run JB-Black-start genset-AI01 to the control / marshalling room</t>
        </is>
      </c>
      <c r="E4498" s="12" t="inlineStr"/>
      <c r="F4498" s="12" t="inlineStr">
        <is>
          <t>PCM: power control module</t>
        </is>
      </c>
      <c r="G4498" s="12" t="inlineStr">
        <is>
          <t>JB-Black-start genset-AI01</t>
        </is>
      </c>
      <c r="H4498" s="12" t="inlineStr">
        <is>
          <t>Black-start genset (proposed; requires study)</t>
        </is>
      </c>
      <c r="I4498" s="12" t="inlineStr">
        <is>
          <t>Instrumentation</t>
        </is>
      </c>
      <c r="J4498" s="12" t="inlineStr">
        <is>
          <t>Instrumentation PLTC / TC-ER 300 V, #18 twisted shielded pairs, overall shield</t>
        </is>
      </c>
      <c r="K4498" s="12" t="inlineStr">
        <is>
          <t>PLTC|24 pr|18</t>
        </is>
      </c>
      <c r="L4498" s="12" t="inlineStr">
        <is>
          <t>24 pr</t>
        </is>
      </c>
      <c r="M4498" s="12" t="inlineStr">
        <is>
          <t>18</t>
        </is>
      </c>
      <c r="N4498" s="12" t="n">
        <v>1</v>
      </c>
      <c r="O4498" s="12" t="n">
        <v>1</v>
      </c>
      <c r="P4498" s="12" t="n"/>
      <c r="Q4498" s="12" t="n"/>
      <c r="R4498" s="12" t="n"/>
      <c r="S4498" s="12" t="inlineStr">
        <is>
          <t>Duct bank</t>
        </is>
      </c>
      <c r="T4498" s="16" t="n">
        <v>624</v>
      </c>
      <c r="U4498" s="16" t="n">
        <v>32</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I-I-0007</t>
        </is>
      </c>
      <c r="B4499" s="12" t="inlineStr">
        <is>
          <t>I</t>
        </is>
      </c>
      <c r="C4499" s="12" t="inlineStr">
        <is>
          <t>Modular / portable power</t>
        </is>
      </c>
      <c r="D4499" s="12" t="inlineStr">
        <is>
          <t>Discrete device to JB JB-Black-start genset-DI01: 20 x 1 pr (field cables)</t>
        </is>
      </c>
      <c r="E4499" s="12" t="inlineStr"/>
      <c r="F4499" s="12" t="inlineStr">
        <is>
          <t>Black-start genset (proposed; requires study)</t>
        </is>
      </c>
      <c r="G4499" s="12" t="inlineStr">
        <is>
          <t>JB-Black-start genset-DI01</t>
        </is>
      </c>
      <c r="H4499" s="12" t="inlineStr">
        <is>
          <t>Black-start genset (proposed; requires study)</t>
        </is>
      </c>
      <c r="I4499" s="12" t="inlineStr">
        <is>
          <t>Instrumentation</t>
        </is>
      </c>
      <c r="J4499" s="12" t="inlineStr">
        <is>
          <t>Instrumentation PLTC / TC-ER 300 V, #18 twisted shielded pairs, overall shield</t>
        </is>
      </c>
      <c r="K4499" s="12" t="inlineStr">
        <is>
          <t>PLTC|1 pr|16</t>
        </is>
      </c>
      <c r="L4499" s="12" t="inlineStr">
        <is>
          <t>1 pr</t>
        </is>
      </c>
      <c r="M4499" s="12" t="inlineStr">
        <is>
          <t>16</t>
        </is>
      </c>
      <c r="N4499" s="12" t="n">
        <v>20</v>
      </c>
      <c r="O4499" s="12" t="n">
        <v>1</v>
      </c>
      <c r="P4499" s="12" t="n"/>
      <c r="Q4499" s="12" t="n"/>
      <c r="R4499" s="12" t="n"/>
      <c r="S4499" s="12" t="inlineStr">
        <is>
          <t>Tray / conduit</t>
        </is>
      </c>
      <c r="T4499" s="16" t="n">
        <v>59</v>
      </c>
      <c r="U4499" s="16" t="n">
        <v>10</v>
      </c>
      <c r="V4499" s="16">
        <f>ROUNDUP((T4499+U4499+2*'Read Me'!$B$13)*(1+'Read Me'!$B$12),-1)</f>
        <v/>
      </c>
      <c r="W4499" s="16">
        <f>V4499*N4499*O4499</f>
        <v/>
      </c>
      <c r="X4499" s="12">
        <f>IF(LEFT(I4499,2)="MV",2*N4499*IF(L4499="1/C",O4499,1),0)</f>
        <v/>
      </c>
      <c r="Y4499" s="12">
        <f>IF(OR(LEFT(K4499,4)="LVAX",LEFT(K4499,6)="MV15AX",LEFT(K4499,4)="CTAX",LEFT(K4499,2)="W|"),2*N4499*O4499,0)</f>
        <v/>
      </c>
      <c r="Z4499" s="12" t="inlineStr">
        <is>
          <t>device-to-JB field wiring, one cable per device</t>
        </is>
      </c>
      <c r="AA4499" s="12">
        <f>N4499*O4499</f>
        <v/>
      </c>
    </row>
    <row r="4500">
      <c r="A4500" s="12" t="inlineStr">
        <is>
          <t>I-I-0008</t>
        </is>
      </c>
      <c r="B4500" s="12" t="inlineStr">
        <is>
          <t>I</t>
        </is>
      </c>
      <c r="C4500" s="12" t="inlineStr">
        <is>
          <t>Modular / portable power</t>
        </is>
      </c>
      <c r="D4500" s="12" t="inlineStr">
        <is>
          <t>Home run JB-Black-start genset-DI01 to the control / marshalling room</t>
        </is>
      </c>
      <c r="E4500" s="12" t="inlineStr"/>
      <c r="F4500" s="12" t="inlineStr">
        <is>
          <t>PCM: power control module</t>
        </is>
      </c>
      <c r="G4500" s="12" t="inlineStr">
        <is>
          <t>JB-Black-start genset-DI01</t>
        </is>
      </c>
      <c r="H4500" s="12" t="inlineStr">
        <is>
          <t>Black-start genset (proposed; requires study)</t>
        </is>
      </c>
      <c r="I4500" s="12" t="inlineStr">
        <is>
          <t>Instrumentation</t>
        </is>
      </c>
      <c r="J4500" s="12" t="inlineStr">
        <is>
          <t>Instrumentation PLTC / TC-ER 300 V, #18 twisted shielded pairs, overall shield</t>
        </is>
      </c>
      <c r="K4500" s="12" t="inlineStr">
        <is>
          <t>PLTC|24 pr|18</t>
        </is>
      </c>
      <c r="L4500" s="12" t="inlineStr">
        <is>
          <t>24 pr</t>
        </is>
      </c>
      <c r="M4500" s="12" t="inlineStr">
        <is>
          <t>18</t>
        </is>
      </c>
      <c r="N4500" s="12" t="n">
        <v>1</v>
      </c>
      <c r="O4500" s="12" t="n">
        <v>1</v>
      </c>
      <c r="P4500" s="12" t="n"/>
      <c r="Q4500" s="12" t="n"/>
      <c r="R4500" s="12" t="n"/>
      <c r="S4500" s="12" t="inlineStr">
        <is>
          <t>Duct bank</t>
        </is>
      </c>
      <c r="T4500" s="16" t="n">
        <v>624</v>
      </c>
      <c r="U4500" s="16" t="n">
        <v>32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I-I-0009</t>
        </is>
      </c>
      <c r="B4501" s="12" t="inlineStr">
        <is>
          <t>I</t>
        </is>
      </c>
      <c r="C4501" s="12" t="inlineStr">
        <is>
          <t>Modular / portable power</t>
        </is>
      </c>
      <c r="D4501" s="12" t="inlineStr">
        <is>
          <t>Analog instrument to JB JB-Black-start genset-AI01: 20 x 1 pr (field cables)</t>
        </is>
      </c>
      <c r="E4501" s="12" t="inlineStr"/>
      <c r="F4501" s="12" t="inlineStr">
        <is>
          <t>Black-start genset (proposed; requires study)</t>
        </is>
      </c>
      <c r="G4501" s="12" t="inlineStr">
        <is>
          <t>JB-Black-start genset-AI01</t>
        </is>
      </c>
      <c r="H4501" s="12" t="inlineStr">
        <is>
          <t>Black-start genset (proposed; requires study)</t>
        </is>
      </c>
      <c r="I4501" s="12" t="inlineStr">
        <is>
          <t>Instrumentation</t>
        </is>
      </c>
      <c r="J4501" s="12" t="inlineStr">
        <is>
          <t>Instrumentation PLTC / TC-ER 300 V, #18 twisted shielded pairs, overall shield</t>
        </is>
      </c>
      <c r="K4501" s="12" t="inlineStr">
        <is>
          <t>PLTC|1 pr|16</t>
        </is>
      </c>
      <c r="L4501" s="12" t="inlineStr">
        <is>
          <t>1 pr</t>
        </is>
      </c>
      <c r="M4501" s="12" t="inlineStr">
        <is>
          <t>16</t>
        </is>
      </c>
      <c r="N4501" s="12" t="n">
        <v>20</v>
      </c>
      <c r="O4501" s="12" t="n">
        <v>1</v>
      </c>
      <c r="P4501" s="12" t="n"/>
      <c r="Q4501" s="12" t="n"/>
      <c r="R4501" s="12" t="n"/>
      <c r="S4501" s="12" t="inlineStr">
        <is>
          <t>Tray / conduit</t>
        </is>
      </c>
      <c r="T4501" s="16" t="n">
        <v>59</v>
      </c>
      <c r="U4501" s="16" t="n">
        <v>10</v>
      </c>
      <c r="V4501" s="16">
        <f>ROUNDUP((T4501+U4501+2*'Read Me'!$B$13)*(1+'Read Me'!$B$12),-1)</f>
        <v/>
      </c>
      <c r="W4501" s="16">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I-I-0010</t>
        </is>
      </c>
      <c r="B4502" s="12" t="inlineStr">
        <is>
          <t>I</t>
        </is>
      </c>
      <c r="C4502" s="12" t="inlineStr">
        <is>
          <t>Modular / portable power</t>
        </is>
      </c>
      <c r="D4502" s="12" t="inlineStr">
        <is>
          <t>Home run JB-Black-start genset-AI01 to the control / marshalling room</t>
        </is>
      </c>
      <c r="E4502" s="12" t="inlineStr"/>
      <c r="F4502" s="12" t="inlineStr">
        <is>
          <t>PCM: power control module</t>
        </is>
      </c>
      <c r="G4502" s="12" t="inlineStr">
        <is>
          <t>JB-Black-start genset-AI01</t>
        </is>
      </c>
      <c r="H4502" s="12" t="inlineStr">
        <is>
          <t>Black-start genset (proposed; requires study)</t>
        </is>
      </c>
      <c r="I4502" s="12" t="inlineStr">
        <is>
          <t>Instrumentation</t>
        </is>
      </c>
      <c r="J4502" s="12" t="inlineStr">
        <is>
          <t>Instrumentation PLTC / TC-ER 300 V, #18 twisted shielded pairs, overall shield</t>
        </is>
      </c>
      <c r="K4502" s="12" t="inlineStr">
        <is>
          <t>PLTC|24 pr|18</t>
        </is>
      </c>
      <c r="L4502" s="12" t="inlineStr">
        <is>
          <t>24 pr</t>
        </is>
      </c>
      <c r="M4502" s="12" t="inlineStr">
        <is>
          <t>18</t>
        </is>
      </c>
      <c r="N4502" s="12" t="n">
        <v>1</v>
      </c>
      <c r="O4502" s="12" t="n">
        <v>1</v>
      </c>
      <c r="P4502" s="12" t="n"/>
      <c r="Q4502" s="12" t="n"/>
      <c r="R4502" s="12" t="n"/>
      <c r="S4502" s="12" t="inlineStr">
        <is>
          <t>Duct bank</t>
        </is>
      </c>
      <c r="T4502" s="16" t="n">
        <v>624</v>
      </c>
      <c r="U4502" s="16" t="n">
        <v>40</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I-I-0011</t>
        </is>
      </c>
      <c r="B4503" s="12" t="inlineStr">
        <is>
          <t>I</t>
        </is>
      </c>
      <c r="C4503" s="12" t="inlineStr">
        <is>
          <t>Modular / portable power</t>
        </is>
      </c>
      <c r="D4503" s="12" t="inlineStr">
        <is>
          <t>Discrete device to JB JB-Black-start genset-DI01: 20 x 1 pr (field cables)</t>
        </is>
      </c>
      <c r="E4503" s="12" t="inlineStr"/>
      <c r="F4503" s="12" t="inlineStr">
        <is>
          <t>Black-start genset (proposed; requires study)</t>
        </is>
      </c>
      <c r="G4503" s="12" t="inlineStr">
        <is>
          <t>JB-Black-start genset-DI01</t>
        </is>
      </c>
      <c r="H4503" s="12" t="inlineStr">
        <is>
          <t>Black-start genset (proposed; requires study)</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20</v>
      </c>
      <c r="O4503" s="12" t="n">
        <v>1</v>
      </c>
      <c r="P4503" s="12" t="n"/>
      <c r="Q4503" s="12" t="n"/>
      <c r="R4503" s="12" t="n"/>
      <c r="S4503" s="12" t="inlineStr">
        <is>
          <t>Tray / conduit</t>
        </is>
      </c>
      <c r="T4503" s="16" t="n">
        <v>59</v>
      </c>
      <c r="U4503" s="16" t="n">
        <v>10</v>
      </c>
      <c r="V4503" s="16">
        <f>ROUNDUP((T4503+U4503+2*'Read Me'!$B$13)*(1+'Read Me'!$B$12),-1)</f>
        <v/>
      </c>
      <c r="W4503" s="16">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I-I-0012</t>
        </is>
      </c>
      <c r="B4504" s="12" t="inlineStr">
        <is>
          <t>I</t>
        </is>
      </c>
      <c r="C4504" s="12" t="inlineStr">
        <is>
          <t>Modular / portable power</t>
        </is>
      </c>
      <c r="D4504" s="12" t="inlineStr">
        <is>
          <t>Home run JB-Black-start genset-DI01 to the control / marshalling room</t>
        </is>
      </c>
      <c r="E4504" s="12" t="inlineStr"/>
      <c r="F4504" s="12" t="inlineStr">
        <is>
          <t>PCM: power control module</t>
        </is>
      </c>
      <c r="G4504" s="12" t="inlineStr">
        <is>
          <t>JB-Black-start genset-DI01</t>
        </is>
      </c>
      <c r="H4504" s="12" t="inlineStr">
        <is>
          <t>Black-start genset (proposed; requires study)</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Duct bank</t>
        </is>
      </c>
      <c r="T4504" s="16" t="n">
        <v>624</v>
      </c>
      <c r="U4504" s="16" t="n">
        <v>40</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I-I-0013</t>
        </is>
      </c>
      <c r="B4505" s="12" t="inlineStr">
        <is>
          <t>I</t>
        </is>
      </c>
      <c r="C4505" s="12" t="inlineStr">
        <is>
          <t>Modular / portable power</t>
        </is>
      </c>
      <c r="D4505" s="12" t="inlineStr">
        <is>
          <t>Instrumentation</t>
        </is>
      </c>
      <c r="E4505" s="12" t="inlineStr"/>
      <c r="F4505" s="12" t="inlineStr">
        <is>
          <t>PCM: power control module</t>
        </is>
      </c>
      <c r="G4505" s="12" t="inlineStr"/>
      <c r="H4505" s="12" t="inlineStr">
        <is>
          <t>CONDITIONAL: BESS black-start alternative</t>
        </is>
      </c>
      <c r="I4505" s="12" t="inlineStr">
        <is>
          <t>Instrumentation</t>
        </is>
      </c>
      <c r="J4505" s="12" t="inlineStr">
        <is>
          <t>Instrumentation PLTC / TC-ER 300 V, #18 twisted shielded pairs, overall shield</t>
        </is>
      </c>
      <c r="K4505" s="12" t="inlineStr">
        <is>
          <t>PLTC|4 pr|18</t>
        </is>
      </c>
      <c r="L4505" s="12" t="inlineStr">
        <is>
          <t>4 pr</t>
        </is>
      </c>
      <c r="M4505" s="12" t="inlineStr">
        <is>
          <t>18</t>
        </is>
      </c>
      <c r="N4505" s="12" t="n">
        <v>1</v>
      </c>
      <c r="O4505" s="12" t="n">
        <v>1</v>
      </c>
      <c r="P4505" s="12" t="n"/>
      <c r="Q4505" s="12" t="n"/>
      <c r="R4505" s="12" t="n"/>
      <c r="S4505" s="12" t="inlineStr">
        <is>
          <t>Duct bank</t>
        </is>
      </c>
      <c r="T4505" s="16" t="n">
        <v>550</v>
      </c>
      <c r="U4505" s="16" t="n">
        <v>32</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I-I-0014</t>
        </is>
      </c>
      <c r="B4506" s="12" t="inlineStr">
        <is>
          <t>I</t>
        </is>
      </c>
      <c r="C4506" s="12" t="inlineStr">
        <is>
          <t>Modular / portable power</t>
        </is>
      </c>
      <c r="D4506" s="12" t="inlineStr">
        <is>
          <t>Thermocouples</t>
        </is>
      </c>
      <c r="E4506" s="12" t="inlineStr"/>
      <c r="F4506" s="12" t="inlineStr">
        <is>
          <t>PCM: power control module</t>
        </is>
      </c>
      <c r="G4506" s="12" t="inlineStr"/>
      <c r="H4506" s="12" t="inlineStr">
        <is>
          <t>CONDITIONAL: BESS black-start alternative</t>
        </is>
      </c>
      <c r="I4506" s="12" t="inlineStr">
        <is>
          <t>Instrumentation</t>
        </is>
      </c>
      <c r="J4506" s="12" t="inlineStr">
        <is>
          <t>Thermocouple extension KX, #16 shielded pairs, PLTC</t>
        </is>
      </c>
      <c r="K4506" s="12" t="inlineStr">
        <is>
          <t>TCX|12 pr|16</t>
        </is>
      </c>
      <c r="L4506" s="12" t="inlineStr">
        <is>
          <t>12 pr</t>
        </is>
      </c>
      <c r="M4506" s="12" t="inlineStr">
        <is>
          <t>16</t>
        </is>
      </c>
      <c r="N4506" s="12" t="n">
        <v>1</v>
      </c>
      <c r="O4506" s="12" t="n">
        <v>1</v>
      </c>
      <c r="P4506" s="12" t="n"/>
      <c r="Q4506" s="12" t="n"/>
      <c r="R4506" s="12" t="n"/>
      <c r="S4506" s="12" t="inlineStr">
        <is>
          <t>Duct bank</t>
        </is>
      </c>
      <c r="T4506" s="16" t="n">
        <v>550</v>
      </c>
      <c r="U4506" s="16" t="n">
        <v>32</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I-I-0015</t>
        </is>
      </c>
      <c r="B4507" s="12" t="inlineStr">
        <is>
          <t>I</t>
        </is>
      </c>
      <c r="C4507" s="12" t="inlineStr">
        <is>
          <t>Modular / portable power</t>
        </is>
      </c>
      <c r="D4507" s="12" t="inlineStr">
        <is>
          <t>Thermocouples</t>
        </is>
      </c>
      <c r="E4507" s="12" t="inlineStr"/>
      <c r="F4507" s="12" t="inlineStr">
        <is>
          <t>PCM: power control module</t>
        </is>
      </c>
      <c r="G4507" s="12" t="inlineStr"/>
      <c r="H4507" s="12" t="inlineStr">
        <is>
          <t>CONDITIONAL: BESS black-start alternative</t>
        </is>
      </c>
      <c r="I4507" s="12" t="inlineStr">
        <is>
          <t>Instrumentation</t>
        </is>
      </c>
      <c r="J4507" s="12" t="inlineStr">
        <is>
          <t>Thermocouple extension KX, #16 shielded pairs, PLTC</t>
        </is>
      </c>
      <c r="K4507" s="12" t="inlineStr">
        <is>
          <t>TCX|12 pr|16</t>
        </is>
      </c>
      <c r="L4507" s="12" t="inlineStr">
        <is>
          <t>12 pr</t>
        </is>
      </c>
      <c r="M4507" s="12" t="inlineStr">
        <is>
          <t>16</t>
        </is>
      </c>
      <c r="N4507" s="12" t="n">
        <v>1</v>
      </c>
      <c r="O4507" s="12" t="n">
        <v>1</v>
      </c>
      <c r="P4507" s="12" t="n"/>
      <c r="Q4507" s="12" t="n"/>
      <c r="R4507" s="12" t="n"/>
      <c r="S4507" s="12" t="inlineStr">
        <is>
          <t>Duct bank</t>
        </is>
      </c>
      <c r="T4507" s="16" t="n">
        <v>550</v>
      </c>
      <c r="U4507" s="16" t="n">
        <v>32</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I-I-0016</t>
        </is>
      </c>
      <c r="B4508" s="12" t="inlineStr">
        <is>
          <t>I</t>
        </is>
      </c>
      <c r="C4508" s="12" t="inlineStr">
        <is>
          <t>Modular / portable power</t>
        </is>
      </c>
      <c r="D4508" s="12" t="inlineStr">
        <is>
          <t>Instrumentation</t>
        </is>
      </c>
      <c r="E4508" s="12" t="inlineStr"/>
      <c r="F4508" s="12" t="inlineStr">
        <is>
          <t>SC-1 PCM + 15 kV GCB</t>
        </is>
      </c>
      <c r="G4508" s="12" t="inlineStr"/>
      <c r="H4508" s="12" t="inlineStr">
        <is>
          <t>CONDITIONAL: SC-1 inlet chiller / evaporative cooler</t>
        </is>
      </c>
      <c r="I4508" s="12" t="inlineStr">
        <is>
          <t>Instrumentation</t>
        </is>
      </c>
      <c r="J4508" s="12" t="inlineStr">
        <is>
          <t>Instrumentation PLTC / TC-ER 300 V, #18 twisted shielded pairs, overall shield</t>
        </is>
      </c>
      <c r="K4508" s="12" t="inlineStr">
        <is>
          <t>PLTC|4 pr|18</t>
        </is>
      </c>
      <c r="L4508" s="12" t="inlineStr">
        <is>
          <t>4 pr</t>
        </is>
      </c>
      <c r="M4508" s="12" t="inlineStr">
        <is>
          <t>18</t>
        </is>
      </c>
      <c r="N4508" s="12" t="n">
        <v>1</v>
      </c>
      <c r="O4508" s="12" t="n">
        <v>1</v>
      </c>
      <c r="P4508" s="12" t="n"/>
      <c r="Q4508" s="12" t="n"/>
      <c r="R4508" s="12" t="n"/>
      <c r="S4508" s="12" t="inlineStr">
        <is>
          <t>Tray</t>
        </is>
      </c>
      <c r="T4508" s="16" t="n">
        <v>0</v>
      </c>
      <c r="U4508" s="16" t="n">
        <v>114</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I-I-0017</t>
        </is>
      </c>
      <c r="B4509" s="12" t="inlineStr">
        <is>
          <t>I</t>
        </is>
      </c>
      <c r="C4509" s="12" t="inlineStr">
        <is>
          <t>Modular / portable power</t>
        </is>
      </c>
      <c r="D4509" s="12" t="inlineStr">
        <is>
          <t>Thermocouples</t>
        </is>
      </c>
      <c r="E4509" s="12" t="inlineStr"/>
      <c r="F4509" s="12" t="inlineStr">
        <is>
          <t>SC-1 PCM + 15 kV GCB</t>
        </is>
      </c>
      <c r="G4509" s="12" t="inlineStr"/>
      <c r="H4509" s="12" t="inlineStr">
        <is>
          <t>CONDITIONAL: SC-1 inlet chiller / evaporative cooler</t>
        </is>
      </c>
      <c r="I4509" s="12" t="inlineStr">
        <is>
          <t>Instrumentation</t>
        </is>
      </c>
      <c r="J4509" s="12" t="inlineStr">
        <is>
          <t>Thermocouple extension KX, #16 shielded pairs, PLTC</t>
        </is>
      </c>
      <c r="K4509" s="12" t="inlineStr">
        <is>
          <t>TCX|12 pr|16</t>
        </is>
      </c>
      <c r="L4509" s="12" t="inlineStr">
        <is>
          <t>12 pr</t>
        </is>
      </c>
      <c r="M4509" s="12" t="inlineStr">
        <is>
          <t>16</t>
        </is>
      </c>
      <c r="N4509" s="12" t="n">
        <v>1</v>
      </c>
      <c r="O4509" s="12" t="n">
        <v>1</v>
      </c>
      <c r="P4509" s="12" t="n"/>
      <c r="Q4509" s="12" t="n"/>
      <c r="R4509" s="12" t="n"/>
      <c r="S4509" s="12" t="inlineStr">
        <is>
          <t>Tray</t>
        </is>
      </c>
      <c r="T4509" s="16" t="n">
        <v>0</v>
      </c>
      <c r="U4509" s="16" t="n">
        <v>114</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I-I-0018</t>
        </is>
      </c>
      <c r="B4510" s="12" t="inlineStr">
        <is>
          <t>I</t>
        </is>
      </c>
      <c r="C4510" s="12" t="inlineStr">
        <is>
          <t>Modular / portable power</t>
        </is>
      </c>
      <c r="D4510" s="12" t="inlineStr">
        <is>
          <t>Thermocouples</t>
        </is>
      </c>
      <c r="E4510" s="12" t="inlineStr"/>
      <c r="F4510" s="12" t="inlineStr">
        <is>
          <t>SC-1 PCM + 15 kV GCB</t>
        </is>
      </c>
      <c r="G4510" s="12" t="inlineStr"/>
      <c r="H4510" s="12" t="inlineStr">
        <is>
          <t>CONDITIONAL: SC-1 inlet chiller / evaporative cooler</t>
        </is>
      </c>
      <c r="I4510" s="12" t="inlineStr">
        <is>
          <t>Instrumentation</t>
        </is>
      </c>
      <c r="J4510" s="12" t="inlineStr">
        <is>
          <t>Thermocouple extension KX, #16 shielded pairs, PLTC</t>
        </is>
      </c>
      <c r="K4510" s="12" t="inlineStr">
        <is>
          <t>TCX|12 pr|16</t>
        </is>
      </c>
      <c r="L4510" s="12" t="inlineStr">
        <is>
          <t>12 pr</t>
        </is>
      </c>
      <c r="M4510" s="12" t="inlineStr">
        <is>
          <t>16</t>
        </is>
      </c>
      <c r="N4510" s="12" t="n">
        <v>1</v>
      </c>
      <c r="O4510" s="12" t="n">
        <v>1</v>
      </c>
      <c r="P4510" s="12" t="n"/>
      <c r="Q4510" s="12" t="n"/>
      <c r="R4510" s="12" t="n"/>
      <c r="S4510" s="12" t="inlineStr">
        <is>
          <t>Tray</t>
        </is>
      </c>
      <c r="T4510" s="16" t="n">
        <v>0</v>
      </c>
      <c r="U4510" s="16" t="n">
        <v>114</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I-I-0019</t>
        </is>
      </c>
      <c r="B4511" s="12" t="inlineStr">
        <is>
          <t>I</t>
        </is>
      </c>
      <c r="C4511" s="12" t="inlineStr">
        <is>
          <t>Modular / portable power</t>
        </is>
      </c>
      <c r="D4511" s="12" t="inlineStr">
        <is>
          <t>Instrumentation</t>
        </is>
      </c>
      <c r="E4511" s="12" t="inlineStr"/>
      <c r="F4511" s="12" t="inlineStr">
        <is>
          <t>SC-2 PCM + 15 kV GCB</t>
        </is>
      </c>
      <c r="G4511" s="12" t="inlineStr"/>
      <c r="H4511" s="12" t="inlineStr">
        <is>
          <t>CONDITIONAL: SC-2 inlet chiller / evaporative cooler</t>
        </is>
      </c>
      <c r="I4511" s="12" t="inlineStr">
        <is>
          <t>Instrumentation</t>
        </is>
      </c>
      <c r="J4511" s="12" t="inlineStr">
        <is>
          <t>Instrumentation PLTC / TC-ER 300 V, #18 twisted shielded pairs, overall shield</t>
        </is>
      </c>
      <c r="K4511" s="12" t="inlineStr">
        <is>
          <t>PLTC|4 pr|18</t>
        </is>
      </c>
      <c r="L4511" s="12" t="inlineStr">
        <is>
          <t>4 pr</t>
        </is>
      </c>
      <c r="M4511" s="12" t="inlineStr">
        <is>
          <t>18</t>
        </is>
      </c>
      <c r="N4511" s="12" t="n">
        <v>1</v>
      </c>
      <c r="O4511" s="12" t="n">
        <v>1</v>
      </c>
      <c r="P4511" s="12" t="n"/>
      <c r="Q4511" s="12" t="n"/>
      <c r="R4511" s="12" t="n"/>
      <c r="S4511" s="12" t="inlineStr">
        <is>
          <t>Duct bank</t>
        </is>
      </c>
      <c r="T4511" s="16" t="n">
        <v>75</v>
      </c>
      <c r="U4511" s="16" t="n">
        <v>32</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I-I-0020</t>
        </is>
      </c>
      <c r="B4512" s="12" t="inlineStr">
        <is>
          <t>I</t>
        </is>
      </c>
      <c r="C4512" s="12" t="inlineStr">
        <is>
          <t>Modular / portable power</t>
        </is>
      </c>
      <c r="D4512" s="12" t="inlineStr">
        <is>
          <t>Thermocouples</t>
        </is>
      </c>
      <c r="E4512" s="12" t="inlineStr"/>
      <c r="F4512" s="12" t="inlineStr">
        <is>
          <t>SC-2 PCM + 15 kV GCB</t>
        </is>
      </c>
      <c r="G4512" s="12" t="inlineStr"/>
      <c r="H4512" s="12" t="inlineStr">
        <is>
          <t>CONDITIONAL: SC-2 inlet chiller / evaporative cooler</t>
        </is>
      </c>
      <c r="I4512" s="12" t="inlineStr">
        <is>
          <t>Instrumentation</t>
        </is>
      </c>
      <c r="J4512" s="12" t="inlineStr">
        <is>
          <t>Thermocouple extension KX, #16 shielded pairs, PLTC</t>
        </is>
      </c>
      <c r="K4512" s="12" t="inlineStr">
        <is>
          <t>TCX|12 pr|16</t>
        </is>
      </c>
      <c r="L4512" s="12" t="inlineStr">
        <is>
          <t>12 pr</t>
        </is>
      </c>
      <c r="M4512" s="12" t="inlineStr">
        <is>
          <t>16</t>
        </is>
      </c>
      <c r="N4512" s="12" t="n">
        <v>1</v>
      </c>
      <c r="O4512" s="12" t="n">
        <v>1</v>
      </c>
      <c r="P4512" s="12" t="n"/>
      <c r="Q4512" s="12" t="n"/>
      <c r="R4512" s="12" t="n"/>
      <c r="S4512" s="12" t="inlineStr">
        <is>
          <t>Duct bank</t>
        </is>
      </c>
      <c r="T4512" s="16" t="n">
        <v>75</v>
      </c>
      <c r="U4512" s="16" t="n">
        <v>32</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I-I-0021</t>
        </is>
      </c>
      <c r="B4513" s="12" t="inlineStr">
        <is>
          <t>I</t>
        </is>
      </c>
      <c r="C4513" s="12" t="inlineStr">
        <is>
          <t>Modular / portable power</t>
        </is>
      </c>
      <c r="D4513" s="12" t="inlineStr">
        <is>
          <t>Thermocouples</t>
        </is>
      </c>
      <c r="E4513" s="12" t="inlineStr"/>
      <c r="F4513" s="12" t="inlineStr">
        <is>
          <t>SC-2 PCM + 15 kV GCB</t>
        </is>
      </c>
      <c r="G4513" s="12" t="inlineStr"/>
      <c r="H4513" s="12" t="inlineStr">
        <is>
          <t>CONDITIONAL: SC-2 inlet chiller / evaporative cooler</t>
        </is>
      </c>
      <c r="I4513" s="12" t="inlineStr">
        <is>
          <t>Instrumentation</t>
        </is>
      </c>
      <c r="J4513" s="12" t="inlineStr">
        <is>
          <t>Thermocouple extension KX, #16 shielded pairs, PLTC</t>
        </is>
      </c>
      <c r="K4513" s="12" t="inlineStr">
        <is>
          <t>TCX|12 pr|16</t>
        </is>
      </c>
      <c r="L4513" s="12" t="inlineStr">
        <is>
          <t>12 pr</t>
        </is>
      </c>
      <c r="M4513" s="12" t="inlineStr">
        <is>
          <t>16</t>
        </is>
      </c>
      <c r="N4513" s="12" t="n">
        <v>1</v>
      </c>
      <c r="O4513" s="12" t="n">
        <v>1</v>
      </c>
      <c r="P4513" s="12" t="n"/>
      <c r="Q4513" s="12" t="n"/>
      <c r="R4513" s="12" t="n"/>
      <c r="S4513" s="12" t="inlineStr">
        <is>
          <t>Duct bank</t>
        </is>
      </c>
      <c r="T4513" s="16" t="n">
        <v>75</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I-I-0022</t>
        </is>
      </c>
      <c r="B4514" s="12" t="inlineStr">
        <is>
          <t>I</t>
        </is>
      </c>
      <c r="C4514" s="12" t="inlineStr">
        <is>
          <t>Modular / portable power</t>
        </is>
      </c>
      <c r="D4514" s="12" t="inlineStr">
        <is>
          <t>Analog instrument to JB JB-CONT-1-AI01: 20 x 1 pr (field cables)</t>
        </is>
      </c>
      <c r="E4514" s="12" t="inlineStr">
        <is>
          <t>CONT-1</t>
        </is>
      </c>
      <c r="F4514" s="12" t="inlineStr">
        <is>
          <t>CONT-1: containerized genset 13.8 kV (40 ft)</t>
        </is>
      </c>
      <c r="G4514" s="12" t="inlineStr">
        <is>
          <t>JB-CONT-1-AI01</t>
        </is>
      </c>
      <c r="H4514" s="12" t="inlineStr">
        <is>
          <t>CONT-1: containerized genset 13.8 kV (40 ft)</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20</v>
      </c>
      <c r="O4514" s="12" t="n">
        <v>1</v>
      </c>
      <c r="P4514" s="12" t="n"/>
      <c r="Q4514" s="12" t="n"/>
      <c r="R4514" s="12" t="n"/>
      <c r="S4514" s="12" t="inlineStr">
        <is>
          <t>Tray / conduit</t>
        </is>
      </c>
      <c r="T4514" s="16" t="n">
        <v>54</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I-I-0023</t>
        </is>
      </c>
      <c r="B4515" s="12" t="inlineStr">
        <is>
          <t>I</t>
        </is>
      </c>
      <c r="C4515" s="12" t="inlineStr">
        <is>
          <t>Modular / portable power</t>
        </is>
      </c>
      <c r="D4515" s="12" t="inlineStr">
        <is>
          <t>Home run JB-CONT-1-AI01 to the control / marshalling room</t>
        </is>
      </c>
      <c r="E4515" s="12" t="inlineStr">
        <is>
          <t>PAD-EH</t>
        </is>
      </c>
      <c r="F4515" s="12" t="inlineStr">
        <is>
          <t>PAD-EH 13.8 kV switchgear e-house</t>
        </is>
      </c>
      <c r="G4515" s="12" t="inlineStr">
        <is>
          <t>JB-CONT-1-AI01</t>
        </is>
      </c>
      <c r="H4515" s="12" t="inlineStr">
        <is>
          <t>CONT-1: containerized genset 13.8 kV (40 ft)</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298</v>
      </c>
      <c r="U4515" s="16" t="n">
        <v>37</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I-I-0024</t>
        </is>
      </c>
      <c r="B4516" s="12" t="inlineStr">
        <is>
          <t>I</t>
        </is>
      </c>
      <c r="C4516" s="12" t="inlineStr">
        <is>
          <t>Modular / portable power</t>
        </is>
      </c>
      <c r="D4516" s="12" t="inlineStr">
        <is>
          <t>Discrete device to JB JB-CONT-1-DI01: 20 x 1 pr (field cables)</t>
        </is>
      </c>
      <c r="E4516" s="12" t="inlineStr">
        <is>
          <t>CONT-1</t>
        </is>
      </c>
      <c r="F4516" s="12" t="inlineStr">
        <is>
          <t>CONT-1: containerized genset 13.8 kV (40 ft)</t>
        </is>
      </c>
      <c r="G4516" s="12" t="inlineStr">
        <is>
          <t>JB-CONT-1-DI01</t>
        </is>
      </c>
      <c r="H4516" s="12" t="inlineStr">
        <is>
          <t>CONT-1: containerized genset 13.8 kV (40 ft)</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20</v>
      </c>
      <c r="O4516" s="12" t="n">
        <v>1</v>
      </c>
      <c r="P4516" s="12" t="n"/>
      <c r="Q4516" s="12" t="n"/>
      <c r="R4516" s="12" t="n"/>
      <c r="S4516" s="12" t="inlineStr">
        <is>
          <t>Tray / conduit</t>
        </is>
      </c>
      <c r="T4516" s="16" t="n">
        <v>54</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I-I-0025</t>
        </is>
      </c>
      <c r="B4517" s="12" t="inlineStr">
        <is>
          <t>I</t>
        </is>
      </c>
      <c r="C4517" s="12" t="inlineStr">
        <is>
          <t>Modular / portable power</t>
        </is>
      </c>
      <c r="D4517" s="12" t="inlineStr">
        <is>
          <t>Home run JB-CONT-1-DI01 to the control / marshalling room</t>
        </is>
      </c>
      <c r="E4517" s="12" t="inlineStr">
        <is>
          <t>PAD-EH</t>
        </is>
      </c>
      <c r="F4517" s="12" t="inlineStr">
        <is>
          <t>PAD-EH 13.8 kV switchgear e-house</t>
        </is>
      </c>
      <c r="G4517" s="12" t="inlineStr">
        <is>
          <t>JB-CONT-1-DI01</t>
        </is>
      </c>
      <c r="H4517" s="12" t="inlineStr">
        <is>
          <t>CONT-1: containerized genset 13.8 kV (40 ft)</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Surface</t>
        </is>
      </c>
      <c r="T4517" s="16" t="n">
        <v>298</v>
      </c>
      <c r="U4517" s="16" t="n">
        <v>37</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I-I-0026</t>
        </is>
      </c>
      <c r="B4518" s="12" t="inlineStr">
        <is>
          <t>I</t>
        </is>
      </c>
      <c r="C4518" s="12" t="inlineStr">
        <is>
          <t>Modular / portable power</t>
        </is>
      </c>
      <c r="D4518" s="12" t="inlineStr">
        <is>
          <t>Analog instrument to JB JB-CONT-2-AI01: 20 x 1 pr (field cables)</t>
        </is>
      </c>
      <c r="E4518" s="12" t="inlineStr">
        <is>
          <t>CONT-2</t>
        </is>
      </c>
      <c r="F4518" s="12" t="inlineStr">
        <is>
          <t>CONT-2: containerized genset 13.8 kV (40 ft)</t>
        </is>
      </c>
      <c r="G4518" s="12" t="inlineStr">
        <is>
          <t>JB-CONT-2-AI01</t>
        </is>
      </c>
      <c r="H4518" s="12" t="inlineStr">
        <is>
          <t>CONT-2: containerized genset 13.8 kV (40 ft)</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20</v>
      </c>
      <c r="O4518" s="12" t="n">
        <v>1</v>
      </c>
      <c r="P4518" s="12" t="n"/>
      <c r="Q4518" s="12" t="n"/>
      <c r="R4518" s="12" t="n"/>
      <c r="S4518" s="12" t="inlineStr">
        <is>
          <t>Tray / conduit</t>
        </is>
      </c>
      <c r="T4518" s="16" t="n">
        <v>54</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I-I-0027</t>
        </is>
      </c>
      <c r="B4519" s="12" t="inlineStr">
        <is>
          <t>I</t>
        </is>
      </c>
      <c r="C4519" s="12" t="inlineStr">
        <is>
          <t>Modular / portable power</t>
        </is>
      </c>
      <c r="D4519" s="12" t="inlineStr">
        <is>
          <t>Home run JB-CONT-2-AI01 to the control / marshalling room</t>
        </is>
      </c>
      <c r="E4519" s="12" t="inlineStr">
        <is>
          <t>PAD-EH</t>
        </is>
      </c>
      <c r="F4519" s="12" t="inlineStr">
        <is>
          <t>PAD-EH 13.8 kV switchgear e-house</t>
        </is>
      </c>
      <c r="G4519" s="12" t="inlineStr">
        <is>
          <t>JB-CONT-2-AI01</t>
        </is>
      </c>
      <c r="H4519" s="12" t="inlineStr">
        <is>
          <t>CONT-2: containerized genset 13.8 kV (40 ft)</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Surface</t>
        </is>
      </c>
      <c r="T4519" s="16" t="n">
        <v>267</v>
      </c>
      <c r="U4519" s="16" t="n">
        <v>37</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I-I-0028</t>
        </is>
      </c>
      <c r="B4520" s="12" t="inlineStr">
        <is>
          <t>I</t>
        </is>
      </c>
      <c r="C4520" s="12" t="inlineStr">
        <is>
          <t>Modular / portable power</t>
        </is>
      </c>
      <c r="D4520" s="12" t="inlineStr">
        <is>
          <t>Discrete device to JB JB-CONT-2-DI01: 20 x 1 pr (field cables)</t>
        </is>
      </c>
      <c r="E4520" s="12" t="inlineStr">
        <is>
          <t>CONT-2</t>
        </is>
      </c>
      <c r="F4520" s="12" t="inlineStr">
        <is>
          <t>CONT-2: containerized genset 13.8 kV (40 ft)</t>
        </is>
      </c>
      <c r="G4520" s="12" t="inlineStr">
        <is>
          <t>JB-CONT-2-DI01</t>
        </is>
      </c>
      <c r="H4520" s="12" t="inlineStr">
        <is>
          <t>CONT-2: containerized genset 13.8 kV (40 ft)</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20</v>
      </c>
      <c r="O4520" s="12" t="n">
        <v>1</v>
      </c>
      <c r="P4520" s="12" t="n"/>
      <c r="Q4520" s="12" t="n"/>
      <c r="R4520" s="12" t="n"/>
      <c r="S4520" s="12" t="inlineStr">
        <is>
          <t>Tray / conduit</t>
        </is>
      </c>
      <c r="T4520" s="16" t="n">
        <v>54</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I-I-0029</t>
        </is>
      </c>
      <c r="B4521" s="12" t="inlineStr">
        <is>
          <t>I</t>
        </is>
      </c>
      <c r="C4521" s="12" t="inlineStr">
        <is>
          <t>Modular / portable power</t>
        </is>
      </c>
      <c r="D4521" s="12" t="inlineStr">
        <is>
          <t>Home run JB-CONT-2-DI01 to the control / marshalling room</t>
        </is>
      </c>
      <c r="E4521" s="12" t="inlineStr">
        <is>
          <t>PAD-EH</t>
        </is>
      </c>
      <c r="F4521" s="12" t="inlineStr">
        <is>
          <t>PAD-EH 13.8 kV switchgear e-house</t>
        </is>
      </c>
      <c r="G4521" s="12" t="inlineStr">
        <is>
          <t>JB-CONT-2-DI01</t>
        </is>
      </c>
      <c r="H4521" s="12" t="inlineStr">
        <is>
          <t>CONT-2: containerized genset 13.8 kV (40 ft)</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Surface</t>
        </is>
      </c>
      <c r="T4521" s="16" t="n">
        <v>267</v>
      </c>
      <c r="U4521" s="16" t="n">
        <v>37</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I-I-0030</t>
        </is>
      </c>
      <c r="B4522" s="12" t="inlineStr">
        <is>
          <t>I</t>
        </is>
      </c>
      <c r="C4522" s="12" t="inlineStr">
        <is>
          <t>Modular / portable power</t>
        </is>
      </c>
      <c r="D4522" s="12" t="inlineStr">
        <is>
          <t>Analog instrument to JB JB-CONT-3-AI01: 20 x 1 pr (field cables)</t>
        </is>
      </c>
      <c r="E4522" s="12" t="inlineStr">
        <is>
          <t>CONT-3</t>
        </is>
      </c>
      <c r="F4522" s="12" t="inlineStr">
        <is>
          <t>CONT-3: containerized gas genset 13.8 kV (40 ft)</t>
        </is>
      </c>
      <c r="G4522" s="12" t="inlineStr">
        <is>
          <t>JB-CONT-3-AI01</t>
        </is>
      </c>
      <c r="H4522" s="12" t="inlineStr">
        <is>
          <t>CONT-3: containerized gas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I-I-0031</t>
        </is>
      </c>
      <c r="B4523" s="12" t="inlineStr">
        <is>
          <t>I</t>
        </is>
      </c>
      <c r="C4523" s="12" t="inlineStr">
        <is>
          <t>Modular / portable power</t>
        </is>
      </c>
      <c r="D4523" s="12" t="inlineStr">
        <is>
          <t>Home run JB-CONT-3-AI01 to the control / marshalling room</t>
        </is>
      </c>
      <c r="E4523" s="12" t="inlineStr">
        <is>
          <t>PAD-EH</t>
        </is>
      </c>
      <c r="F4523" s="12" t="inlineStr">
        <is>
          <t>PAD-EH 13.8 kV switchgear e-house</t>
        </is>
      </c>
      <c r="G4523" s="12" t="inlineStr">
        <is>
          <t>JB-CONT-3-AI01</t>
        </is>
      </c>
      <c r="H4523" s="12" t="inlineStr">
        <is>
          <t>CONT-3: containerized gas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6" t="n">
        <v>191</v>
      </c>
      <c r="U4523" s="16" t="n">
        <v>32</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I-I-0032</t>
        </is>
      </c>
      <c r="B4524" s="12" t="inlineStr">
        <is>
          <t>I</t>
        </is>
      </c>
      <c r="C4524" s="12" t="inlineStr">
        <is>
          <t>Modular / portable power</t>
        </is>
      </c>
      <c r="D4524" s="12" t="inlineStr">
        <is>
          <t>Discrete device to JB JB-CONT-3-DI01: 20 x 1 pr (field cables)</t>
        </is>
      </c>
      <c r="E4524" s="12" t="inlineStr">
        <is>
          <t>CONT-3</t>
        </is>
      </c>
      <c r="F4524" s="12" t="inlineStr">
        <is>
          <t>CONT-3: containerized gas genset 13.8 kV (40 ft)</t>
        </is>
      </c>
      <c r="G4524" s="12" t="inlineStr">
        <is>
          <t>JB-CONT-3-DI01</t>
        </is>
      </c>
      <c r="H4524" s="12" t="inlineStr">
        <is>
          <t>CONT-3: containerized gas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I-I-0033</t>
        </is>
      </c>
      <c r="B4525" s="12" t="inlineStr">
        <is>
          <t>I</t>
        </is>
      </c>
      <c r="C4525" s="12" t="inlineStr">
        <is>
          <t>Modular / portable power</t>
        </is>
      </c>
      <c r="D4525" s="12" t="inlineStr">
        <is>
          <t>Home run JB-CONT-3-DI01 to the control / marshalling room</t>
        </is>
      </c>
      <c r="E4525" s="12" t="inlineStr">
        <is>
          <t>PAD-EH</t>
        </is>
      </c>
      <c r="F4525" s="12" t="inlineStr">
        <is>
          <t>PAD-EH 13.8 kV switchgear e-house</t>
        </is>
      </c>
      <c r="G4525" s="12" t="inlineStr">
        <is>
          <t>JB-CONT-3-DI01</t>
        </is>
      </c>
      <c r="H4525" s="12" t="inlineStr">
        <is>
          <t>CONT-3: containerized gas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6" t="n">
        <v>191</v>
      </c>
      <c r="U4525" s="16" t="n">
        <v>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I-I-0034</t>
        </is>
      </c>
      <c r="B4526" s="12" t="inlineStr">
        <is>
          <t>I</t>
        </is>
      </c>
      <c r="C4526" s="12" t="inlineStr">
        <is>
          <t>Modular / portable power</t>
        </is>
      </c>
      <c r="D4526" s="12" t="inlineStr">
        <is>
          <t>Analog instrument to JB JB-CONT-4-AI01: 20 x 1 pr (field cables)</t>
        </is>
      </c>
      <c r="E4526" s="12" t="inlineStr">
        <is>
          <t>CONT-4</t>
        </is>
      </c>
      <c r="F4526" s="12" t="inlineStr">
        <is>
          <t>CONT-4: containerized gas genset 13.8 kV (40 ft)</t>
        </is>
      </c>
      <c r="G4526" s="12" t="inlineStr">
        <is>
          <t>JB-CONT-4-AI01</t>
        </is>
      </c>
      <c r="H4526" s="12" t="inlineStr">
        <is>
          <t>CONT-4: containerized gas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I-I-0035</t>
        </is>
      </c>
      <c r="B4527" s="12" t="inlineStr">
        <is>
          <t>I</t>
        </is>
      </c>
      <c r="C4527" s="12" t="inlineStr">
        <is>
          <t>Modular / portable power</t>
        </is>
      </c>
      <c r="D4527" s="12" t="inlineStr">
        <is>
          <t>Home run JB-CONT-4-AI01 to the control / marshalling room</t>
        </is>
      </c>
      <c r="E4527" s="12" t="inlineStr">
        <is>
          <t>PAD-EH</t>
        </is>
      </c>
      <c r="F4527" s="12" t="inlineStr">
        <is>
          <t>PAD-EH 13.8 kV switchgear e-house</t>
        </is>
      </c>
      <c r="G4527" s="12" t="inlineStr">
        <is>
          <t>JB-CONT-4-AI01</t>
        </is>
      </c>
      <c r="H4527" s="12" t="inlineStr">
        <is>
          <t>CONT-4: containerized gas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62</v>
      </c>
      <c r="U4527" s="16" t="n">
        <v>81</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I-I-0036</t>
        </is>
      </c>
      <c r="B4528" s="12" t="inlineStr">
        <is>
          <t>I</t>
        </is>
      </c>
      <c r="C4528" s="12" t="inlineStr">
        <is>
          <t>Modular / portable power</t>
        </is>
      </c>
      <c r="D4528" s="12" t="inlineStr">
        <is>
          <t>Discrete device to JB JB-CONT-4-DI01: 20 x 1 pr (field cables)</t>
        </is>
      </c>
      <c r="E4528" s="12" t="inlineStr">
        <is>
          <t>CONT-4</t>
        </is>
      </c>
      <c r="F4528" s="12" t="inlineStr">
        <is>
          <t>CONT-4: containerized gas genset 13.8 kV (40 ft)</t>
        </is>
      </c>
      <c r="G4528" s="12" t="inlineStr">
        <is>
          <t>JB-CONT-4-DI01</t>
        </is>
      </c>
      <c r="H4528" s="12" t="inlineStr">
        <is>
          <t>CONT-4: containerized gas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I-I-0037</t>
        </is>
      </c>
      <c r="B4529" s="12" t="inlineStr">
        <is>
          <t>I</t>
        </is>
      </c>
      <c r="C4529" s="12" t="inlineStr">
        <is>
          <t>Modular / portable power</t>
        </is>
      </c>
      <c r="D4529" s="12" t="inlineStr">
        <is>
          <t>Home run JB-CONT-4-DI01 to the control / marshalling room</t>
        </is>
      </c>
      <c r="E4529" s="12" t="inlineStr">
        <is>
          <t>PAD-EH</t>
        </is>
      </c>
      <c r="F4529" s="12" t="inlineStr">
        <is>
          <t>PAD-EH 13.8 kV switchgear e-house</t>
        </is>
      </c>
      <c r="G4529" s="12" t="inlineStr">
        <is>
          <t>JB-CONT-4-DI01</t>
        </is>
      </c>
      <c r="H4529" s="12" t="inlineStr">
        <is>
          <t>CONT-4: containerized gas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62</v>
      </c>
      <c r="U4529" s="16" t="n">
        <v>81</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I-I-0038</t>
        </is>
      </c>
      <c r="B4530" s="12" t="inlineStr">
        <is>
          <t>I</t>
        </is>
      </c>
      <c r="C4530" s="12" t="inlineStr">
        <is>
          <t>Modular / portable power</t>
        </is>
      </c>
      <c r="D4530" s="12" t="inlineStr">
        <is>
          <t>Analog instrument to JB JB-CONT-5-AI01: 20 x 1 pr (field cables)</t>
        </is>
      </c>
      <c r="E4530" s="12" t="inlineStr">
        <is>
          <t>CONT-5</t>
        </is>
      </c>
      <c r="F4530" s="12" t="inlineStr">
        <is>
          <t>CONT-5: containerized gas genset 13.8 kV (40 ft)</t>
        </is>
      </c>
      <c r="G4530" s="12" t="inlineStr">
        <is>
          <t>JB-CONT-5-AI01</t>
        </is>
      </c>
      <c r="H4530" s="12" t="inlineStr">
        <is>
          <t>CONT-5: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I-I-0039</t>
        </is>
      </c>
      <c r="B4531" s="12" t="inlineStr">
        <is>
          <t>I</t>
        </is>
      </c>
      <c r="C4531" s="12" t="inlineStr">
        <is>
          <t>Modular / portable power</t>
        </is>
      </c>
      <c r="D4531" s="12" t="inlineStr">
        <is>
          <t>Home run JB-CONT-5-AI01 to the control / marshalling room</t>
        </is>
      </c>
      <c r="E4531" s="12" t="inlineStr">
        <is>
          <t>PAD-EH</t>
        </is>
      </c>
      <c r="F4531" s="12" t="inlineStr">
        <is>
          <t>PAD-EH 13.8 kV switchgear e-house</t>
        </is>
      </c>
      <c r="G4531" s="12" t="inlineStr">
        <is>
          <t>JB-CONT-5-AI01</t>
        </is>
      </c>
      <c r="H4531" s="12" t="inlineStr">
        <is>
          <t>CONT-5: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25</v>
      </c>
      <c r="U4531" s="16" t="n">
        <v>58</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I-I-0040</t>
        </is>
      </c>
      <c r="B4532" s="12" t="inlineStr">
        <is>
          <t>I</t>
        </is>
      </c>
      <c r="C4532" s="12" t="inlineStr">
        <is>
          <t>Modular / portable power</t>
        </is>
      </c>
      <c r="D4532" s="12" t="inlineStr">
        <is>
          <t>Discrete device to JB JB-CONT-5-DI01: 20 x 1 pr (field cables)</t>
        </is>
      </c>
      <c r="E4532" s="12" t="inlineStr">
        <is>
          <t>CONT-5</t>
        </is>
      </c>
      <c r="F4532" s="12" t="inlineStr">
        <is>
          <t>CONT-5: containerized gas genset 13.8 kV (40 ft)</t>
        </is>
      </c>
      <c r="G4532" s="12" t="inlineStr">
        <is>
          <t>JB-CONT-5-DI01</t>
        </is>
      </c>
      <c r="H4532" s="12" t="inlineStr">
        <is>
          <t>CONT-5: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I-I-0041</t>
        </is>
      </c>
      <c r="B4533" s="12" t="inlineStr">
        <is>
          <t>I</t>
        </is>
      </c>
      <c r="C4533" s="12" t="inlineStr">
        <is>
          <t>Modular / portable power</t>
        </is>
      </c>
      <c r="D4533" s="12" t="inlineStr">
        <is>
          <t>Home run JB-CONT-5-DI01 to the control / marshalling room</t>
        </is>
      </c>
      <c r="E4533" s="12" t="inlineStr">
        <is>
          <t>PAD-EH</t>
        </is>
      </c>
      <c r="F4533" s="12" t="inlineStr">
        <is>
          <t>PAD-EH 13.8 kV switchgear e-house</t>
        </is>
      </c>
      <c r="G4533" s="12" t="inlineStr">
        <is>
          <t>JB-CONT-5-DI01</t>
        </is>
      </c>
      <c r="H4533" s="12" t="inlineStr">
        <is>
          <t>CONT-5: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25</v>
      </c>
      <c r="U4533" s="16" t="n">
        <v>58</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I-I-0042</t>
        </is>
      </c>
      <c r="B4534" s="12" t="inlineStr">
        <is>
          <t>I</t>
        </is>
      </c>
      <c r="C4534" s="12" t="inlineStr">
        <is>
          <t>Modular / portable power</t>
        </is>
      </c>
      <c r="D4534" s="12" t="inlineStr">
        <is>
          <t>Analog instrument to JB JB-CONT-6-AI01: 20 x 1 pr (field cables)</t>
        </is>
      </c>
      <c r="E4534" s="12" t="inlineStr">
        <is>
          <t>CONT-6</t>
        </is>
      </c>
      <c r="F4534" s="12" t="inlineStr">
        <is>
          <t>CONT-6: containerized gas genset 13.8 kV (40 ft)</t>
        </is>
      </c>
      <c r="G4534" s="12" t="inlineStr">
        <is>
          <t>JB-CONT-6-AI01</t>
        </is>
      </c>
      <c r="H4534" s="12" t="inlineStr">
        <is>
          <t>CONT-6: containerized gas genset 13.8 kV (40 ft)</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6" t="n">
        <v>54</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I-I-0043</t>
        </is>
      </c>
      <c r="B4535" s="12" t="inlineStr">
        <is>
          <t>I</t>
        </is>
      </c>
      <c r="C4535" s="12" t="inlineStr">
        <is>
          <t>Modular / portable power</t>
        </is>
      </c>
      <c r="D4535" s="12" t="inlineStr">
        <is>
          <t>Home run JB-CONT-6-AI01 to the control / marshalling room</t>
        </is>
      </c>
      <c r="E4535" s="12" t="inlineStr">
        <is>
          <t>PAD-EH</t>
        </is>
      </c>
      <c r="F4535" s="12" t="inlineStr">
        <is>
          <t>PAD-EH 13.8 kV switchgear e-house</t>
        </is>
      </c>
      <c r="G4535" s="12" t="inlineStr">
        <is>
          <t>JB-CONT-6-AI01</t>
        </is>
      </c>
      <c r="H4535" s="12" t="inlineStr">
        <is>
          <t>CONT-6: containerized gas genset 13.8 kV (40 ft)</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Surface</t>
        </is>
      </c>
      <c r="T4535" s="16" t="n">
        <v>228</v>
      </c>
      <c r="U4535" s="16" t="n">
        <v>46</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I-I-0044</t>
        </is>
      </c>
      <c r="B4536" s="12" t="inlineStr">
        <is>
          <t>I</t>
        </is>
      </c>
      <c r="C4536" s="12" t="inlineStr">
        <is>
          <t>Modular / portable power</t>
        </is>
      </c>
      <c r="D4536" s="12" t="inlineStr">
        <is>
          <t>Discrete device to JB JB-CONT-6-DI01: 20 x 1 pr (field cables)</t>
        </is>
      </c>
      <c r="E4536" s="12" t="inlineStr">
        <is>
          <t>CONT-6</t>
        </is>
      </c>
      <c r="F4536" s="12" t="inlineStr">
        <is>
          <t>CONT-6: containerized gas genset 13.8 kV (40 ft)</t>
        </is>
      </c>
      <c r="G4536" s="12" t="inlineStr">
        <is>
          <t>JB-CONT-6-DI01</t>
        </is>
      </c>
      <c r="H4536" s="12" t="inlineStr">
        <is>
          <t>CONT-6: containerized gas genset 13.8 kV (40 ft)</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6" t="n">
        <v>54</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I-I-0045</t>
        </is>
      </c>
      <c r="B4537" s="12" t="inlineStr">
        <is>
          <t>I</t>
        </is>
      </c>
      <c r="C4537" s="12" t="inlineStr">
        <is>
          <t>Modular / portable power</t>
        </is>
      </c>
      <c r="D4537" s="12" t="inlineStr">
        <is>
          <t>Home run JB-CONT-6-DI01 to the control / marshalling room</t>
        </is>
      </c>
      <c r="E4537" s="12" t="inlineStr">
        <is>
          <t>PAD-EH</t>
        </is>
      </c>
      <c r="F4537" s="12" t="inlineStr">
        <is>
          <t>PAD-EH 13.8 kV switchgear e-house</t>
        </is>
      </c>
      <c r="G4537" s="12" t="inlineStr">
        <is>
          <t>JB-CONT-6-DI01</t>
        </is>
      </c>
      <c r="H4537" s="12" t="inlineStr">
        <is>
          <t>CONT-6: containerized gas genset 13.8 kV (40 ft)</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Surface</t>
        </is>
      </c>
      <c r="T4537" s="16" t="n">
        <v>228</v>
      </c>
      <c r="U4537" s="16" t="n">
        <v>46</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I-I-0046</t>
        </is>
      </c>
      <c r="B4538" s="12" t="inlineStr">
        <is>
          <t>I</t>
        </is>
      </c>
      <c r="C4538" s="12" t="inlineStr">
        <is>
          <t>Modular / portable power</t>
        </is>
      </c>
      <c r="D4538" s="12" t="inlineStr">
        <is>
          <t>Analog instrument to JB JB-CONT-7-AI01: 20 x 1 pr (field cables)</t>
        </is>
      </c>
      <c r="E4538" s="12" t="inlineStr">
        <is>
          <t>CONT-7</t>
        </is>
      </c>
      <c r="F4538" s="12" t="inlineStr">
        <is>
          <t>CONT-7: containerized gas genset 13.8 kV (40 ft)</t>
        </is>
      </c>
      <c r="G4538" s="12" t="inlineStr">
        <is>
          <t>JB-CONT-7-AI01</t>
        </is>
      </c>
      <c r="H4538" s="12" t="inlineStr">
        <is>
          <t>CONT-7: containerized gas genset 13.8 kV (40 ft)</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20</v>
      </c>
      <c r="O4538" s="12" t="n">
        <v>1</v>
      </c>
      <c r="P4538" s="12" t="n"/>
      <c r="Q4538" s="12" t="n"/>
      <c r="R4538" s="12" t="n"/>
      <c r="S4538" s="12" t="inlineStr">
        <is>
          <t>Tray / conduit</t>
        </is>
      </c>
      <c r="T4538" s="16" t="n">
        <v>54</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I-I-0047</t>
        </is>
      </c>
      <c r="B4539" s="12" t="inlineStr">
        <is>
          <t>I</t>
        </is>
      </c>
      <c r="C4539" s="12" t="inlineStr">
        <is>
          <t>Modular / portable power</t>
        </is>
      </c>
      <c r="D4539" s="12" t="inlineStr">
        <is>
          <t>Home run JB-CONT-7-AI01 to the control / marshalling room</t>
        </is>
      </c>
      <c r="E4539" s="12" t="inlineStr">
        <is>
          <t>PAD-EH</t>
        </is>
      </c>
      <c r="F4539" s="12" t="inlineStr">
        <is>
          <t>PAD-EH 13.8 kV switchgear e-house</t>
        </is>
      </c>
      <c r="G4539" s="12" t="inlineStr">
        <is>
          <t>JB-CONT-7-AI01</t>
        </is>
      </c>
      <c r="H4539" s="12" t="inlineStr">
        <is>
          <t>CONT-7: containerized gas genset 13.8 kV (40 ft)</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Surface</t>
        </is>
      </c>
      <c r="T4539" s="16" t="n">
        <v>228</v>
      </c>
      <c r="U4539" s="16" t="n">
        <v>46</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I-I-0048</t>
        </is>
      </c>
      <c r="B4540" s="12" t="inlineStr">
        <is>
          <t>I</t>
        </is>
      </c>
      <c r="C4540" s="12" t="inlineStr">
        <is>
          <t>Modular / portable power</t>
        </is>
      </c>
      <c r="D4540" s="12" t="inlineStr">
        <is>
          <t>Discrete device to JB JB-CONT-7-DI01: 20 x 1 pr (field cables)</t>
        </is>
      </c>
      <c r="E4540" s="12" t="inlineStr">
        <is>
          <t>CONT-7</t>
        </is>
      </c>
      <c r="F4540" s="12" t="inlineStr">
        <is>
          <t>CONT-7: containerized gas genset 13.8 kV (40 ft)</t>
        </is>
      </c>
      <c r="G4540" s="12" t="inlineStr">
        <is>
          <t>JB-CONT-7-DI01</t>
        </is>
      </c>
      <c r="H4540" s="12" t="inlineStr">
        <is>
          <t>CONT-7: containerized gas genset 13.8 kV (40 ft)</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20</v>
      </c>
      <c r="O4540" s="12" t="n">
        <v>1</v>
      </c>
      <c r="P4540" s="12" t="n"/>
      <c r="Q4540" s="12" t="n"/>
      <c r="R4540" s="12" t="n"/>
      <c r="S4540" s="12" t="inlineStr">
        <is>
          <t>Tray / conduit</t>
        </is>
      </c>
      <c r="T4540" s="16" t="n">
        <v>54</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I-I-0049</t>
        </is>
      </c>
      <c r="B4541" s="12" t="inlineStr">
        <is>
          <t>I</t>
        </is>
      </c>
      <c r="C4541" s="12" t="inlineStr">
        <is>
          <t>Modular / portable power</t>
        </is>
      </c>
      <c r="D4541" s="12" t="inlineStr">
        <is>
          <t>Home run JB-CONT-7-DI01 to the control / marshalling room</t>
        </is>
      </c>
      <c r="E4541" s="12" t="inlineStr">
        <is>
          <t>PAD-EH</t>
        </is>
      </c>
      <c r="F4541" s="12" t="inlineStr">
        <is>
          <t>PAD-EH 13.8 kV switchgear e-house</t>
        </is>
      </c>
      <c r="G4541" s="12" t="inlineStr">
        <is>
          <t>JB-CONT-7-DI01</t>
        </is>
      </c>
      <c r="H4541" s="12" t="inlineStr">
        <is>
          <t>CONT-7: containerized gas genset 13.8 kV (40 ft)</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Surface</t>
        </is>
      </c>
      <c r="T4541" s="16" t="n">
        <v>228</v>
      </c>
      <c r="U4541" s="16" t="n">
        <v>46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I-I-0050</t>
        </is>
      </c>
      <c r="B4542" s="12" t="inlineStr">
        <is>
          <t>I</t>
        </is>
      </c>
      <c r="C4542" s="12" t="inlineStr">
        <is>
          <t>Modular / portable power</t>
        </is>
      </c>
      <c r="D4542" s="12" t="inlineStr">
        <is>
          <t>Analog instrument to JB JB-CONT-8-AI01: 20 x 1 pr (field cables)</t>
        </is>
      </c>
      <c r="E4542" s="12" t="inlineStr">
        <is>
          <t>CONT-8</t>
        </is>
      </c>
      <c r="F4542" s="12" t="inlineStr">
        <is>
          <t>CONT-8: containerized gas genset 13.8 kV (40 ft)</t>
        </is>
      </c>
      <c r="G4542" s="12" t="inlineStr">
        <is>
          <t>JB-CONT-8-AI01</t>
        </is>
      </c>
      <c r="H4542" s="12" t="inlineStr">
        <is>
          <t>CONT-8: containerized gas genset 13.8 kV (40 ft)</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6" t="n">
        <v>54</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I-I-0051</t>
        </is>
      </c>
      <c r="B4543" s="12" t="inlineStr">
        <is>
          <t>I</t>
        </is>
      </c>
      <c r="C4543" s="12" t="inlineStr">
        <is>
          <t>Modular / portable power</t>
        </is>
      </c>
      <c r="D4543" s="12" t="inlineStr">
        <is>
          <t>Home run JB-CONT-8-AI01 to the control / marshalling room</t>
        </is>
      </c>
      <c r="E4543" s="12" t="inlineStr">
        <is>
          <t>PAD-EH</t>
        </is>
      </c>
      <c r="F4543" s="12" t="inlineStr">
        <is>
          <t>PAD-EH 13.8 kV switchgear e-house</t>
        </is>
      </c>
      <c r="G4543" s="12" t="inlineStr">
        <is>
          <t>JB-CONT-8-AI01</t>
        </is>
      </c>
      <c r="H4543" s="12" t="inlineStr">
        <is>
          <t>CONT-8: containerized gas genset 13.8 kV (40 ft)</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Surface</t>
        </is>
      </c>
      <c r="T4543" s="16" t="n">
        <v>16</v>
      </c>
      <c r="U4543" s="16" t="n">
        <v>117</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I-I-0052</t>
        </is>
      </c>
      <c r="B4544" s="12" t="inlineStr">
        <is>
          <t>I</t>
        </is>
      </c>
      <c r="C4544" s="12" t="inlineStr">
        <is>
          <t>Modular / portable power</t>
        </is>
      </c>
      <c r="D4544" s="12" t="inlineStr">
        <is>
          <t>Discrete device to JB JB-CONT-8-DI01: 20 x 1 pr (field cables)</t>
        </is>
      </c>
      <c r="E4544" s="12" t="inlineStr">
        <is>
          <t>CONT-8</t>
        </is>
      </c>
      <c r="F4544" s="12" t="inlineStr">
        <is>
          <t>CONT-8: containerized gas genset 13.8 kV (40 ft)</t>
        </is>
      </c>
      <c r="G4544" s="12" t="inlineStr">
        <is>
          <t>JB-CONT-8-DI01</t>
        </is>
      </c>
      <c r="H4544" s="12" t="inlineStr">
        <is>
          <t>CONT-8: containerized gas genset 13.8 kV (40 ft)</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20</v>
      </c>
      <c r="O4544" s="12" t="n">
        <v>1</v>
      </c>
      <c r="P4544" s="12" t="n"/>
      <c r="Q4544" s="12" t="n"/>
      <c r="R4544" s="12" t="n"/>
      <c r="S4544" s="12" t="inlineStr">
        <is>
          <t>Tray / conduit</t>
        </is>
      </c>
      <c r="T4544" s="16" t="n">
        <v>54</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I-I-0053</t>
        </is>
      </c>
      <c r="B4545" s="12" t="inlineStr">
        <is>
          <t>I</t>
        </is>
      </c>
      <c r="C4545" s="12" t="inlineStr">
        <is>
          <t>Modular / portable power</t>
        </is>
      </c>
      <c r="D4545" s="12" t="inlineStr">
        <is>
          <t>Home run JB-CONT-8-DI01 to the control / marshalling room</t>
        </is>
      </c>
      <c r="E4545" s="12" t="inlineStr">
        <is>
          <t>PAD-EH</t>
        </is>
      </c>
      <c r="F4545" s="12" t="inlineStr">
        <is>
          <t>PAD-EH 13.8 kV switchgear e-house</t>
        </is>
      </c>
      <c r="G4545" s="12" t="inlineStr">
        <is>
          <t>JB-CONT-8-DI01</t>
        </is>
      </c>
      <c r="H4545" s="12" t="inlineStr">
        <is>
          <t>CONT-8: containerized gas genset 13.8 kV (40 ft)</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Surface</t>
        </is>
      </c>
      <c r="T4545" s="16" t="n">
        <v>16</v>
      </c>
      <c r="U4545" s="16" t="n">
        <v>117</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I-I-0054</t>
        </is>
      </c>
      <c r="B4546" s="12" t="inlineStr">
        <is>
          <t>I</t>
        </is>
      </c>
      <c r="C4546" s="12" t="inlineStr">
        <is>
          <t>Modular / portable power</t>
        </is>
      </c>
      <c r="D4546" s="12" t="inlineStr">
        <is>
          <t>Analog instrument to JB JB-Demin tank + trail-AI01: 4 x 1 pr (field cables)</t>
        </is>
      </c>
      <c r="E4546" s="12" t="inlineStr"/>
      <c r="F4546" s="12" t="inlineStr">
        <is>
          <t>Demin tank + trailer pad</t>
        </is>
      </c>
      <c r="G4546" s="12" t="inlineStr">
        <is>
          <t>JB-Demin tank + trail-AI01</t>
        </is>
      </c>
      <c r="H4546" s="12" t="inlineStr">
        <is>
          <t>Demin tank + trailer pad</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4</v>
      </c>
      <c r="O4546" s="12" t="n">
        <v>1</v>
      </c>
      <c r="P4546" s="12" t="n"/>
      <c r="Q4546" s="12" t="n"/>
      <c r="R4546" s="12" t="n"/>
      <c r="S4546" s="12" t="inlineStr">
        <is>
          <t>Tray / conduit</t>
        </is>
      </c>
      <c r="T4546" s="16" t="n">
        <v>78</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I-I-0055</t>
        </is>
      </c>
      <c r="B4547" s="12" t="inlineStr">
        <is>
          <t>I</t>
        </is>
      </c>
      <c r="C4547" s="12" t="inlineStr">
        <is>
          <t>Modular / portable power</t>
        </is>
      </c>
      <c r="D4547" s="12" t="inlineStr">
        <is>
          <t>Home run JB-Demin tank + trail-AI01 to the control / marshalling room</t>
        </is>
      </c>
      <c r="E4547" s="12" t="inlineStr"/>
      <c r="F4547" s="12" t="inlineStr">
        <is>
          <t>SC-2 PCM + 15 kV GCB</t>
        </is>
      </c>
      <c r="G4547" s="12" t="inlineStr">
        <is>
          <t>JB-Demin tank + trail-AI01</t>
        </is>
      </c>
      <c r="H4547" s="12" t="inlineStr">
        <is>
          <t>Demin tank + trailer pad</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6" t="n">
        <v>8</v>
      </c>
      <c r="U4547" s="16" t="n">
        <v>64</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I-I-0056</t>
        </is>
      </c>
      <c r="B4548" s="12" t="inlineStr">
        <is>
          <t>I</t>
        </is>
      </c>
      <c r="C4548" s="12" t="inlineStr">
        <is>
          <t>Modular / portable power</t>
        </is>
      </c>
      <c r="D4548" s="12" t="inlineStr">
        <is>
          <t>Discrete device to JB JB-Demin tank + trail-DI01: 4 x 1 pr (field cables)</t>
        </is>
      </c>
      <c r="E4548" s="12" t="inlineStr"/>
      <c r="F4548" s="12" t="inlineStr">
        <is>
          <t>Demin tank + trailer pad</t>
        </is>
      </c>
      <c r="G4548" s="12" t="inlineStr">
        <is>
          <t>JB-Demin tank + trail-DI01</t>
        </is>
      </c>
      <c r="H4548" s="12" t="inlineStr">
        <is>
          <t>Demin tank + trailer pad</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4</v>
      </c>
      <c r="O4548" s="12" t="n">
        <v>1</v>
      </c>
      <c r="P4548" s="12" t="n"/>
      <c r="Q4548" s="12" t="n"/>
      <c r="R4548" s="12" t="n"/>
      <c r="S4548" s="12" t="inlineStr">
        <is>
          <t>Tray / conduit</t>
        </is>
      </c>
      <c r="T4548" s="16" t="n">
        <v>78</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I-I-0057</t>
        </is>
      </c>
      <c r="B4549" s="12" t="inlineStr">
        <is>
          <t>I</t>
        </is>
      </c>
      <c r="C4549" s="12" t="inlineStr">
        <is>
          <t>Modular / portable power</t>
        </is>
      </c>
      <c r="D4549" s="12" t="inlineStr">
        <is>
          <t>Home run JB-Demin tank + trail-DI01 to the control / marshalling room</t>
        </is>
      </c>
      <c r="E4549" s="12" t="inlineStr"/>
      <c r="F4549" s="12" t="inlineStr">
        <is>
          <t>SC-2 PCM + 15 kV GCB</t>
        </is>
      </c>
      <c r="G4549" s="12" t="inlineStr">
        <is>
          <t>JB-Demin tank + trail-DI01</t>
        </is>
      </c>
      <c r="H4549" s="12" t="inlineStr">
        <is>
          <t>Demin tank + trailer pad</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8</v>
      </c>
      <c r="U4549" s="16" t="n">
        <v>64</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I-I-0058</t>
        </is>
      </c>
      <c r="B4550" s="12" t="inlineStr">
        <is>
          <t>I</t>
        </is>
      </c>
      <c r="C4550" s="12" t="inlineStr">
        <is>
          <t>Modular / portable power</t>
        </is>
      </c>
      <c r="D4550" s="12" t="inlineStr">
        <is>
          <t>Analog instrument to JB JB-FC-10-AI01: 10 x 1 pr (field cables)</t>
        </is>
      </c>
      <c r="E4550" s="12" t="inlineStr">
        <is>
          <t>FC-10</t>
        </is>
      </c>
      <c r="F4550" s="12" t="inlineStr">
        <is>
          <t>FC-10: SOFC module (Bloom ES5 class, 200-300 kW)</t>
        </is>
      </c>
      <c r="G4550" s="12" t="inlineStr">
        <is>
          <t>JB-FC-10-AI01</t>
        </is>
      </c>
      <c r="H4550" s="12" t="inlineStr">
        <is>
          <t>FC-10: SOFC module (Bloom ES5 class, 200-300 kW)</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10</v>
      </c>
      <c r="O4550" s="12" t="n">
        <v>1</v>
      </c>
      <c r="P4550" s="12" t="n"/>
      <c r="Q4550" s="12" t="n"/>
      <c r="R4550" s="12" t="n"/>
      <c r="S4550" s="12" t="inlineStr">
        <is>
          <t>Tray / conduit</t>
        </is>
      </c>
      <c r="T4550" s="16" t="n">
        <v>45</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I-I-0059</t>
        </is>
      </c>
      <c r="B4551" s="12" t="inlineStr">
        <is>
          <t>I</t>
        </is>
      </c>
      <c r="C4551" s="12" t="inlineStr">
        <is>
          <t>Modular / portable power</t>
        </is>
      </c>
      <c r="D4551" s="12" t="inlineStr">
        <is>
          <t>Home run JB-FC-10-AI01 to the control / marshalling room</t>
        </is>
      </c>
      <c r="E4551" s="12" t="inlineStr">
        <is>
          <t>PAD-EH</t>
        </is>
      </c>
      <c r="F4551" s="12" t="inlineStr">
        <is>
          <t>PAD-EH 13.8 kV switchgear e-house</t>
        </is>
      </c>
      <c r="G4551" s="12" t="inlineStr">
        <is>
          <t>JB-FC-10-AI01</t>
        </is>
      </c>
      <c r="H4551" s="12" t="inlineStr">
        <is>
          <t>FC-10: SOFC module (Bloom ES5 class, 200-300 kW)</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286</v>
      </c>
      <c r="U4551" s="16" t="n">
        <v>50</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I-I-0060</t>
        </is>
      </c>
      <c r="B4552" s="12" t="inlineStr">
        <is>
          <t>I</t>
        </is>
      </c>
      <c r="C4552" s="12" t="inlineStr">
        <is>
          <t>Modular / portable power</t>
        </is>
      </c>
      <c r="D4552" s="12" t="inlineStr">
        <is>
          <t>Discrete device to JB JB-FC-10-DI01: 10 x 1 pr (field cables)</t>
        </is>
      </c>
      <c r="E4552" s="12" t="inlineStr">
        <is>
          <t>FC-10</t>
        </is>
      </c>
      <c r="F4552" s="12" t="inlineStr">
        <is>
          <t>FC-10: SOFC module (Bloom ES5 class, 200-300 kW)</t>
        </is>
      </c>
      <c r="G4552" s="12" t="inlineStr">
        <is>
          <t>JB-FC-10-DI01</t>
        </is>
      </c>
      <c r="H4552" s="12" t="inlineStr">
        <is>
          <t>FC-10: SOFC module (Bloom ES5 class, 200-300 kW)</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6" t="n">
        <v>45</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I-I-0061</t>
        </is>
      </c>
      <c r="B4553" s="12" t="inlineStr">
        <is>
          <t>I</t>
        </is>
      </c>
      <c r="C4553" s="12" t="inlineStr">
        <is>
          <t>Modular / portable power</t>
        </is>
      </c>
      <c r="D4553" s="12" t="inlineStr">
        <is>
          <t>Home run JB-FC-10-DI01 to the control / marshalling room</t>
        </is>
      </c>
      <c r="E4553" s="12" t="inlineStr">
        <is>
          <t>PAD-EH</t>
        </is>
      </c>
      <c r="F4553" s="12" t="inlineStr">
        <is>
          <t>PAD-EH 13.8 kV switchgear e-house</t>
        </is>
      </c>
      <c r="G4553" s="12" t="inlineStr">
        <is>
          <t>JB-FC-10-DI01</t>
        </is>
      </c>
      <c r="H4553" s="12" t="inlineStr">
        <is>
          <t>FC-10: SOFC module (Bloom ES5 class, 200-300 kW)</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Duct bank</t>
        </is>
      </c>
      <c r="T4553" s="16" t="n">
        <v>286</v>
      </c>
      <c r="U4553" s="16" t="n">
        <v>50</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I-I-0062</t>
        </is>
      </c>
      <c r="B4554" s="12" t="inlineStr">
        <is>
          <t>I</t>
        </is>
      </c>
      <c r="C4554" s="12" t="inlineStr">
        <is>
          <t>Modular / portable power</t>
        </is>
      </c>
      <c r="D4554" s="12" t="inlineStr">
        <is>
          <t>Analog instrument to JB JB-FC-11-AI01: 10 x 1 pr (field cables)</t>
        </is>
      </c>
      <c r="E4554" s="12" t="inlineStr">
        <is>
          <t>FC-11</t>
        </is>
      </c>
      <c r="F4554" s="12" t="inlineStr">
        <is>
          <t>FC-11: SOFC module (Bloom ES5 class, 200-300 kW)</t>
        </is>
      </c>
      <c r="G4554" s="12" t="inlineStr">
        <is>
          <t>JB-FC-11-AI01</t>
        </is>
      </c>
      <c r="H4554" s="12" t="inlineStr">
        <is>
          <t>FC-11: SOFC module (Bloom ES5 class, 200-300 kW)</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45</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I-I-0063</t>
        </is>
      </c>
      <c r="B4555" s="12" t="inlineStr">
        <is>
          <t>I</t>
        </is>
      </c>
      <c r="C4555" s="12" t="inlineStr">
        <is>
          <t>Modular / portable power</t>
        </is>
      </c>
      <c r="D4555" s="12" t="inlineStr">
        <is>
          <t>Home run JB-FC-11-AI01 to the control / marshalling room</t>
        </is>
      </c>
      <c r="E4555" s="12" t="inlineStr">
        <is>
          <t>PAD-EH</t>
        </is>
      </c>
      <c r="F4555" s="12" t="inlineStr">
        <is>
          <t>PAD-EH 13.8 kV switchgear e-house</t>
        </is>
      </c>
      <c r="G4555" s="12" t="inlineStr">
        <is>
          <t>JB-FC-11-AI01</t>
        </is>
      </c>
      <c r="H4555" s="12" t="inlineStr">
        <is>
          <t>FC-11: SOFC module (Bloom ES5 class, 200-300 kW)</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272</v>
      </c>
      <c r="U4555" s="16" t="n">
        <v>50</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I-I-0064</t>
        </is>
      </c>
      <c r="B4556" s="12" t="inlineStr">
        <is>
          <t>I</t>
        </is>
      </c>
      <c r="C4556" s="12" t="inlineStr">
        <is>
          <t>Modular / portable power</t>
        </is>
      </c>
      <c r="D4556" s="12" t="inlineStr">
        <is>
          <t>Discrete device to JB JB-FC-11-DI01: 10 x 1 pr (field cables)</t>
        </is>
      </c>
      <c r="E4556" s="12" t="inlineStr">
        <is>
          <t>FC-11</t>
        </is>
      </c>
      <c r="F4556" s="12" t="inlineStr">
        <is>
          <t>FC-11: SOFC module (Bloom ES5 class, 200-300 kW)</t>
        </is>
      </c>
      <c r="G4556" s="12" t="inlineStr">
        <is>
          <t>JB-FC-11-DI01</t>
        </is>
      </c>
      <c r="H4556" s="12" t="inlineStr">
        <is>
          <t>FC-11: SOFC module (Bloom ES5 class, 200-300 kW)</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45</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I-I-0065</t>
        </is>
      </c>
      <c r="B4557" s="12" t="inlineStr">
        <is>
          <t>I</t>
        </is>
      </c>
      <c r="C4557" s="12" t="inlineStr">
        <is>
          <t>Modular / portable power</t>
        </is>
      </c>
      <c r="D4557" s="12" t="inlineStr">
        <is>
          <t>Home run JB-FC-11-DI01 to the control / marshalling room</t>
        </is>
      </c>
      <c r="E4557" s="12" t="inlineStr">
        <is>
          <t>PAD-EH</t>
        </is>
      </c>
      <c r="F4557" s="12" t="inlineStr">
        <is>
          <t>PAD-EH 13.8 kV switchgear e-house</t>
        </is>
      </c>
      <c r="G4557" s="12" t="inlineStr">
        <is>
          <t>JB-FC-11-DI01</t>
        </is>
      </c>
      <c r="H4557" s="12" t="inlineStr">
        <is>
          <t>FC-11: SOFC module (Bloom ES5 class, 200-300 kW)</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272</v>
      </c>
      <c r="U4557" s="16" t="n">
        <v>50</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I-I-0066</t>
        </is>
      </c>
      <c r="B4558" s="12" t="inlineStr">
        <is>
          <t>I</t>
        </is>
      </c>
      <c r="C4558" s="12" t="inlineStr">
        <is>
          <t>Modular / portable power</t>
        </is>
      </c>
      <c r="D4558" s="12" t="inlineStr">
        <is>
          <t>Analog instrument to JB JB-FC-12-AI01: 10 x 1 pr (field cables)</t>
        </is>
      </c>
      <c r="E4558" s="12" t="inlineStr">
        <is>
          <t>FC-12</t>
        </is>
      </c>
      <c r="F4558" s="12" t="inlineStr">
        <is>
          <t>FC-12: SOFC module (Bloom ES5 class, 200-300 kW)</t>
        </is>
      </c>
      <c r="G4558" s="12" t="inlineStr">
        <is>
          <t>JB-FC-12-AI01</t>
        </is>
      </c>
      <c r="H4558" s="12" t="inlineStr">
        <is>
          <t>FC-12: SOFC module (Bloom ES5 class, 200-300 kW)</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45</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I-I-0067</t>
        </is>
      </c>
      <c r="B4559" s="12" t="inlineStr">
        <is>
          <t>I</t>
        </is>
      </c>
      <c r="C4559" s="12" t="inlineStr">
        <is>
          <t>Modular / portable power</t>
        </is>
      </c>
      <c r="D4559" s="12" t="inlineStr">
        <is>
          <t>Home run JB-FC-12-AI01 to the control / marshalling room</t>
        </is>
      </c>
      <c r="E4559" s="12" t="inlineStr">
        <is>
          <t>PAD-EH</t>
        </is>
      </c>
      <c r="F4559" s="12" t="inlineStr">
        <is>
          <t>PAD-EH 13.8 kV switchgear e-house</t>
        </is>
      </c>
      <c r="G4559" s="12" t="inlineStr">
        <is>
          <t>JB-FC-12-AI01</t>
        </is>
      </c>
      <c r="H4559" s="12" t="inlineStr">
        <is>
          <t>FC-12: SOFC module (Bloom ES5 class, 200-300 kW)</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272</v>
      </c>
      <c r="U4559" s="16" t="n">
        <v>41</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I-I-0068</t>
        </is>
      </c>
      <c r="B4560" s="12" t="inlineStr">
        <is>
          <t>I</t>
        </is>
      </c>
      <c r="C4560" s="12" t="inlineStr">
        <is>
          <t>Modular / portable power</t>
        </is>
      </c>
      <c r="D4560" s="12" t="inlineStr">
        <is>
          <t>Discrete device to JB JB-FC-12-DI01: 10 x 1 pr (field cables)</t>
        </is>
      </c>
      <c r="E4560" s="12" t="inlineStr">
        <is>
          <t>FC-12</t>
        </is>
      </c>
      <c r="F4560" s="12" t="inlineStr">
        <is>
          <t>FC-12: SOFC module (Bloom ES5 class, 200-300 kW)</t>
        </is>
      </c>
      <c r="G4560" s="12" t="inlineStr">
        <is>
          <t>JB-FC-12-DI01</t>
        </is>
      </c>
      <c r="H4560" s="12" t="inlineStr">
        <is>
          <t>FC-12: SOFC module (Bloom ES5 class, 200-300 kW)</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45</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I-I-0069</t>
        </is>
      </c>
      <c r="B4561" s="12" t="inlineStr">
        <is>
          <t>I</t>
        </is>
      </c>
      <c r="C4561" s="12" t="inlineStr">
        <is>
          <t>Modular / portable power</t>
        </is>
      </c>
      <c r="D4561" s="12" t="inlineStr">
        <is>
          <t>Home run JB-FC-12-DI01 to the control / marshalling room</t>
        </is>
      </c>
      <c r="E4561" s="12" t="inlineStr">
        <is>
          <t>PAD-EH</t>
        </is>
      </c>
      <c r="F4561" s="12" t="inlineStr">
        <is>
          <t>PAD-EH 13.8 kV switchgear e-house</t>
        </is>
      </c>
      <c r="G4561" s="12" t="inlineStr">
        <is>
          <t>JB-FC-12-DI01</t>
        </is>
      </c>
      <c r="H4561" s="12" t="inlineStr">
        <is>
          <t>FC-12: SOFC module (Bloom ES5 class, 200-300 kW)</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272</v>
      </c>
      <c r="U4561" s="16" t="n">
        <v>41</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I-I-0070</t>
        </is>
      </c>
      <c r="B4562" s="12" t="inlineStr">
        <is>
          <t>I</t>
        </is>
      </c>
      <c r="C4562" s="12" t="inlineStr">
        <is>
          <t>Modular / portable power</t>
        </is>
      </c>
      <c r="D4562" s="12" t="inlineStr">
        <is>
          <t>Instrumentation</t>
        </is>
      </c>
      <c r="E4562" s="12" t="inlineStr">
        <is>
          <t>PAD-EH</t>
        </is>
      </c>
      <c r="F4562" s="12" t="inlineStr">
        <is>
          <t>PAD-EH 13.8 kV switchgear e-house</t>
        </is>
      </c>
      <c r="G4562" s="12" t="inlineStr"/>
      <c r="H4562" s="12" t="inlineStr">
        <is>
          <t>FC-5..12 inverter / AC cabinet / desulfurizer</t>
        </is>
      </c>
      <c r="I4562" s="12" t="inlineStr">
        <is>
          <t>Instrumentation</t>
        </is>
      </c>
      <c r="J4562" s="12" t="inlineStr">
        <is>
          <t>Instrumentation PLTC / TC-ER 300 V, #18 twisted shielded pairs, overall shield</t>
        </is>
      </c>
      <c r="K4562" s="12" t="inlineStr">
        <is>
          <t>PLTC|4 pr|18</t>
        </is>
      </c>
      <c r="L4562" s="12" t="inlineStr">
        <is>
          <t>4 pr</t>
        </is>
      </c>
      <c r="M4562" s="12" t="inlineStr">
        <is>
          <t>18</t>
        </is>
      </c>
      <c r="N4562" s="12" t="n">
        <v>1</v>
      </c>
      <c r="O4562" s="12" t="n">
        <v>1</v>
      </c>
      <c r="P4562" s="12" t="n"/>
      <c r="Q4562" s="12" t="n"/>
      <c r="R4562" s="12" t="n"/>
      <c r="S4562" s="12" t="inlineStr">
        <is>
          <t>Surface</t>
        </is>
      </c>
      <c r="T4562" s="16" t="n">
        <v>202</v>
      </c>
      <c r="U4562" s="16" t="n">
        <v>37</v>
      </c>
      <c r="V4562" s="16">
        <f>ROUNDUP((T4562+U4562+2*'Read Me'!$B$13)*(1+'Read Me'!$B$12),-1)</f>
        <v/>
      </c>
      <c r="W4562" s="16">
        <f>V4562*N4562*O4562</f>
        <v/>
      </c>
      <c r="X4562" s="12">
        <f>IF(LEFT(I4562,2)="MV",2*N4562*IF(L4562="1/C",O4562,1),0)</f>
        <v/>
      </c>
      <c r="Y4562" s="12">
        <f>IF(OR(LEFT(K4562,4)="LVAX",LEFT(K4562,6)="MV15AX",LEFT(K4562,4)="CTAX",LEFT(K4562,2)="W|"),2*N4562*O4562,0)</f>
        <v/>
      </c>
      <c r="Z4562" s="12" t="inlineStr"/>
      <c r="AA4562" s="12">
        <f>N4562*O4562</f>
        <v/>
      </c>
    </row>
    <row r="4563">
      <c r="A4563" s="12" t="inlineStr">
        <is>
          <t>I-I-0071</t>
        </is>
      </c>
      <c r="B4563" s="12" t="inlineStr">
        <is>
          <t>I</t>
        </is>
      </c>
      <c r="C4563" s="12" t="inlineStr">
        <is>
          <t>Modular / portable power</t>
        </is>
      </c>
      <c r="D4563" s="12" t="inlineStr">
        <is>
          <t>Thermocouples</t>
        </is>
      </c>
      <c r="E4563" s="12" t="inlineStr">
        <is>
          <t>PAD-EH</t>
        </is>
      </c>
      <c r="F4563" s="12" t="inlineStr">
        <is>
          <t>PAD-EH 13.8 kV switchgear e-house</t>
        </is>
      </c>
      <c r="G4563" s="12" t="inlineStr"/>
      <c r="H4563" s="12" t="inlineStr">
        <is>
          <t>FC-5..12 inverter / AC cabinet / desulfurizer</t>
        </is>
      </c>
      <c r="I4563" s="12" t="inlineStr">
        <is>
          <t>Instrumentation</t>
        </is>
      </c>
      <c r="J4563" s="12" t="inlineStr">
        <is>
          <t>Thermocouple extension KX, #16 shielded pairs, PLTC</t>
        </is>
      </c>
      <c r="K4563" s="12" t="inlineStr">
        <is>
          <t>TCX|12 pr|16</t>
        </is>
      </c>
      <c r="L4563" s="12" t="inlineStr">
        <is>
          <t>12 pr</t>
        </is>
      </c>
      <c r="M4563" s="12" t="inlineStr">
        <is>
          <t>16</t>
        </is>
      </c>
      <c r="N4563" s="12" t="n">
        <v>1</v>
      </c>
      <c r="O4563" s="12" t="n">
        <v>1</v>
      </c>
      <c r="P4563" s="12" t="n"/>
      <c r="Q4563" s="12" t="n"/>
      <c r="R4563" s="12" t="n"/>
      <c r="S4563" s="12" t="inlineStr">
        <is>
          <t>Surface</t>
        </is>
      </c>
      <c r="T4563" s="16" t="n">
        <v>202</v>
      </c>
      <c r="U4563" s="16" t="n">
        <v>37</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I-I-0072</t>
        </is>
      </c>
      <c r="B4564" s="12" t="inlineStr">
        <is>
          <t>I</t>
        </is>
      </c>
      <c r="C4564" s="12" t="inlineStr">
        <is>
          <t>Modular / portable power</t>
        </is>
      </c>
      <c r="D4564" s="12" t="inlineStr">
        <is>
          <t>Thermocouples</t>
        </is>
      </c>
      <c r="E4564" s="12" t="inlineStr">
        <is>
          <t>PAD-EH</t>
        </is>
      </c>
      <c r="F4564" s="12" t="inlineStr">
        <is>
          <t>PAD-EH 13.8 kV switchgear e-house</t>
        </is>
      </c>
      <c r="G4564" s="12" t="inlineStr"/>
      <c r="H4564" s="12" t="inlineStr">
        <is>
          <t>FC-5..12 inverter / AC cabinet / desulfurizer</t>
        </is>
      </c>
      <c r="I4564" s="12" t="inlineStr">
        <is>
          <t>Instrumentation</t>
        </is>
      </c>
      <c r="J4564" s="12" t="inlineStr">
        <is>
          <t>Thermocouple extension KX, #16 shielded pairs, PLTC</t>
        </is>
      </c>
      <c r="K4564" s="12" t="inlineStr">
        <is>
          <t>TCX|12 pr|16</t>
        </is>
      </c>
      <c r="L4564" s="12" t="inlineStr">
        <is>
          <t>12 pr</t>
        </is>
      </c>
      <c r="M4564" s="12" t="inlineStr">
        <is>
          <t>16</t>
        </is>
      </c>
      <c r="N4564" s="12" t="n">
        <v>1</v>
      </c>
      <c r="O4564" s="12" t="n">
        <v>1</v>
      </c>
      <c r="P4564" s="12" t="n"/>
      <c r="Q4564" s="12" t="n"/>
      <c r="R4564" s="12" t="n"/>
      <c r="S4564" s="12" t="inlineStr">
        <is>
          <t>Surface</t>
        </is>
      </c>
      <c r="T4564" s="16" t="n">
        <v>202</v>
      </c>
      <c r="U4564" s="16" t="n">
        <v>37</v>
      </c>
      <c r="V4564" s="16">
        <f>ROUNDUP((T4564+U4564+2*'Read Me'!$B$13)*(1+'Read Me'!$B$12),-1)</f>
        <v/>
      </c>
      <c r="W4564" s="16">
        <f>V4564*N4564*O4564</f>
        <v/>
      </c>
      <c r="X4564" s="12">
        <f>IF(LEFT(I4564,2)="MV",2*N4564*IF(L4564="1/C",O4564,1),0)</f>
        <v/>
      </c>
      <c r="Y4564" s="12">
        <f>IF(OR(LEFT(K4564,4)="LVAX",LEFT(K4564,6)="MV15AX",LEFT(K4564,4)="CTAX",LEFT(K4564,2)="W|"),2*N4564*O4564,0)</f>
        <v/>
      </c>
      <c r="Z4564" s="12" t="inlineStr"/>
      <c r="AA4564" s="12">
        <f>N4564*O4564</f>
        <v/>
      </c>
    </row>
    <row r="4565">
      <c r="A4565" s="12" t="inlineStr">
        <is>
          <t>I-I-0073</t>
        </is>
      </c>
      <c r="B4565" s="12" t="inlineStr">
        <is>
          <t>I</t>
        </is>
      </c>
      <c r="C4565" s="12" t="inlineStr">
        <is>
          <t>Modular / portable power</t>
        </is>
      </c>
      <c r="D4565" s="12" t="inlineStr">
        <is>
          <t>Analog instrument to JB JB-FC-5-AI01: 10 x 1 pr (field cables)</t>
        </is>
      </c>
      <c r="E4565" s="12" t="inlineStr">
        <is>
          <t>FC-5</t>
        </is>
      </c>
      <c r="F4565" s="12" t="inlineStr">
        <is>
          <t>FC-5: SOFC module (Bloom ES5 class, 200-300 kW)</t>
        </is>
      </c>
      <c r="G4565" s="12" t="inlineStr">
        <is>
          <t>JB-FC-5-AI01</t>
        </is>
      </c>
      <c r="H4565" s="12" t="inlineStr">
        <is>
          <t>FC-5: SOFC module (Bloom ES5 class, 200-300 kW)</t>
        </is>
      </c>
      <c r="I4565" s="12" t="inlineStr">
        <is>
          <t>Instrumentation</t>
        </is>
      </c>
      <c r="J4565" s="12" t="inlineStr">
        <is>
          <t>Instrumentation PLTC / TC-ER 300 V, #18 twisted shielded pairs, overall shield</t>
        </is>
      </c>
      <c r="K4565" s="12" t="inlineStr">
        <is>
          <t>PLTC|1 pr|16</t>
        </is>
      </c>
      <c r="L4565" s="12" t="inlineStr">
        <is>
          <t>1 pr</t>
        </is>
      </c>
      <c r="M4565" s="12" t="inlineStr">
        <is>
          <t>16</t>
        </is>
      </c>
      <c r="N4565" s="12" t="n">
        <v>10</v>
      </c>
      <c r="O4565" s="12" t="n">
        <v>1</v>
      </c>
      <c r="P4565" s="12" t="n"/>
      <c r="Q4565" s="12" t="n"/>
      <c r="R4565" s="12" t="n"/>
      <c r="S4565" s="12" t="inlineStr">
        <is>
          <t>Tray / conduit</t>
        </is>
      </c>
      <c r="T4565" s="16" t="n">
        <v>45</v>
      </c>
      <c r="U4565" s="16" t="n">
        <v>10</v>
      </c>
      <c r="V4565" s="16">
        <f>ROUNDUP((T4565+U4565+2*'Read Me'!$B$13)*(1+'Read Me'!$B$12),-1)</f>
        <v/>
      </c>
      <c r="W4565" s="16">
        <f>V4565*N4565*O4565</f>
        <v/>
      </c>
      <c r="X4565" s="12">
        <f>IF(LEFT(I4565,2)="MV",2*N4565*IF(L4565="1/C",O4565,1),0)</f>
        <v/>
      </c>
      <c r="Y4565" s="12">
        <f>IF(OR(LEFT(K4565,4)="LVAX",LEFT(K4565,6)="MV15AX",LEFT(K4565,4)="CTAX",LEFT(K4565,2)="W|"),2*N4565*O4565,0)</f>
        <v/>
      </c>
      <c r="Z4565" s="12" t="inlineStr">
        <is>
          <t>device-to-JB field wiring, one cable per device</t>
        </is>
      </c>
      <c r="AA4565" s="12">
        <f>N4565*O4565</f>
        <v/>
      </c>
    </row>
    <row r="4566">
      <c r="A4566" s="12" t="inlineStr">
        <is>
          <t>I-I-0074</t>
        </is>
      </c>
      <c r="B4566" s="12" t="inlineStr">
        <is>
          <t>I</t>
        </is>
      </c>
      <c r="C4566" s="12" t="inlineStr">
        <is>
          <t>Modular / portable power</t>
        </is>
      </c>
      <c r="D4566" s="12" t="inlineStr">
        <is>
          <t>Home run JB-FC-5-AI01 to the control / marshalling room</t>
        </is>
      </c>
      <c r="E4566" s="12" t="inlineStr">
        <is>
          <t>PAD-EH</t>
        </is>
      </c>
      <c r="F4566" s="12" t="inlineStr">
        <is>
          <t>PAD-EH 13.8 kV switchgear e-house</t>
        </is>
      </c>
      <c r="G4566" s="12" t="inlineStr">
        <is>
          <t>JB-FC-5-AI01</t>
        </is>
      </c>
      <c r="H4566" s="12" t="inlineStr">
        <is>
          <t>FC-5: SOFC module (Bloom ES5 class, 200-300 kW)</t>
        </is>
      </c>
      <c r="I4566" s="12" t="inlineStr">
        <is>
          <t>Instrumentation</t>
        </is>
      </c>
      <c r="J4566" s="12" t="inlineStr">
        <is>
          <t>Instrumentation PLTC / TC-ER 300 V, #18 twisted shielded pairs, overall shield</t>
        </is>
      </c>
      <c r="K4566" s="12" t="inlineStr">
        <is>
          <t>PLTC|24 pr|18</t>
        </is>
      </c>
      <c r="L4566" s="12" t="inlineStr">
        <is>
          <t>24 pr</t>
        </is>
      </c>
      <c r="M4566" s="12" t="inlineStr">
        <is>
          <t>18</t>
        </is>
      </c>
      <c r="N4566" s="12" t="n">
        <v>1</v>
      </c>
      <c r="O4566" s="12" t="n">
        <v>1</v>
      </c>
      <c r="P4566" s="12" t="n"/>
      <c r="Q4566" s="12" t="n"/>
      <c r="R4566" s="12" t="n"/>
      <c r="S4566" s="12" t="inlineStr">
        <is>
          <t>Duct bank</t>
        </is>
      </c>
      <c r="T4566" s="16" t="n">
        <v>356</v>
      </c>
      <c r="U4566" s="16" t="n">
        <v>50</v>
      </c>
      <c r="V4566" s="16">
        <f>ROUNDUP((T4566+U4566+2*'Read Me'!$B$13)*(1+'Read Me'!$B$12),-1)</f>
        <v/>
      </c>
      <c r="W4566" s="16">
        <f>V4566*N4566*O4566</f>
        <v/>
      </c>
      <c r="X4566" s="12">
        <f>IF(LEFT(I4566,2)="MV",2*N4566*IF(L4566="1/C",O4566,1),0)</f>
        <v/>
      </c>
      <c r="Y4566" s="12">
        <f>IF(OR(LEFT(K4566,4)="LVAX",LEFT(K4566,6)="MV15AX",LEFT(K4566,4)="CTAX",LEFT(K4566,2)="W|"),2*N4566*O4566,0)</f>
        <v/>
      </c>
      <c r="Z4566" s="12" t="inlineStr"/>
      <c r="AA4566" s="12">
        <f>N4566*O4566</f>
        <v/>
      </c>
    </row>
    <row r="4567">
      <c r="A4567" s="12" t="inlineStr">
        <is>
          <t>I-I-0075</t>
        </is>
      </c>
      <c r="B4567" s="12" t="inlineStr">
        <is>
          <t>I</t>
        </is>
      </c>
      <c r="C4567" s="12" t="inlineStr">
        <is>
          <t>Modular / portable power</t>
        </is>
      </c>
      <c r="D4567" s="12" t="inlineStr">
        <is>
          <t>Discrete device to JB JB-FC-5-DI01: 10 x 1 pr (field cables)</t>
        </is>
      </c>
      <c r="E4567" s="12" t="inlineStr">
        <is>
          <t>FC-5</t>
        </is>
      </c>
      <c r="F4567" s="12" t="inlineStr">
        <is>
          <t>FC-5: SOFC module (Bloom ES5 class, 200-300 kW)</t>
        </is>
      </c>
      <c r="G4567" s="12" t="inlineStr">
        <is>
          <t>JB-FC-5-DI01</t>
        </is>
      </c>
      <c r="H4567" s="12" t="inlineStr">
        <is>
          <t>FC-5: SOFC module (Bloom ES5 class, 200-300 kW)</t>
        </is>
      </c>
      <c r="I4567" s="12" t="inlineStr">
        <is>
          <t>Instrumentation</t>
        </is>
      </c>
      <c r="J4567" s="12" t="inlineStr">
        <is>
          <t>Instrumentation PLTC / TC-ER 300 V, #18 twisted shielded pairs, overall shield</t>
        </is>
      </c>
      <c r="K4567" s="12" t="inlineStr">
        <is>
          <t>PLTC|1 pr|16</t>
        </is>
      </c>
      <c r="L4567" s="12" t="inlineStr">
        <is>
          <t>1 pr</t>
        </is>
      </c>
      <c r="M4567" s="12" t="inlineStr">
        <is>
          <t>16</t>
        </is>
      </c>
      <c r="N4567" s="12" t="n">
        <v>10</v>
      </c>
      <c r="O4567" s="12" t="n">
        <v>1</v>
      </c>
      <c r="P4567" s="12" t="n"/>
      <c r="Q4567" s="12" t="n"/>
      <c r="R4567" s="12" t="n"/>
      <c r="S4567" s="12" t="inlineStr">
        <is>
          <t>Tray / conduit</t>
        </is>
      </c>
      <c r="T4567" s="16" t="n">
        <v>45</v>
      </c>
      <c r="U4567" s="16" t="n">
        <v>10</v>
      </c>
      <c r="V4567" s="16">
        <f>ROUNDUP((T4567+U4567+2*'Read Me'!$B$13)*(1+'Read Me'!$B$12),-1)</f>
        <v/>
      </c>
      <c r="W4567" s="16">
        <f>V4567*N4567*O4567</f>
        <v/>
      </c>
      <c r="X4567" s="12">
        <f>IF(LEFT(I4567,2)="MV",2*N4567*IF(L4567="1/C",O4567,1),0)</f>
        <v/>
      </c>
      <c r="Y4567" s="12">
        <f>IF(OR(LEFT(K4567,4)="LVAX",LEFT(K4567,6)="MV15AX",LEFT(K4567,4)="CTAX",LEFT(K4567,2)="W|"),2*N4567*O4567,0)</f>
        <v/>
      </c>
      <c r="Z4567" s="12" t="inlineStr">
        <is>
          <t>device-to-JB field wiring, one cable per device</t>
        </is>
      </c>
      <c r="AA4567" s="12">
        <f>N4567*O4567</f>
        <v/>
      </c>
    </row>
    <row r="4568">
      <c r="A4568" s="12" t="inlineStr">
        <is>
          <t>I-I-0076</t>
        </is>
      </c>
      <c r="B4568" s="12" t="inlineStr">
        <is>
          <t>I</t>
        </is>
      </c>
      <c r="C4568" s="12" t="inlineStr">
        <is>
          <t>Modular / portable power</t>
        </is>
      </c>
      <c r="D4568" s="12" t="inlineStr">
        <is>
          <t>Home run JB-FC-5-DI01 to the control / marshalling room</t>
        </is>
      </c>
      <c r="E4568" s="12" t="inlineStr">
        <is>
          <t>PAD-EH</t>
        </is>
      </c>
      <c r="F4568" s="12" t="inlineStr">
        <is>
          <t>PAD-EH 13.8 kV switchgear e-house</t>
        </is>
      </c>
      <c r="G4568" s="12" t="inlineStr">
        <is>
          <t>JB-FC-5-DI01</t>
        </is>
      </c>
      <c r="H4568" s="12" t="inlineStr">
        <is>
          <t>FC-5: SOFC module (Bloom ES5 class, 200-300 kW)</t>
        </is>
      </c>
      <c r="I4568" s="12" t="inlineStr">
        <is>
          <t>Instrumentation</t>
        </is>
      </c>
      <c r="J4568" s="12" t="inlineStr">
        <is>
          <t>Instrumentation PLTC / TC-ER 300 V, #18 twisted shielded pairs, overall shield</t>
        </is>
      </c>
      <c r="K4568" s="12" t="inlineStr">
        <is>
          <t>PLTC|24 pr|18</t>
        </is>
      </c>
      <c r="L4568" s="12" t="inlineStr">
        <is>
          <t>24 pr</t>
        </is>
      </c>
      <c r="M4568" s="12" t="inlineStr">
        <is>
          <t>18</t>
        </is>
      </c>
      <c r="N4568" s="12" t="n">
        <v>1</v>
      </c>
      <c r="O4568" s="12" t="n">
        <v>1</v>
      </c>
      <c r="P4568" s="12" t="n"/>
      <c r="Q4568" s="12" t="n"/>
      <c r="R4568" s="12" t="n"/>
      <c r="S4568" s="12" t="inlineStr">
        <is>
          <t>Duct bank</t>
        </is>
      </c>
      <c r="T4568" s="16" t="n">
        <v>356</v>
      </c>
      <c r="U4568" s="16" t="n">
        <v>50</v>
      </c>
      <c r="V4568" s="16">
        <f>ROUNDUP((T4568+U4568+2*'Read Me'!$B$13)*(1+'Read Me'!$B$12),-1)</f>
        <v/>
      </c>
      <c r="W4568" s="16">
        <f>V4568*N4568*O4568</f>
        <v/>
      </c>
      <c r="X4568" s="12">
        <f>IF(LEFT(I4568,2)="MV",2*N4568*IF(L4568="1/C",O4568,1),0)</f>
        <v/>
      </c>
      <c r="Y4568" s="12">
        <f>IF(OR(LEFT(K4568,4)="LVAX",LEFT(K4568,6)="MV15AX",LEFT(K4568,4)="CTAX",LEFT(K4568,2)="W|"),2*N4568*O4568,0)</f>
        <v/>
      </c>
      <c r="Z4568" s="12" t="inlineStr"/>
      <c r="AA4568" s="12">
        <f>N4568*O4568</f>
        <v/>
      </c>
    </row>
    <row r="4569">
      <c r="A4569" s="12" t="inlineStr">
        <is>
          <t>I-I-0077</t>
        </is>
      </c>
      <c r="B4569" s="12" t="inlineStr">
        <is>
          <t>I</t>
        </is>
      </c>
      <c r="C4569" s="12" t="inlineStr">
        <is>
          <t>Modular / portable power</t>
        </is>
      </c>
      <c r="D4569" s="12" t="inlineStr">
        <is>
          <t>Analog instrument to JB JB-FC-6-AI01: 10 x 1 pr (field cables)</t>
        </is>
      </c>
      <c r="E4569" s="12" t="inlineStr">
        <is>
          <t>FC-6</t>
        </is>
      </c>
      <c r="F4569" s="12" t="inlineStr">
        <is>
          <t>FC-6: SOFC module (Bloom ES5 class, 200-300 kW)</t>
        </is>
      </c>
      <c r="G4569" s="12" t="inlineStr">
        <is>
          <t>JB-FC-6-AI01</t>
        </is>
      </c>
      <c r="H4569" s="12" t="inlineStr">
        <is>
          <t>FC-6: SOFC module (Bloom ES5 class, 200-300 kW)</t>
        </is>
      </c>
      <c r="I4569" s="12" t="inlineStr">
        <is>
          <t>Instrumentation</t>
        </is>
      </c>
      <c r="J4569" s="12" t="inlineStr">
        <is>
          <t>Instrumentation PLTC / TC-ER 300 V, #18 twisted shielded pairs, overall shield</t>
        </is>
      </c>
      <c r="K4569" s="12" t="inlineStr">
        <is>
          <t>PLTC|1 pr|16</t>
        </is>
      </c>
      <c r="L4569" s="12" t="inlineStr">
        <is>
          <t>1 pr</t>
        </is>
      </c>
      <c r="M4569" s="12" t="inlineStr">
        <is>
          <t>16</t>
        </is>
      </c>
      <c r="N4569" s="12" t="n">
        <v>10</v>
      </c>
      <c r="O4569" s="12" t="n">
        <v>1</v>
      </c>
      <c r="P4569" s="12" t="n"/>
      <c r="Q4569" s="12" t="n"/>
      <c r="R4569" s="12" t="n"/>
      <c r="S4569" s="12" t="inlineStr">
        <is>
          <t>Tray / conduit</t>
        </is>
      </c>
      <c r="T4569" s="16" t="n">
        <v>45</v>
      </c>
      <c r="U4569" s="16" t="n">
        <v>10</v>
      </c>
      <c r="V4569" s="16">
        <f>ROUNDUP((T4569+U4569+2*'Read Me'!$B$13)*(1+'Read Me'!$B$12),-1)</f>
        <v/>
      </c>
      <c r="W4569" s="16">
        <f>V4569*N4569*O4569</f>
        <v/>
      </c>
      <c r="X4569" s="12">
        <f>IF(LEFT(I4569,2)="MV",2*N4569*IF(L4569="1/C",O4569,1),0)</f>
        <v/>
      </c>
      <c r="Y4569" s="12">
        <f>IF(OR(LEFT(K4569,4)="LVAX",LEFT(K4569,6)="MV15AX",LEFT(K4569,4)="CTAX",LEFT(K4569,2)="W|"),2*N4569*O4569,0)</f>
        <v/>
      </c>
      <c r="Z4569" s="12" t="inlineStr">
        <is>
          <t>device-to-JB field wiring, one cable per device</t>
        </is>
      </c>
      <c r="AA4569" s="12">
        <f>N4569*O4569</f>
        <v/>
      </c>
    </row>
    <row r="4570">
      <c r="A4570" s="12" t="inlineStr">
        <is>
          <t>I-I-0078</t>
        </is>
      </c>
      <c r="B4570" s="12" t="inlineStr">
        <is>
          <t>I</t>
        </is>
      </c>
      <c r="C4570" s="12" t="inlineStr">
        <is>
          <t>Modular / portable power</t>
        </is>
      </c>
      <c r="D4570" s="12" t="inlineStr">
        <is>
          <t>Home run JB-FC-6-AI01 to the control / marshalling room</t>
        </is>
      </c>
      <c r="E4570" s="12" t="inlineStr">
        <is>
          <t>PAD-EH</t>
        </is>
      </c>
      <c r="F4570" s="12" t="inlineStr">
        <is>
          <t>PAD-EH 13.8 kV switchgear e-house</t>
        </is>
      </c>
      <c r="G4570" s="12" t="inlineStr">
        <is>
          <t>JB-FC-6-AI01</t>
        </is>
      </c>
      <c r="H4570" s="12" t="inlineStr">
        <is>
          <t>FC-6: SOFC module (Bloom ES5 class, 200-300 kW)</t>
        </is>
      </c>
      <c r="I4570" s="12" t="inlineStr">
        <is>
          <t>Instrumentation</t>
        </is>
      </c>
      <c r="J4570" s="12" t="inlineStr">
        <is>
          <t>Instrumentation PLTC / TC-ER 300 V, #18 twisted shielded pairs, overall shield</t>
        </is>
      </c>
      <c r="K4570" s="12" t="inlineStr">
        <is>
          <t>PLTC|24 pr|18</t>
        </is>
      </c>
      <c r="L4570" s="12" t="inlineStr">
        <is>
          <t>24 pr</t>
        </is>
      </c>
      <c r="M4570" s="12" t="inlineStr">
        <is>
          <t>18</t>
        </is>
      </c>
      <c r="N4570" s="12" t="n">
        <v>1</v>
      </c>
      <c r="O4570" s="12" t="n">
        <v>1</v>
      </c>
      <c r="P4570" s="12" t="n"/>
      <c r="Q4570" s="12" t="n"/>
      <c r="R4570" s="12" t="n"/>
      <c r="S4570" s="12" t="inlineStr">
        <is>
          <t>Duct bank</t>
        </is>
      </c>
      <c r="T4570" s="16" t="n">
        <v>342</v>
      </c>
      <c r="U4570" s="16" t="n">
        <v>50</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I-I-0079</t>
        </is>
      </c>
      <c r="B4571" s="12" t="inlineStr">
        <is>
          <t>I</t>
        </is>
      </c>
      <c r="C4571" s="12" t="inlineStr">
        <is>
          <t>Modular / portable power</t>
        </is>
      </c>
      <c r="D4571" s="12" t="inlineStr">
        <is>
          <t>Discrete device to JB JB-FC-6-DI01: 10 x 1 pr (field cables)</t>
        </is>
      </c>
      <c r="E4571" s="12" t="inlineStr">
        <is>
          <t>FC-6</t>
        </is>
      </c>
      <c r="F4571" s="12" t="inlineStr">
        <is>
          <t>FC-6: SOFC module (Bloom ES5 class, 200-300 kW)</t>
        </is>
      </c>
      <c r="G4571" s="12" t="inlineStr">
        <is>
          <t>JB-FC-6-DI01</t>
        </is>
      </c>
      <c r="H4571" s="12" t="inlineStr">
        <is>
          <t>FC-6: SOFC module (Bloom ES5 class, 200-300 kW)</t>
        </is>
      </c>
      <c r="I4571" s="12" t="inlineStr">
        <is>
          <t>Instrumentation</t>
        </is>
      </c>
      <c r="J4571" s="12" t="inlineStr">
        <is>
          <t>Instrumentation PLTC / TC-ER 300 V, #18 twisted shielded pairs, overall shield</t>
        </is>
      </c>
      <c r="K4571" s="12" t="inlineStr">
        <is>
          <t>PLTC|1 pr|16</t>
        </is>
      </c>
      <c r="L4571" s="12" t="inlineStr">
        <is>
          <t>1 pr</t>
        </is>
      </c>
      <c r="M4571" s="12" t="inlineStr">
        <is>
          <t>16</t>
        </is>
      </c>
      <c r="N4571" s="12" t="n">
        <v>10</v>
      </c>
      <c r="O4571" s="12" t="n">
        <v>1</v>
      </c>
      <c r="P4571" s="12" t="n"/>
      <c r="Q4571" s="12" t="n"/>
      <c r="R4571" s="12" t="n"/>
      <c r="S4571" s="12" t="inlineStr">
        <is>
          <t>Tray / conduit</t>
        </is>
      </c>
      <c r="T4571" s="16" t="n">
        <v>45</v>
      </c>
      <c r="U4571" s="16" t="n">
        <v>10</v>
      </c>
      <c r="V4571" s="16">
        <f>ROUNDUP((T4571+U4571+2*'Read Me'!$B$13)*(1+'Read Me'!$B$12),-1)</f>
        <v/>
      </c>
      <c r="W4571" s="16">
        <f>V4571*N4571*O4571</f>
        <v/>
      </c>
      <c r="X4571" s="12">
        <f>IF(LEFT(I4571,2)="MV",2*N4571*IF(L4571="1/C",O4571,1),0)</f>
        <v/>
      </c>
      <c r="Y4571" s="12">
        <f>IF(OR(LEFT(K4571,4)="LVAX",LEFT(K4571,6)="MV15AX",LEFT(K4571,4)="CTAX",LEFT(K4571,2)="W|"),2*N4571*O4571,0)</f>
        <v/>
      </c>
      <c r="Z4571" s="12" t="inlineStr">
        <is>
          <t>device-to-JB field wiring, one cable per device</t>
        </is>
      </c>
      <c r="AA4571" s="12">
        <f>N4571*O4571</f>
        <v/>
      </c>
    </row>
    <row r="4572">
      <c r="A4572" s="12" t="inlineStr">
        <is>
          <t>I-I-0080</t>
        </is>
      </c>
      <c r="B4572" s="12" t="inlineStr">
        <is>
          <t>I</t>
        </is>
      </c>
      <c r="C4572" s="12" t="inlineStr">
        <is>
          <t>Modular / portable power</t>
        </is>
      </c>
      <c r="D4572" s="12" t="inlineStr">
        <is>
          <t>Home run JB-FC-6-DI01 to the control / marshalling room</t>
        </is>
      </c>
      <c r="E4572" s="12" t="inlineStr">
        <is>
          <t>PAD-EH</t>
        </is>
      </c>
      <c r="F4572" s="12" t="inlineStr">
        <is>
          <t>PAD-EH 13.8 kV switchgear e-house</t>
        </is>
      </c>
      <c r="G4572" s="12" t="inlineStr">
        <is>
          <t>JB-FC-6-DI01</t>
        </is>
      </c>
      <c r="H4572" s="12" t="inlineStr">
        <is>
          <t>FC-6: SOFC module (Bloom ES5 class, 200-300 kW)</t>
        </is>
      </c>
      <c r="I4572" s="12" t="inlineStr">
        <is>
          <t>Instrumentation</t>
        </is>
      </c>
      <c r="J4572" s="12" t="inlineStr">
        <is>
          <t>Instrumentation PLTC / TC-ER 300 V, #18 twisted shielded pairs, overall shield</t>
        </is>
      </c>
      <c r="K4572" s="12" t="inlineStr">
        <is>
          <t>PLTC|24 pr|18</t>
        </is>
      </c>
      <c r="L4572" s="12" t="inlineStr">
        <is>
          <t>24 pr</t>
        </is>
      </c>
      <c r="M4572" s="12" t="inlineStr">
        <is>
          <t>18</t>
        </is>
      </c>
      <c r="N4572" s="12" t="n">
        <v>1</v>
      </c>
      <c r="O4572" s="12" t="n">
        <v>1</v>
      </c>
      <c r="P4572" s="12" t="n"/>
      <c r="Q4572" s="12" t="n"/>
      <c r="R4572" s="12" t="n"/>
      <c r="S4572" s="12" t="inlineStr">
        <is>
          <t>Duct bank</t>
        </is>
      </c>
      <c r="T4572" s="16" t="n">
        <v>342</v>
      </c>
      <c r="U4572" s="16" t="n">
        <v>50</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I-I-0081</t>
        </is>
      </c>
      <c r="B4573" s="12" t="inlineStr">
        <is>
          <t>I</t>
        </is>
      </c>
      <c r="C4573" s="12" t="inlineStr">
        <is>
          <t>Modular / portable power</t>
        </is>
      </c>
      <c r="D4573" s="12" t="inlineStr">
        <is>
          <t>Analog instrument to JB JB-FC-7-AI01: 10 x 1 pr (field cables)</t>
        </is>
      </c>
      <c r="E4573" s="12" t="inlineStr">
        <is>
          <t>FC-7</t>
        </is>
      </c>
      <c r="F4573" s="12" t="inlineStr">
        <is>
          <t>FC-7: SOFC module (Bloom ES5 class, 200-300 kW)</t>
        </is>
      </c>
      <c r="G4573" s="12" t="inlineStr">
        <is>
          <t>JB-FC-7-AI01</t>
        </is>
      </c>
      <c r="H4573" s="12" t="inlineStr">
        <is>
          <t>FC-7: SOFC module (Bloom ES5 class, 200-300 kW)</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6" t="n">
        <v>45</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I-I-0082</t>
        </is>
      </c>
      <c r="B4574" s="12" t="inlineStr">
        <is>
          <t>I</t>
        </is>
      </c>
      <c r="C4574" s="12" t="inlineStr">
        <is>
          <t>Modular / portable power</t>
        </is>
      </c>
      <c r="D4574" s="12" t="inlineStr">
        <is>
          <t>Home run JB-FC-7-AI01 to the control / marshalling room</t>
        </is>
      </c>
      <c r="E4574" s="12" t="inlineStr">
        <is>
          <t>PAD-EH</t>
        </is>
      </c>
      <c r="F4574" s="12" t="inlineStr">
        <is>
          <t>PAD-EH 13.8 kV switchgear e-house</t>
        </is>
      </c>
      <c r="G4574" s="12" t="inlineStr">
        <is>
          <t>JB-FC-7-AI01</t>
        </is>
      </c>
      <c r="H4574" s="12" t="inlineStr">
        <is>
          <t>FC-7: SOFC module (Bloom ES5 class, 200-300 kW)</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6" t="n">
        <v>328</v>
      </c>
      <c r="U4574" s="16" t="n">
        <v>50</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I-I-0083</t>
        </is>
      </c>
      <c r="B4575" s="12" t="inlineStr">
        <is>
          <t>I</t>
        </is>
      </c>
      <c r="C4575" s="12" t="inlineStr">
        <is>
          <t>Modular / portable power</t>
        </is>
      </c>
      <c r="D4575" s="12" t="inlineStr">
        <is>
          <t>Discrete device to JB JB-FC-7-DI01: 10 x 1 pr (field cables)</t>
        </is>
      </c>
      <c r="E4575" s="12" t="inlineStr">
        <is>
          <t>FC-7</t>
        </is>
      </c>
      <c r="F4575" s="12" t="inlineStr">
        <is>
          <t>FC-7: SOFC module (Bloom ES5 class, 200-300 kW)</t>
        </is>
      </c>
      <c r="G4575" s="12" t="inlineStr">
        <is>
          <t>JB-FC-7-DI01</t>
        </is>
      </c>
      <c r="H4575" s="12" t="inlineStr">
        <is>
          <t>FC-7: SOFC module (Bloom ES5 class, 200-300 kW)</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6" t="n">
        <v>45</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I-I-0084</t>
        </is>
      </c>
      <c r="B4576" s="12" t="inlineStr">
        <is>
          <t>I</t>
        </is>
      </c>
      <c r="C4576" s="12" t="inlineStr">
        <is>
          <t>Modular / portable power</t>
        </is>
      </c>
      <c r="D4576" s="12" t="inlineStr">
        <is>
          <t>Home run JB-FC-7-DI01 to the control / marshalling room</t>
        </is>
      </c>
      <c r="E4576" s="12" t="inlineStr">
        <is>
          <t>PAD-EH</t>
        </is>
      </c>
      <c r="F4576" s="12" t="inlineStr">
        <is>
          <t>PAD-EH 13.8 kV switchgear e-house</t>
        </is>
      </c>
      <c r="G4576" s="12" t="inlineStr">
        <is>
          <t>JB-FC-7-DI01</t>
        </is>
      </c>
      <c r="H4576" s="12" t="inlineStr">
        <is>
          <t>FC-7: SOFC module (Bloom ES5 class, 200-300 kW)</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Duct bank</t>
        </is>
      </c>
      <c r="T4576" s="16" t="n">
        <v>328</v>
      </c>
      <c r="U4576" s="16" t="n">
        <v>50</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I-I-0085</t>
        </is>
      </c>
      <c r="B4577" s="12" t="inlineStr">
        <is>
          <t>I</t>
        </is>
      </c>
      <c r="C4577" s="12" t="inlineStr">
        <is>
          <t>Modular / portable power</t>
        </is>
      </c>
      <c r="D4577" s="12" t="inlineStr">
        <is>
          <t>Analog instrument to JB JB-FC-8-AI01: 10 x 1 pr (field cables)</t>
        </is>
      </c>
      <c r="E4577" s="12" t="inlineStr">
        <is>
          <t>FC-8</t>
        </is>
      </c>
      <c r="F4577" s="12" t="inlineStr">
        <is>
          <t>FC-8: SOFC module (Bloom ES5 class, 200-300 kW)</t>
        </is>
      </c>
      <c r="G4577" s="12" t="inlineStr">
        <is>
          <t>JB-FC-8-AI01</t>
        </is>
      </c>
      <c r="H4577" s="12" t="inlineStr">
        <is>
          <t>FC-8: SOFC module (Bloom ES5 class, 200-300 kW)</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6" t="n">
        <v>45</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I-I-0086</t>
        </is>
      </c>
      <c r="B4578" s="12" t="inlineStr">
        <is>
          <t>I</t>
        </is>
      </c>
      <c r="C4578" s="12" t="inlineStr">
        <is>
          <t>Modular / portable power</t>
        </is>
      </c>
      <c r="D4578" s="12" t="inlineStr">
        <is>
          <t>Home run JB-FC-8-AI01 to the control / marshalling room</t>
        </is>
      </c>
      <c r="E4578" s="12" t="inlineStr">
        <is>
          <t>PAD-EH</t>
        </is>
      </c>
      <c r="F4578" s="12" t="inlineStr">
        <is>
          <t>PAD-EH 13.8 kV switchgear e-house</t>
        </is>
      </c>
      <c r="G4578" s="12" t="inlineStr">
        <is>
          <t>JB-FC-8-AI01</t>
        </is>
      </c>
      <c r="H4578" s="12" t="inlineStr">
        <is>
          <t>FC-8: SOFC module (Bloom ES5 class, 200-300 kW)</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Duct bank</t>
        </is>
      </c>
      <c r="T4578" s="16" t="n">
        <v>314</v>
      </c>
      <c r="U4578" s="16" t="n">
        <v>50</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I-I-0087</t>
        </is>
      </c>
      <c r="B4579" s="12" t="inlineStr">
        <is>
          <t>I</t>
        </is>
      </c>
      <c r="C4579" s="12" t="inlineStr">
        <is>
          <t>Modular / portable power</t>
        </is>
      </c>
      <c r="D4579" s="12" t="inlineStr">
        <is>
          <t>Discrete device to JB JB-FC-8-DI01: 10 x 1 pr (field cables)</t>
        </is>
      </c>
      <c r="E4579" s="12" t="inlineStr">
        <is>
          <t>FC-8</t>
        </is>
      </c>
      <c r="F4579" s="12" t="inlineStr">
        <is>
          <t>FC-8: SOFC module (Bloom ES5 class, 200-300 kW)</t>
        </is>
      </c>
      <c r="G4579" s="12" t="inlineStr">
        <is>
          <t>JB-FC-8-DI01</t>
        </is>
      </c>
      <c r="H4579" s="12" t="inlineStr">
        <is>
          <t>FC-8: SOFC module (Bloom ES5 class, 200-300 kW)</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6" t="n">
        <v>45</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I-I-0088</t>
        </is>
      </c>
      <c r="B4580" s="12" t="inlineStr">
        <is>
          <t>I</t>
        </is>
      </c>
      <c r="C4580" s="12" t="inlineStr">
        <is>
          <t>Modular / portable power</t>
        </is>
      </c>
      <c r="D4580" s="12" t="inlineStr">
        <is>
          <t>Home run JB-FC-8-DI01 to the control / marshalling room</t>
        </is>
      </c>
      <c r="E4580" s="12" t="inlineStr">
        <is>
          <t>PAD-EH</t>
        </is>
      </c>
      <c r="F4580" s="12" t="inlineStr">
        <is>
          <t>PAD-EH 13.8 kV switchgear e-house</t>
        </is>
      </c>
      <c r="G4580" s="12" t="inlineStr">
        <is>
          <t>JB-FC-8-DI01</t>
        </is>
      </c>
      <c r="H4580" s="12" t="inlineStr">
        <is>
          <t>FC-8: SOFC module (Bloom ES5 class, 200-300 kW)</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Duct bank</t>
        </is>
      </c>
      <c r="T4580" s="16" t="n">
        <v>314</v>
      </c>
      <c r="U4580" s="16" t="n">
        <v>50</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I-I-0089</t>
        </is>
      </c>
      <c r="B4581" s="12" t="inlineStr">
        <is>
          <t>I</t>
        </is>
      </c>
      <c r="C4581" s="12" t="inlineStr">
        <is>
          <t>Modular / portable power</t>
        </is>
      </c>
      <c r="D4581" s="12" t="inlineStr">
        <is>
          <t>Analog instrument to JB JB-FC-9-AI01: 10 x 1 pr (field cables)</t>
        </is>
      </c>
      <c r="E4581" s="12" t="inlineStr">
        <is>
          <t>FC-9</t>
        </is>
      </c>
      <c r="F4581" s="12" t="inlineStr">
        <is>
          <t>FC-9: SOFC module (Bloom ES5 class, 200-300 kW)</t>
        </is>
      </c>
      <c r="G4581" s="12" t="inlineStr">
        <is>
          <t>JB-FC-9-AI01</t>
        </is>
      </c>
      <c r="H4581" s="12" t="inlineStr">
        <is>
          <t>FC-9: SOFC module (Bloom ES5 class, 200-300 kW)</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10</v>
      </c>
      <c r="O4581" s="12" t="n">
        <v>1</v>
      </c>
      <c r="P4581" s="12" t="n"/>
      <c r="Q4581" s="12" t="n"/>
      <c r="R4581" s="12" t="n"/>
      <c r="S4581" s="12" t="inlineStr">
        <is>
          <t>Tray / conduit</t>
        </is>
      </c>
      <c r="T4581" s="16" t="n">
        <v>45</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I-I-0090</t>
        </is>
      </c>
      <c r="B4582" s="12" t="inlineStr">
        <is>
          <t>I</t>
        </is>
      </c>
      <c r="C4582" s="12" t="inlineStr">
        <is>
          <t>Modular / portable power</t>
        </is>
      </c>
      <c r="D4582" s="12" t="inlineStr">
        <is>
          <t>Home run JB-FC-9-AI01 to the control / marshalling room</t>
        </is>
      </c>
      <c r="E4582" s="12" t="inlineStr">
        <is>
          <t>PAD-EH</t>
        </is>
      </c>
      <c r="F4582" s="12" t="inlineStr">
        <is>
          <t>PAD-EH 13.8 kV switchgear e-house</t>
        </is>
      </c>
      <c r="G4582" s="12" t="inlineStr">
        <is>
          <t>JB-FC-9-AI01</t>
        </is>
      </c>
      <c r="H4582" s="12" t="inlineStr">
        <is>
          <t>FC-9: SOFC module (Bloom ES5 class, 200-300 kW)</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6" t="n">
        <v>300</v>
      </c>
      <c r="U4582" s="16" t="n">
        <v>50</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I-I-0091</t>
        </is>
      </c>
      <c r="B4583" s="12" t="inlineStr">
        <is>
          <t>I</t>
        </is>
      </c>
      <c r="C4583" s="12" t="inlineStr">
        <is>
          <t>Modular / portable power</t>
        </is>
      </c>
      <c r="D4583" s="12" t="inlineStr">
        <is>
          <t>Discrete device to JB JB-FC-9-DI01: 10 x 1 pr (field cables)</t>
        </is>
      </c>
      <c r="E4583" s="12" t="inlineStr">
        <is>
          <t>FC-9</t>
        </is>
      </c>
      <c r="F4583" s="12" t="inlineStr">
        <is>
          <t>FC-9: SOFC module (Bloom ES5 class, 200-300 kW)</t>
        </is>
      </c>
      <c r="G4583" s="12" t="inlineStr">
        <is>
          <t>JB-FC-9-DI01</t>
        </is>
      </c>
      <c r="H4583" s="12" t="inlineStr">
        <is>
          <t>FC-9: SOFC module (Bloom ES5 class, 200-300 kW)</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10</v>
      </c>
      <c r="O4583" s="12" t="n">
        <v>1</v>
      </c>
      <c r="P4583" s="12" t="n"/>
      <c r="Q4583" s="12" t="n"/>
      <c r="R4583" s="12" t="n"/>
      <c r="S4583" s="12" t="inlineStr">
        <is>
          <t>Tray / conduit</t>
        </is>
      </c>
      <c r="T4583" s="16" t="n">
        <v>45</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I-I-0092</t>
        </is>
      </c>
      <c r="B4584" s="12" t="inlineStr">
        <is>
          <t>I</t>
        </is>
      </c>
      <c r="C4584" s="12" t="inlineStr">
        <is>
          <t>Modular / portable power</t>
        </is>
      </c>
      <c r="D4584" s="12" t="inlineStr">
        <is>
          <t>Home run JB-FC-9-DI01 to the control / marshalling room</t>
        </is>
      </c>
      <c r="E4584" s="12" t="inlineStr">
        <is>
          <t>PAD-EH</t>
        </is>
      </c>
      <c r="F4584" s="12" t="inlineStr">
        <is>
          <t>PAD-EH 13.8 kV switchgear e-house</t>
        </is>
      </c>
      <c r="G4584" s="12" t="inlineStr">
        <is>
          <t>JB-FC-9-DI01</t>
        </is>
      </c>
      <c r="H4584" s="12" t="inlineStr">
        <is>
          <t>FC-9: SOFC module (Bloom ES5 class, 200-300 kW)</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300</v>
      </c>
      <c r="U4584" s="16" t="n">
        <v>50</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I-I-0093</t>
        </is>
      </c>
      <c r="B4585" s="12" t="inlineStr">
        <is>
          <t>I</t>
        </is>
      </c>
      <c r="C4585" s="12" t="inlineStr">
        <is>
          <t>Modular / portable power</t>
        </is>
      </c>
      <c r="D4585" s="12" t="inlineStr">
        <is>
          <t>Analog instrument to JB JB-Fuel-gas compresso-AI01: 20 x 1 pr (field cables)</t>
        </is>
      </c>
      <c r="E4585" s="12" t="inlineStr"/>
      <c r="F4585" s="12" t="inlineStr">
        <is>
          <t>Fuel-gas compressors 3 x 100% electric</t>
        </is>
      </c>
      <c r="G4585" s="12" t="inlineStr">
        <is>
          <t>JB-Fuel-gas compresso-AI01</t>
        </is>
      </c>
      <c r="H4585" s="12" t="inlineStr">
        <is>
          <t>Fuel-gas compressors 3 x 100% electric</t>
        </is>
      </c>
      <c r="I4585" s="12" t="inlineStr">
        <is>
          <t>Instrumentation</t>
        </is>
      </c>
      <c r="J4585" s="12" t="inlineStr">
        <is>
          <t>Instrumentation ITC / PLTC, IS, #18 shielded pairs, blue jacket</t>
        </is>
      </c>
      <c r="K4585" s="12" t="inlineStr">
        <is>
          <t>ITC|1 pr|16</t>
        </is>
      </c>
      <c r="L4585" s="12" t="inlineStr">
        <is>
          <t>1 pr</t>
        </is>
      </c>
      <c r="M4585" s="12" t="inlineStr">
        <is>
          <t>16</t>
        </is>
      </c>
      <c r="N4585" s="12" t="n">
        <v>20</v>
      </c>
      <c r="O4585" s="12" t="n">
        <v>1</v>
      </c>
      <c r="P4585" s="12" t="n"/>
      <c r="Q4585" s="12" t="n"/>
      <c r="R4585" s="12" t="n"/>
      <c r="S4585" s="12" t="inlineStr">
        <is>
          <t>Tray / conduit</t>
        </is>
      </c>
      <c r="T4585" s="16" t="n">
        <v>103</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I-I-0094</t>
        </is>
      </c>
      <c r="B4586" s="12" t="inlineStr">
        <is>
          <t>I</t>
        </is>
      </c>
      <c r="C4586" s="12" t="inlineStr">
        <is>
          <t>Modular / portable power</t>
        </is>
      </c>
      <c r="D4586" s="12" t="inlineStr">
        <is>
          <t>Home run JB-Fuel-gas compresso-AI01 to the control / marshalling room</t>
        </is>
      </c>
      <c r="E4586" s="12" t="inlineStr"/>
      <c r="F4586" s="12" t="inlineStr">
        <is>
          <t>SC-2 PCM + 15 kV GCB</t>
        </is>
      </c>
      <c r="G4586" s="12" t="inlineStr">
        <is>
          <t>JB-Fuel-gas compresso-AI01</t>
        </is>
      </c>
      <c r="H4586" s="12" t="inlineStr">
        <is>
          <t>Fuel-gas compressors 3 x 100% electric</t>
        </is>
      </c>
      <c r="I4586" s="12" t="inlineStr">
        <is>
          <t>Instrumentation</t>
        </is>
      </c>
      <c r="J4586" s="12" t="inlineStr">
        <is>
          <t>Instrumentation ITC / PLTC, IS, #18 shielded pairs, blue jacket</t>
        </is>
      </c>
      <c r="K4586" s="12" t="inlineStr">
        <is>
          <t>ITC|24 pr|18</t>
        </is>
      </c>
      <c r="L4586" s="12" t="inlineStr">
        <is>
          <t>24 pr</t>
        </is>
      </c>
      <c r="M4586" s="12" t="inlineStr">
        <is>
          <t>18</t>
        </is>
      </c>
      <c r="N4586" s="12" t="n">
        <v>1</v>
      </c>
      <c r="O4586" s="12" t="n">
        <v>1</v>
      </c>
      <c r="P4586" s="12" t="n"/>
      <c r="Q4586" s="12" t="n"/>
      <c r="R4586" s="12" t="n"/>
      <c r="S4586" s="12" t="inlineStr">
        <is>
          <t>Duct bank</t>
        </is>
      </c>
      <c r="T4586" s="16" t="n">
        <v>8</v>
      </c>
      <c r="U4586" s="16" t="n">
        <v>108</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I-I-0095</t>
        </is>
      </c>
      <c r="B4587" s="12" t="inlineStr">
        <is>
          <t>I</t>
        </is>
      </c>
      <c r="C4587" s="12" t="inlineStr">
        <is>
          <t>Modular / portable power</t>
        </is>
      </c>
      <c r="D4587" s="12" t="inlineStr">
        <is>
          <t>Analog instrument to JB JB-Fuel-gas compresso-AI02: 10 x 1 pr (field cables)</t>
        </is>
      </c>
      <c r="E4587" s="12" t="inlineStr"/>
      <c r="F4587" s="12" t="inlineStr">
        <is>
          <t>Fuel-gas compressors 3 x 100% electric</t>
        </is>
      </c>
      <c r="G4587" s="12" t="inlineStr">
        <is>
          <t>JB-Fuel-gas compresso-AI02</t>
        </is>
      </c>
      <c r="H4587" s="12" t="inlineStr">
        <is>
          <t>Fuel-gas compressors 3 x 100% electric</t>
        </is>
      </c>
      <c r="I4587" s="12" t="inlineStr">
        <is>
          <t>Instrumentation</t>
        </is>
      </c>
      <c r="J4587" s="12" t="inlineStr">
        <is>
          <t>Instrumentation ITC / PLTC, IS, #18 shielded pairs, blue jacket</t>
        </is>
      </c>
      <c r="K4587" s="12" t="inlineStr">
        <is>
          <t>ITC|1 pr|16</t>
        </is>
      </c>
      <c r="L4587" s="12" t="inlineStr">
        <is>
          <t>1 pr</t>
        </is>
      </c>
      <c r="M4587" s="12" t="inlineStr">
        <is>
          <t>16</t>
        </is>
      </c>
      <c r="N4587" s="12" t="n">
        <v>10</v>
      </c>
      <c r="O4587" s="12" t="n">
        <v>1</v>
      </c>
      <c r="P4587" s="12" t="n"/>
      <c r="Q4587" s="12" t="n"/>
      <c r="R4587" s="12" t="n"/>
      <c r="S4587" s="12" t="inlineStr">
        <is>
          <t>Tray / conduit</t>
        </is>
      </c>
      <c r="T4587" s="16" t="n">
        <v>103</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I-I-0096</t>
        </is>
      </c>
      <c r="B4588" s="12" t="inlineStr">
        <is>
          <t>I</t>
        </is>
      </c>
      <c r="C4588" s="12" t="inlineStr">
        <is>
          <t>Modular / portable power</t>
        </is>
      </c>
      <c r="D4588" s="12" t="inlineStr">
        <is>
          <t>Home run JB-Fuel-gas compresso-AI02 to the control / marshalling room</t>
        </is>
      </c>
      <c r="E4588" s="12" t="inlineStr"/>
      <c r="F4588" s="12" t="inlineStr">
        <is>
          <t>SC-2 PCM + 15 kV GCB</t>
        </is>
      </c>
      <c r="G4588" s="12" t="inlineStr">
        <is>
          <t>JB-Fuel-gas compresso-AI02</t>
        </is>
      </c>
      <c r="H4588" s="12" t="inlineStr">
        <is>
          <t>Fuel-gas compressors 3 x 100% electric</t>
        </is>
      </c>
      <c r="I4588" s="12" t="inlineStr">
        <is>
          <t>Instrumentation</t>
        </is>
      </c>
      <c r="J4588" s="12" t="inlineStr">
        <is>
          <t>Instrumentation ITC / PLTC, IS, #18 shielded pairs, blue jacket</t>
        </is>
      </c>
      <c r="K4588" s="12" t="inlineStr">
        <is>
          <t>ITC|24 pr|18</t>
        </is>
      </c>
      <c r="L4588" s="12" t="inlineStr">
        <is>
          <t>24 pr</t>
        </is>
      </c>
      <c r="M4588" s="12" t="inlineStr">
        <is>
          <t>18</t>
        </is>
      </c>
      <c r="N4588" s="12" t="n">
        <v>1</v>
      </c>
      <c r="O4588" s="12" t="n">
        <v>1</v>
      </c>
      <c r="P4588" s="12" t="n"/>
      <c r="Q4588" s="12" t="n"/>
      <c r="R4588" s="12" t="n"/>
      <c r="S4588" s="12" t="inlineStr">
        <is>
          <t>Duct bank</t>
        </is>
      </c>
      <c r="T4588" s="16" t="n">
        <v>8</v>
      </c>
      <c r="U4588" s="16" t="n">
        <v>108</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I-I-0097</t>
        </is>
      </c>
      <c r="B4589" s="12" t="inlineStr">
        <is>
          <t>I</t>
        </is>
      </c>
      <c r="C4589" s="12" t="inlineStr">
        <is>
          <t>Modular / portable power</t>
        </is>
      </c>
      <c r="D4589" s="12" t="inlineStr">
        <is>
          <t>Discrete device to JB JB-Fuel-gas compresso-DI01: 20 x 1 pr (field cables)</t>
        </is>
      </c>
      <c r="E4589" s="12" t="inlineStr"/>
      <c r="F4589" s="12" t="inlineStr">
        <is>
          <t>Fuel-gas compressors 3 x 100% electric</t>
        </is>
      </c>
      <c r="G4589" s="12" t="inlineStr">
        <is>
          <t>JB-Fuel-gas compresso-DI01</t>
        </is>
      </c>
      <c r="H4589" s="12" t="inlineStr">
        <is>
          <t>Fuel-gas compressors 3 x 100% electric</t>
        </is>
      </c>
      <c r="I4589" s="12" t="inlineStr">
        <is>
          <t>Instrumentation</t>
        </is>
      </c>
      <c r="J4589" s="12" t="inlineStr">
        <is>
          <t>Instrumentation ITC / PLTC, IS, #18 shielded pairs, blue jacket</t>
        </is>
      </c>
      <c r="K4589" s="12" t="inlineStr">
        <is>
          <t>ITC|1 pr|16</t>
        </is>
      </c>
      <c r="L4589" s="12" t="inlineStr">
        <is>
          <t>1 pr</t>
        </is>
      </c>
      <c r="M4589" s="12" t="inlineStr">
        <is>
          <t>16</t>
        </is>
      </c>
      <c r="N4589" s="12" t="n">
        <v>20</v>
      </c>
      <c r="O4589" s="12" t="n">
        <v>1</v>
      </c>
      <c r="P4589" s="12" t="n"/>
      <c r="Q4589" s="12" t="n"/>
      <c r="R4589" s="12" t="n"/>
      <c r="S4589" s="12" t="inlineStr">
        <is>
          <t>Tray / conduit</t>
        </is>
      </c>
      <c r="T4589" s="16" t="n">
        <v>103</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I-I-0098</t>
        </is>
      </c>
      <c r="B4590" s="12" t="inlineStr">
        <is>
          <t>I</t>
        </is>
      </c>
      <c r="C4590" s="12" t="inlineStr">
        <is>
          <t>Modular / portable power</t>
        </is>
      </c>
      <c r="D4590" s="12" t="inlineStr">
        <is>
          <t>Home run JB-Fuel-gas compresso-DI01 to the control / marshalling room</t>
        </is>
      </c>
      <c r="E4590" s="12" t="inlineStr"/>
      <c r="F4590" s="12" t="inlineStr">
        <is>
          <t>SC-2 PCM + 15 kV GCB</t>
        </is>
      </c>
      <c r="G4590" s="12" t="inlineStr">
        <is>
          <t>JB-Fuel-gas compresso-DI01</t>
        </is>
      </c>
      <c r="H4590" s="12" t="inlineStr">
        <is>
          <t>Fuel-gas compressors 3 x 100% electric</t>
        </is>
      </c>
      <c r="I4590" s="12" t="inlineStr">
        <is>
          <t>Instrumentation</t>
        </is>
      </c>
      <c r="J4590" s="12" t="inlineStr">
        <is>
          <t>Instrumentation ITC / PLTC, IS, #18 shielded pairs, blue jacket</t>
        </is>
      </c>
      <c r="K4590" s="12" t="inlineStr">
        <is>
          <t>ITC|24 pr|18</t>
        </is>
      </c>
      <c r="L4590" s="12" t="inlineStr">
        <is>
          <t>24 pr</t>
        </is>
      </c>
      <c r="M4590" s="12" t="inlineStr">
        <is>
          <t>18</t>
        </is>
      </c>
      <c r="N4590" s="12" t="n">
        <v>1</v>
      </c>
      <c r="O4590" s="12" t="n">
        <v>1</v>
      </c>
      <c r="P4590" s="12" t="n"/>
      <c r="Q4590" s="12" t="n"/>
      <c r="R4590" s="12" t="n"/>
      <c r="S4590" s="12" t="inlineStr">
        <is>
          <t>Duct bank</t>
        </is>
      </c>
      <c r="T4590" s="16" t="n">
        <v>8</v>
      </c>
      <c r="U4590" s="16" t="n">
        <v>108</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I-I-0099</t>
        </is>
      </c>
      <c r="B4591" s="12" t="inlineStr">
        <is>
          <t>I</t>
        </is>
      </c>
      <c r="C4591" s="12" t="inlineStr">
        <is>
          <t>Modular / portable power</t>
        </is>
      </c>
      <c r="D4591" s="12" t="inlineStr">
        <is>
          <t>RTD to JB JB-Fuel-gas compresso-RTD01: 10 x 1 tri (field cables)</t>
        </is>
      </c>
      <c r="E4591" s="12" t="inlineStr"/>
      <c r="F4591" s="12" t="inlineStr">
        <is>
          <t>Fuel-gas compressors 3 x 100% electric</t>
        </is>
      </c>
      <c r="G4591" s="12" t="inlineStr">
        <is>
          <t>JB-Fuel-gas compresso-RTD01</t>
        </is>
      </c>
      <c r="H4591" s="12" t="inlineStr">
        <is>
          <t>Fuel-gas compressors 3 x 100% electric</t>
        </is>
      </c>
      <c r="I4591" s="12" t="inlineStr">
        <is>
          <t>Instrumentation</t>
        </is>
      </c>
      <c r="J4591" s="12" t="inlineStr">
        <is>
          <t>RTD cable, #18 shielded triads, PLTC</t>
        </is>
      </c>
      <c r="K4591" s="12" t="inlineStr">
        <is>
          <t>RTD|1 tri|18</t>
        </is>
      </c>
      <c r="L4591" s="12" t="inlineStr">
        <is>
          <t>1 tri</t>
        </is>
      </c>
      <c r="M4591" s="12" t="inlineStr">
        <is>
          <t>18</t>
        </is>
      </c>
      <c r="N4591" s="12" t="n">
        <v>10</v>
      </c>
      <c r="O4591" s="12" t="n">
        <v>1</v>
      </c>
      <c r="P4591" s="12" t="n"/>
      <c r="Q4591" s="12" t="n"/>
      <c r="R4591" s="12" t="n"/>
      <c r="S4591" s="12" t="inlineStr">
        <is>
          <t>Tray / conduit</t>
        </is>
      </c>
      <c r="T4591" s="16" t="n">
        <v>103</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I-I-0100</t>
        </is>
      </c>
      <c r="B4592" s="12" t="inlineStr">
        <is>
          <t>I</t>
        </is>
      </c>
      <c r="C4592" s="12" t="inlineStr">
        <is>
          <t>Modular / portable power</t>
        </is>
      </c>
      <c r="D4592" s="12" t="inlineStr">
        <is>
          <t>Home run JB-Fuel-gas compresso-RTD01 to the control / marshalling room</t>
        </is>
      </c>
      <c r="E4592" s="12" t="inlineStr"/>
      <c r="F4592" s="12" t="inlineStr">
        <is>
          <t>SC-2 PCM + 15 kV GCB</t>
        </is>
      </c>
      <c r="G4592" s="12" t="inlineStr">
        <is>
          <t>JB-Fuel-gas compresso-RTD01</t>
        </is>
      </c>
      <c r="H4592" s="12" t="inlineStr">
        <is>
          <t>Fuel-gas compressors 3 x 100% electric</t>
        </is>
      </c>
      <c r="I4592" s="12" t="inlineStr">
        <is>
          <t>Instrumentation</t>
        </is>
      </c>
      <c r="J4592" s="12" t="inlineStr">
        <is>
          <t>RTD cable, #18 shielded triads, PLTC</t>
        </is>
      </c>
      <c r="K4592" s="12" t="inlineStr">
        <is>
          <t>RTD|12 tri|18</t>
        </is>
      </c>
      <c r="L4592" s="12" t="inlineStr">
        <is>
          <t>12 tri</t>
        </is>
      </c>
      <c r="M4592" s="12" t="inlineStr">
        <is>
          <t>18</t>
        </is>
      </c>
      <c r="N4592" s="12" t="n">
        <v>1</v>
      </c>
      <c r="O4592" s="12" t="n">
        <v>1</v>
      </c>
      <c r="P4592" s="12" t="n"/>
      <c r="Q4592" s="12" t="n"/>
      <c r="R4592" s="12" t="n"/>
      <c r="S4592" s="12" t="inlineStr">
        <is>
          <t>Duct bank</t>
        </is>
      </c>
      <c r="T4592" s="16" t="n">
        <v>8</v>
      </c>
      <c r="U4592" s="16" t="n">
        <v>108</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I-I-0101</t>
        </is>
      </c>
      <c r="B4593" s="12" t="inlineStr">
        <is>
          <t>I</t>
        </is>
      </c>
      <c r="C4593" s="12" t="inlineStr">
        <is>
          <t>Modular / portable power</t>
        </is>
      </c>
      <c r="D4593" s="12" t="inlineStr">
        <is>
          <t>RTD to JB JB-Fuel-gas compresso-RTD02: 2 x 1 tri (field cables)</t>
        </is>
      </c>
      <c r="E4593" s="12" t="inlineStr"/>
      <c r="F4593" s="12" t="inlineStr">
        <is>
          <t>Fuel-gas compressors 3 x 100% electric</t>
        </is>
      </c>
      <c r="G4593" s="12" t="inlineStr">
        <is>
          <t>JB-Fuel-gas compresso-RTD02</t>
        </is>
      </c>
      <c r="H4593" s="12" t="inlineStr">
        <is>
          <t>Fuel-gas compressors 3 x 100% electric</t>
        </is>
      </c>
      <c r="I4593" s="12" t="inlineStr">
        <is>
          <t>Instrumentation</t>
        </is>
      </c>
      <c r="J4593" s="12" t="inlineStr">
        <is>
          <t>RTD cable, #18 shielded triads, PLTC</t>
        </is>
      </c>
      <c r="K4593" s="12" t="inlineStr">
        <is>
          <t>RTD|1 tri|18</t>
        </is>
      </c>
      <c r="L4593" s="12" t="inlineStr">
        <is>
          <t>1 tri</t>
        </is>
      </c>
      <c r="M4593" s="12" t="inlineStr">
        <is>
          <t>18</t>
        </is>
      </c>
      <c r="N4593" s="12" t="n">
        <v>2</v>
      </c>
      <c r="O4593" s="12" t="n">
        <v>1</v>
      </c>
      <c r="P4593" s="12" t="n"/>
      <c r="Q4593" s="12" t="n"/>
      <c r="R4593" s="12" t="n"/>
      <c r="S4593" s="12" t="inlineStr">
        <is>
          <t>Tray / conduit</t>
        </is>
      </c>
      <c r="T4593" s="16" t="n">
        <v>103</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I-I-0102</t>
        </is>
      </c>
      <c r="B4594" s="12" t="inlineStr">
        <is>
          <t>I</t>
        </is>
      </c>
      <c r="C4594" s="12" t="inlineStr">
        <is>
          <t>Modular / portable power</t>
        </is>
      </c>
      <c r="D4594" s="12" t="inlineStr">
        <is>
          <t>Home run JB-Fuel-gas compresso-RTD02 to the control / marshalling room</t>
        </is>
      </c>
      <c r="E4594" s="12" t="inlineStr"/>
      <c r="F4594" s="12" t="inlineStr">
        <is>
          <t>SC-2 PCM + 15 kV GCB</t>
        </is>
      </c>
      <c r="G4594" s="12" t="inlineStr">
        <is>
          <t>JB-Fuel-gas compresso-RTD02</t>
        </is>
      </c>
      <c r="H4594" s="12" t="inlineStr">
        <is>
          <t>Fuel-gas compressors 3 x 100% electric</t>
        </is>
      </c>
      <c r="I4594" s="12" t="inlineStr">
        <is>
          <t>Instrumentation</t>
        </is>
      </c>
      <c r="J4594" s="12" t="inlineStr">
        <is>
          <t>RTD cable, #18 shielded triads, PLTC</t>
        </is>
      </c>
      <c r="K4594" s="12" t="inlineStr">
        <is>
          <t>RTD|12 tri|18</t>
        </is>
      </c>
      <c r="L4594" s="12" t="inlineStr">
        <is>
          <t>12 tri</t>
        </is>
      </c>
      <c r="M4594" s="12" t="inlineStr">
        <is>
          <t>18</t>
        </is>
      </c>
      <c r="N4594" s="12" t="n">
        <v>1</v>
      </c>
      <c r="O4594" s="12" t="n">
        <v>1</v>
      </c>
      <c r="P4594" s="12" t="n"/>
      <c r="Q4594" s="12" t="n"/>
      <c r="R4594" s="12" t="n"/>
      <c r="S4594" s="12" t="inlineStr">
        <is>
          <t>Duct bank</t>
        </is>
      </c>
      <c r="T4594" s="16" t="n">
        <v>8</v>
      </c>
      <c r="U4594" s="16" t="n">
        <v>108</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I-I-0103</t>
        </is>
      </c>
      <c r="B4595" s="12" t="inlineStr">
        <is>
          <t>I</t>
        </is>
      </c>
      <c r="C4595" s="12" t="inlineStr">
        <is>
          <t>Modular / portable power</t>
        </is>
      </c>
      <c r="D4595" s="12" t="inlineStr">
        <is>
          <t>Analog instrument to JB JB-GEN-E-AI01: 20 x 1 pr (field cables)</t>
        </is>
      </c>
      <c r="E4595" s="12" t="inlineStr">
        <is>
          <t>GEN-E</t>
        </is>
      </c>
      <c r="F4595" s="12" t="inlineStr">
        <is>
          <t>GEN-E: enclosed industrial gas genset 2 MW</t>
        </is>
      </c>
      <c r="G4595" s="12" t="inlineStr">
        <is>
          <t>JB-GEN-E-AI01</t>
        </is>
      </c>
      <c r="H4595" s="12" t="inlineStr">
        <is>
          <t>GEN-E: enclosed industrial gas genset 2 MW</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20</v>
      </c>
      <c r="O4595" s="12" t="n">
        <v>1</v>
      </c>
      <c r="P4595" s="12" t="n"/>
      <c r="Q4595" s="12" t="n"/>
      <c r="R4595" s="12" t="n"/>
      <c r="S4595" s="12" t="inlineStr">
        <is>
          <t>Tray / conduit</t>
        </is>
      </c>
      <c r="T4595" s="16" t="n">
        <v>60</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I-I-0104</t>
        </is>
      </c>
      <c r="B4596" s="12" t="inlineStr">
        <is>
          <t>I</t>
        </is>
      </c>
      <c r="C4596" s="12" t="inlineStr">
        <is>
          <t>Modular / portable power</t>
        </is>
      </c>
      <c r="D4596" s="12" t="inlineStr">
        <is>
          <t>Home run JB-GEN-E-AI01 to the control / marshalling room</t>
        </is>
      </c>
      <c r="E4596" s="12" t="inlineStr">
        <is>
          <t>PAD-EH</t>
        </is>
      </c>
      <c r="F4596" s="12" t="inlineStr">
        <is>
          <t>PAD-EH 13.8 kV switchgear e-house</t>
        </is>
      </c>
      <c r="G4596" s="12" t="inlineStr">
        <is>
          <t>JB-GEN-E-AI01</t>
        </is>
      </c>
      <c r="H4596" s="12" t="inlineStr">
        <is>
          <t>GEN-E: enclosed industrial gas genset 2 MW</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Surface</t>
        </is>
      </c>
      <c r="T4596" s="16" t="n">
        <v>153</v>
      </c>
      <c r="U4596" s="16" t="n">
        <v>32</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I-I-0105</t>
        </is>
      </c>
      <c r="B4597" s="12" t="inlineStr">
        <is>
          <t>I</t>
        </is>
      </c>
      <c r="C4597" s="12" t="inlineStr">
        <is>
          <t>Modular / portable power</t>
        </is>
      </c>
      <c r="D4597" s="12" t="inlineStr">
        <is>
          <t>Discrete device to JB JB-GEN-E-DI01: 20 x 1 pr (field cables)</t>
        </is>
      </c>
      <c r="E4597" s="12" t="inlineStr">
        <is>
          <t>GEN-E</t>
        </is>
      </c>
      <c r="F4597" s="12" t="inlineStr">
        <is>
          <t>GEN-E: enclosed industrial gas genset 2 MW</t>
        </is>
      </c>
      <c r="G4597" s="12" t="inlineStr">
        <is>
          <t>JB-GEN-E-DI01</t>
        </is>
      </c>
      <c r="H4597" s="12" t="inlineStr">
        <is>
          <t>GEN-E: enclosed industrial gas genset 2 MW</t>
        </is>
      </c>
      <c r="I4597" s="12" t="inlineStr">
        <is>
          <t>Instrumentation</t>
        </is>
      </c>
      <c r="J4597" s="12" t="inlineStr">
        <is>
          <t>Instrumentation PLTC / TC-ER 300 V, #18 twisted shielded pairs, overall shield</t>
        </is>
      </c>
      <c r="K4597" s="12" t="inlineStr">
        <is>
          <t>PLTC|1 pr|16</t>
        </is>
      </c>
      <c r="L4597" s="12" t="inlineStr">
        <is>
          <t>1 pr</t>
        </is>
      </c>
      <c r="M4597" s="12" t="inlineStr">
        <is>
          <t>16</t>
        </is>
      </c>
      <c r="N4597" s="12" t="n">
        <v>20</v>
      </c>
      <c r="O4597" s="12" t="n">
        <v>1</v>
      </c>
      <c r="P4597" s="12" t="n"/>
      <c r="Q4597" s="12" t="n"/>
      <c r="R4597" s="12" t="n"/>
      <c r="S4597" s="12" t="inlineStr">
        <is>
          <t>Tray / conduit</t>
        </is>
      </c>
      <c r="T4597" s="16" t="n">
        <v>60</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I-I-0106</t>
        </is>
      </c>
      <c r="B4598" s="12" t="inlineStr">
        <is>
          <t>I</t>
        </is>
      </c>
      <c r="C4598" s="12" t="inlineStr">
        <is>
          <t>Modular / portable power</t>
        </is>
      </c>
      <c r="D4598" s="12" t="inlineStr">
        <is>
          <t>Home run JB-GEN-E-DI01 to the control / marshalling room</t>
        </is>
      </c>
      <c r="E4598" s="12" t="inlineStr">
        <is>
          <t>PAD-EH</t>
        </is>
      </c>
      <c r="F4598" s="12" t="inlineStr">
        <is>
          <t>PAD-EH 13.8 kV switchgear e-house</t>
        </is>
      </c>
      <c r="G4598" s="12" t="inlineStr">
        <is>
          <t>JB-GEN-E-DI01</t>
        </is>
      </c>
      <c r="H4598" s="12" t="inlineStr">
        <is>
          <t>GEN-E: enclosed industrial gas genset 2 MW</t>
        </is>
      </c>
      <c r="I4598" s="12" t="inlineStr">
        <is>
          <t>Instrumentation</t>
        </is>
      </c>
      <c r="J4598" s="12" t="inlineStr">
        <is>
          <t>Instrumentation PLTC / TC-ER 300 V, #18 twisted shielded pairs, overall shield</t>
        </is>
      </c>
      <c r="K4598" s="12" t="inlineStr">
        <is>
          <t>PLTC|24 pr|18</t>
        </is>
      </c>
      <c r="L4598" s="12" t="inlineStr">
        <is>
          <t>24 pr</t>
        </is>
      </c>
      <c r="M4598" s="12" t="inlineStr">
        <is>
          <t>18</t>
        </is>
      </c>
      <c r="N4598" s="12" t="n">
        <v>1</v>
      </c>
      <c r="O4598" s="12" t="n">
        <v>1</v>
      </c>
      <c r="P4598" s="12" t="n"/>
      <c r="Q4598" s="12" t="n"/>
      <c r="R4598" s="12" t="n"/>
      <c r="S4598" s="12" t="inlineStr">
        <is>
          <t>Surface</t>
        </is>
      </c>
      <c r="T4598" s="16" t="n">
        <v>153</v>
      </c>
      <c r="U4598" s="16" t="n">
        <v>32</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I-I-0107</t>
        </is>
      </c>
      <c r="B4599" s="12" t="inlineStr">
        <is>
          <t>I</t>
        </is>
      </c>
      <c r="C4599" s="12" t="inlineStr">
        <is>
          <t>Modular / portable power</t>
        </is>
      </c>
      <c r="D4599" s="12" t="inlineStr">
        <is>
          <t>Analog instrument to JB JB-GEN-O-AI01: 20 x 1 pr (field cables)</t>
        </is>
      </c>
      <c r="E4599" s="12" t="inlineStr">
        <is>
          <t>GEN-O</t>
        </is>
      </c>
      <c r="F4599" s="12" t="inlineStr">
        <is>
          <t>GEN-O: open engine-generator skid</t>
        </is>
      </c>
      <c r="G4599" s="12" t="inlineStr">
        <is>
          <t>JB-GEN-O-AI01</t>
        </is>
      </c>
      <c r="H4599" s="12" t="inlineStr">
        <is>
          <t>GEN-O: open engine-generator skid</t>
        </is>
      </c>
      <c r="I4599" s="12" t="inlineStr">
        <is>
          <t>Instrumentation</t>
        </is>
      </c>
      <c r="J4599" s="12" t="inlineStr">
        <is>
          <t>Instrumentation PLTC / TC-ER 300 V, #18 twisted shielded pairs, overall shield</t>
        </is>
      </c>
      <c r="K4599" s="12" t="inlineStr">
        <is>
          <t>PLTC|1 pr|16</t>
        </is>
      </c>
      <c r="L4599" s="12" t="inlineStr">
        <is>
          <t>1 pr</t>
        </is>
      </c>
      <c r="M4599" s="12" t="inlineStr">
        <is>
          <t>16</t>
        </is>
      </c>
      <c r="N4599" s="12" t="n">
        <v>20</v>
      </c>
      <c r="O4599" s="12" t="n">
        <v>1</v>
      </c>
      <c r="P4599" s="12" t="n"/>
      <c r="Q4599" s="12" t="n"/>
      <c r="R4599" s="12" t="n"/>
      <c r="S4599" s="12" t="inlineStr">
        <is>
          <t>Tray / conduit</t>
        </is>
      </c>
      <c r="T4599" s="16" t="n">
        <v>45</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I-I-0108</t>
        </is>
      </c>
      <c r="B4600" s="12" t="inlineStr">
        <is>
          <t>I</t>
        </is>
      </c>
      <c r="C4600" s="12" t="inlineStr">
        <is>
          <t>Modular / portable power</t>
        </is>
      </c>
      <c r="D4600" s="12" t="inlineStr">
        <is>
          <t>Home run JB-GEN-O-AI01 to the control / marshalling room</t>
        </is>
      </c>
      <c r="E4600" s="12" t="inlineStr">
        <is>
          <t>PAD-EH</t>
        </is>
      </c>
      <c r="F4600" s="12" t="inlineStr">
        <is>
          <t>PAD-EH 13.8 kV switchgear e-house</t>
        </is>
      </c>
      <c r="G4600" s="12" t="inlineStr">
        <is>
          <t>JB-GEN-O-AI01</t>
        </is>
      </c>
      <c r="H4600" s="12" t="inlineStr">
        <is>
          <t>GEN-O: open engine-generator skid</t>
        </is>
      </c>
      <c r="I4600" s="12" t="inlineStr">
        <is>
          <t>Instrumentation</t>
        </is>
      </c>
      <c r="J4600" s="12" t="inlineStr">
        <is>
          <t>Instrumentation PLTC / TC-ER 300 V, #18 twisted shielded pairs, overall shield</t>
        </is>
      </c>
      <c r="K4600" s="12" t="inlineStr">
        <is>
          <t>PLTC|24 pr|18</t>
        </is>
      </c>
      <c r="L4600" s="12" t="inlineStr">
        <is>
          <t>24 pr</t>
        </is>
      </c>
      <c r="M4600" s="12" t="inlineStr">
        <is>
          <t>18</t>
        </is>
      </c>
      <c r="N4600" s="12" t="n">
        <v>1</v>
      </c>
      <c r="O4600" s="12" t="n">
        <v>1</v>
      </c>
      <c r="P4600" s="12" t="n"/>
      <c r="Q4600" s="12" t="n"/>
      <c r="R4600" s="12" t="n"/>
      <c r="S4600" s="12" t="inlineStr">
        <is>
          <t>Surface</t>
        </is>
      </c>
      <c r="T4600" s="16" t="n">
        <v>153</v>
      </c>
      <c r="U4600" s="16" t="n">
        <v>79</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I-I-0109</t>
        </is>
      </c>
      <c r="B4601" s="12" t="inlineStr">
        <is>
          <t>I</t>
        </is>
      </c>
      <c r="C4601" s="12" t="inlineStr">
        <is>
          <t>Modular / portable power</t>
        </is>
      </c>
      <c r="D4601" s="12" t="inlineStr">
        <is>
          <t>Discrete device to JB JB-GEN-O-DI01: 20 x 1 pr (field cables)</t>
        </is>
      </c>
      <c r="E4601" s="12" t="inlineStr">
        <is>
          <t>GEN-O</t>
        </is>
      </c>
      <c r="F4601" s="12" t="inlineStr">
        <is>
          <t>GEN-O: open engine-generator skid</t>
        </is>
      </c>
      <c r="G4601" s="12" t="inlineStr">
        <is>
          <t>JB-GEN-O-DI01</t>
        </is>
      </c>
      <c r="H4601" s="12" t="inlineStr">
        <is>
          <t>GEN-O: open engine-generator skid</t>
        </is>
      </c>
      <c r="I4601" s="12" t="inlineStr">
        <is>
          <t>Instrumentation</t>
        </is>
      </c>
      <c r="J4601" s="12" t="inlineStr">
        <is>
          <t>Instrumentation PLTC / TC-ER 300 V, #18 twisted shielded pairs, overall shield</t>
        </is>
      </c>
      <c r="K4601" s="12" t="inlineStr">
        <is>
          <t>PLTC|1 pr|16</t>
        </is>
      </c>
      <c r="L4601" s="12" t="inlineStr">
        <is>
          <t>1 pr</t>
        </is>
      </c>
      <c r="M4601" s="12" t="inlineStr">
        <is>
          <t>16</t>
        </is>
      </c>
      <c r="N4601" s="12" t="n">
        <v>20</v>
      </c>
      <c r="O4601" s="12" t="n">
        <v>1</v>
      </c>
      <c r="P4601" s="12" t="n"/>
      <c r="Q4601" s="12" t="n"/>
      <c r="R4601" s="12" t="n"/>
      <c r="S4601" s="12" t="inlineStr">
        <is>
          <t>Tray / conduit</t>
        </is>
      </c>
      <c r="T4601" s="16" t="n">
        <v>45</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I-I-0110</t>
        </is>
      </c>
      <c r="B4602" s="12" t="inlineStr">
        <is>
          <t>I</t>
        </is>
      </c>
      <c r="C4602" s="12" t="inlineStr">
        <is>
          <t>Modular / portable power</t>
        </is>
      </c>
      <c r="D4602" s="12" t="inlineStr">
        <is>
          <t>Home run JB-GEN-O-DI01 to the control / marshalling room</t>
        </is>
      </c>
      <c r="E4602" s="12" t="inlineStr">
        <is>
          <t>PAD-EH</t>
        </is>
      </c>
      <c r="F4602" s="12" t="inlineStr">
        <is>
          <t>PAD-EH 13.8 kV switchgear e-house</t>
        </is>
      </c>
      <c r="G4602" s="12" t="inlineStr">
        <is>
          <t>JB-GEN-O-DI01</t>
        </is>
      </c>
      <c r="H4602" s="12" t="inlineStr">
        <is>
          <t>GEN-O: open engine-generator skid</t>
        </is>
      </c>
      <c r="I4602" s="12" t="inlineStr">
        <is>
          <t>Instrumentation</t>
        </is>
      </c>
      <c r="J4602" s="12" t="inlineStr">
        <is>
          <t>Instrumentation PLTC / TC-ER 300 V, #18 twisted shielded pairs, overall shield</t>
        </is>
      </c>
      <c r="K4602" s="12" t="inlineStr">
        <is>
          <t>PLTC|24 pr|18</t>
        </is>
      </c>
      <c r="L4602" s="12" t="inlineStr">
        <is>
          <t>24 pr</t>
        </is>
      </c>
      <c r="M4602" s="12" t="inlineStr">
        <is>
          <t>18</t>
        </is>
      </c>
      <c r="N4602" s="12" t="n">
        <v>1</v>
      </c>
      <c r="O4602" s="12" t="n">
        <v>1</v>
      </c>
      <c r="P4602" s="12" t="n"/>
      <c r="Q4602" s="12" t="n"/>
      <c r="R4602" s="12" t="n"/>
      <c r="S4602" s="12" t="inlineStr">
        <is>
          <t>Surface</t>
        </is>
      </c>
      <c r="T4602" s="16" t="n">
        <v>153</v>
      </c>
      <c r="U4602" s="16" t="n">
        <v>79</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I-I-0111</t>
        </is>
      </c>
      <c r="B4603" s="12" t="inlineStr">
        <is>
          <t>I</t>
        </is>
      </c>
      <c r="C4603" s="12" t="inlineStr">
        <is>
          <t>Modular / portable power</t>
        </is>
      </c>
      <c r="D4603" s="12" t="inlineStr">
        <is>
          <t>Instrumentation</t>
        </is>
      </c>
      <c r="E4603" s="12" t="inlineStr"/>
      <c r="F4603" s="12" t="inlineStr">
        <is>
          <t>PCM: power control module</t>
        </is>
      </c>
      <c r="G4603" s="12" t="inlineStr"/>
      <c r="H4603" s="12" t="inlineStr">
        <is>
          <t>Gas conditioning skid</t>
        </is>
      </c>
      <c r="I4603" s="12" t="inlineStr">
        <is>
          <t>Instrumentation</t>
        </is>
      </c>
      <c r="J4603" s="12" t="inlineStr">
        <is>
          <t>Instrumentation ITC / PLTC, IS, #18 shielded pairs, blue jacket</t>
        </is>
      </c>
      <c r="K4603" s="12" t="inlineStr">
        <is>
          <t>ITC|4 pr|18</t>
        </is>
      </c>
      <c r="L4603" s="12" t="inlineStr">
        <is>
          <t>4 pr</t>
        </is>
      </c>
      <c r="M4603" s="12" t="inlineStr">
        <is>
          <t>18</t>
        </is>
      </c>
      <c r="N4603" s="12" t="n">
        <v>1</v>
      </c>
      <c r="O4603" s="12" t="n">
        <v>1</v>
      </c>
      <c r="P4603" s="12" t="n"/>
      <c r="Q4603" s="12" t="n"/>
      <c r="R4603" s="12" t="n"/>
      <c r="S4603" s="12" t="inlineStr">
        <is>
          <t>Tray</t>
        </is>
      </c>
      <c r="T4603" s="16" t="n">
        <v>40</v>
      </c>
      <c r="U4603" s="16" t="n">
        <v>94</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I-I-0112</t>
        </is>
      </c>
      <c r="B4604" s="12" t="inlineStr">
        <is>
          <t>I</t>
        </is>
      </c>
      <c r="C4604" s="12" t="inlineStr">
        <is>
          <t>Modular / portable power</t>
        </is>
      </c>
      <c r="D4604" s="12" t="inlineStr">
        <is>
          <t>Instrumentation</t>
        </is>
      </c>
      <c r="E4604" s="12" t="inlineStr"/>
      <c r="F4604" s="12" t="inlineStr">
        <is>
          <t>PCM: power control module</t>
        </is>
      </c>
      <c r="G4604" s="12" t="inlineStr"/>
      <c r="H4604" s="12" t="inlineStr">
        <is>
          <t>Gas conditioning skid</t>
        </is>
      </c>
      <c r="I4604" s="12" t="inlineStr">
        <is>
          <t>Instrumentation</t>
        </is>
      </c>
      <c r="J4604" s="12" t="inlineStr">
        <is>
          <t>Instrumentation ITC / PLTC, IS, #18 shielded pairs, blue jacket</t>
        </is>
      </c>
      <c r="K4604" s="12" t="inlineStr">
        <is>
          <t>ITC|12 pr|18</t>
        </is>
      </c>
      <c r="L4604" s="12" t="inlineStr">
        <is>
          <t>12 pr</t>
        </is>
      </c>
      <c r="M4604" s="12" t="inlineStr">
        <is>
          <t>18</t>
        </is>
      </c>
      <c r="N4604" s="12" t="n">
        <v>1</v>
      </c>
      <c r="O4604" s="12" t="n">
        <v>1</v>
      </c>
      <c r="P4604" s="12" t="n"/>
      <c r="Q4604" s="12" t="n"/>
      <c r="R4604" s="12" t="n"/>
      <c r="S4604" s="12" t="inlineStr">
        <is>
          <t>Tray</t>
        </is>
      </c>
      <c r="T4604" s="16" t="n">
        <v>40</v>
      </c>
      <c r="U4604" s="16" t="n">
        <v>94</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I-I-0113</t>
        </is>
      </c>
      <c r="B4605" s="12" t="inlineStr">
        <is>
          <t>I</t>
        </is>
      </c>
      <c r="C4605" s="12" t="inlineStr">
        <is>
          <t>Modular / portable power</t>
        </is>
      </c>
      <c r="D4605" s="12" t="inlineStr">
        <is>
          <t>Analog instrument to JB JB-MOB-1-AI01: 20 x 1 pr (field cables)</t>
        </is>
      </c>
      <c r="E4605" s="12" t="inlineStr">
        <is>
          <t>MOB-1</t>
        </is>
      </c>
      <c r="F4605" s="12" t="inlineStr">
        <is>
          <t>MOB-1: trailer genset</t>
        </is>
      </c>
      <c r="G4605" s="12" t="inlineStr">
        <is>
          <t>JB-MOB-1-AI01</t>
        </is>
      </c>
      <c r="H4605" s="12" t="inlineStr">
        <is>
          <t>MOB-1: trailer genset</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20</v>
      </c>
      <c r="O4605" s="12" t="n">
        <v>1</v>
      </c>
      <c r="P4605" s="12" t="n"/>
      <c r="Q4605" s="12" t="n"/>
      <c r="R4605" s="12" t="n"/>
      <c r="S4605" s="12" t="inlineStr">
        <is>
          <t>Tray / conduit</t>
        </is>
      </c>
      <c r="T4605" s="16" t="n">
        <v>61</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I-I-0114</t>
        </is>
      </c>
      <c r="B4606" s="12" t="inlineStr">
        <is>
          <t>I</t>
        </is>
      </c>
      <c r="C4606" s="12" t="inlineStr">
        <is>
          <t>Modular / portable power</t>
        </is>
      </c>
      <c r="D4606" s="12" t="inlineStr">
        <is>
          <t>Home run JB-MOB-1-AI01 to the control / marshalling room</t>
        </is>
      </c>
      <c r="E4606" s="12" t="inlineStr">
        <is>
          <t>PAD-EH</t>
        </is>
      </c>
      <c r="F4606" s="12" t="inlineStr">
        <is>
          <t>PAD-EH 13.8 kV switchgear e-house</t>
        </is>
      </c>
      <c r="G4606" s="12" t="inlineStr">
        <is>
          <t>JB-MOB-1-AI01</t>
        </is>
      </c>
      <c r="H4606" s="12" t="inlineStr">
        <is>
          <t>MOB-1: trailer genset</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Surface</t>
        </is>
      </c>
      <c r="T4606" s="16" t="n">
        <v>113</v>
      </c>
      <c r="U4606" s="16" t="n">
        <v>160</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I-I-0115</t>
        </is>
      </c>
      <c r="B4607" s="12" t="inlineStr">
        <is>
          <t>I</t>
        </is>
      </c>
      <c r="C4607" s="12" t="inlineStr">
        <is>
          <t>Modular / portable power</t>
        </is>
      </c>
      <c r="D4607" s="12" t="inlineStr">
        <is>
          <t>Discrete device to JB JB-MOB-1-DI01: 20 x 1 pr (field cables)</t>
        </is>
      </c>
      <c r="E4607" s="12" t="inlineStr">
        <is>
          <t>MOB-1</t>
        </is>
      </c>
      <c r="F4607" s="12" t="inlineStr">
        <is>
          <t>MOB-1: trailer genset</t>
        </is>
      </c>
      <c r="G4607" s="12" t="inlineStr">
        <is>
          <t>JB-MOB-1-DI01</t>
        </is>
      </c>
      <c r="H4607" s="12" t="inlineStr">
        <is>
          <t>MOB-1: trailer genset</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20</v>
      </c>
      <c r="O4607" s="12" t="n">
        <v>1</v>
      </c>
      <c r="P4607" s="12" t="n"/>
      <c r="Q4607" s="12" t="n"/>
      <c r="R4607" s="12" t="n"/>
      <c r="S4607" s="12" t="inlineStr">
        <is>
          <t>Tray / conduit</t>
        </is>
      </c>
      <c r="T4607" s="16" t="n">
        <v>61</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I-I-0116</t>
        </is>
      </c>
      <c r="B4608" s="12" t="inlineStr">
        <is>
          <t>I</t>
        </is>
      </c>
      <c r="C4608" s="12" t="inlineStr">
        <is>
          <t>Modular / portable power</t>
        </is>
      </c>
      <c r="D4608" s="12" t="inlineStr">
        <is>
          <t>Home run JB-MOB-1-DI01 to the control / marshalling room</t>
        </is>
      </c>
      <c r="E4608" s="12" t="inlineStr">
        <is>
          <t>PAD-EH</t>
        </is>
      </c>
      <c r="F4608" s="12" t="inlineStr">
        <is>
          <t>PAD-EH 13.8 kV switchgear e-house</t>
        </is>
      </c>
      <c r="G4608" s="12" t="inlineStr">
        <is>
          <t>JB-MOB-1-DI01</t>
        </is>
      </c>
      <c r="H4608" s="12" t="inlineStr">
        <is>
          <t>MOB-1: trailer genset</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Surface</t>
        </is>
      </c>
      <c r="T4608" s="16" t="n">
        <v>113</v>
      </c>
      <c r="U4608" s="16" t="n">
        <v>160</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I-I-0117</t>
        </is>
      </c>
      <c r="B4609" s="12" t="inlineStr">
        <is>
          <t>I</t>
        </is>
      </c>
      <c r="C4609" s="12" t="inlineStr">
        <is>
          <t>Modular / portable power</t>
        </is>
      </c>
      <c r="D4609" s="12" t="inlineStr">
        <is>
          <t>Instrumentation</t>
        </is>
      </c>
      <c r="E4609" s="12" t="inlineStr"/>
      <c r="F4609" s="12" t="inlineStr">
        <is>
          <t>PCM: power control module</t>
        </is>
      </c>
      <c r="G4609" s="12" t="inlineStr"/>
      <c r="H4609" s="12" t="inlineStr">
        <is>
          <t>MOD-LV 480 V board + 480 V : 13.8 kV step-up</t>
        </is>
      </c>
      <c r="I4609" s="12" t="inlineStr">
        <is>
          <t>Instrumentation</t>
        </is>
      </c>
      <c r="J4609" s="12" t="inlineStr">
        <is>
          <t>Instrumentation PLTC / TC-ER 300 V, #18 twisted shielded pairs, overall shield</t>
        </is>
      </c>
      <c r="K4609" s="12" t="inlineStr">
        <is>
          <t>PLTC|4 pr|18</t>
        </is>
      </c>
      <c r="L4609" s="12" t="inlineStr">
        <is>
          <t>4 pr</t>
        </is>
      </c>
      <c r="M4609" s="12" t="inlineStr">
        <is>
          <t>18</t>
        </is>
      </c>
      <c r="N4609" s="12" t="n">
        <v>1</v>
      </c>
      <c r="O4609" s="12" t="n">
        <v>1</v>
      </c>
      <c r="P4609" s="12" t="n"/>
      <c r="Q4609" s="12" t="n"/>
      <c r="R4609" s="12" t="n"/>
      <c r="S4609" s="12" t="inlineStr">
        <is>
          <t>Duct bank</t>
        </is>
      </c>
      <c r="T4609" s="16" t="n">
        <v>757</v>
      </c>
      <c r="U4609" s="16" t="n">
        <v>32</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I-I-0118</t>
        </is>
      </c>
      <c r="B4610" s="12" t="inlineStr">
        <is>
          <t>I</t>
        </is>
      </c>
      <c r="C4610" s="12" t="inlineStr">
        <is>
          <t>Modular / portable power</t>
        </is>
      </c>
      <c r="D4610" s="12" t="inlineStr">
        <is>
          <t>Analog instrument to JB JB-MT-4-AI01: 6 x 1 pr (field cables)</t>
        </is>
      </c>
      <c r="E4610" s="12" t="inlineStr">
        <is>
          <t>MT-4</t>
        </is>
      </c>
      <c r="F4610" s="12" t="inlineStr">
        <is>
          <t>MT-4: microturbine 1 MW (Capstone C1000 class)</t>
        </is>
      </c>
      <c r="G4610" s="12" t="inlineStr">
        <is>
          <t>JB-MT-4-AI01</t>
        </is>
      </c>
      <c r="H4610" s="12" t="inlineStr">
        <is>
          <t>MT-4: microturbine 1 MW (Capstone C1000 class)</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6</v>
      </c>
      <c r="O4610" s="12" t="n">
        <v>1</v>
      </c>
      <c r="P4610" s="12" t="n"/>
      <c r="Q4610" s="12" t="n"/>
      <c r="R4610" s="12" t="n"/>
      <c r="S4610" s="12" t="inlineStr">
        <is>
          <t>Tray / conduit</t>
        </is>
      </c>
      <c r="T4610" s="16" t="n">
        <v>47</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I-I-0119</t>
        </is>
      </c>
      <c r="B4611" s="12" t="inlineStr">
        <is>
          <t>I</t>
        </is>
      </c>
      <c r="C4611" s="12" t="inlineStr">
        <is>
          <t>Modular / portable power</t>
        </is>
      </c>
      <c r="D4611" s="12" t="inlineStr">
        <is>
          <t>Home run JB-MT-4-AI01 to the control / marshalling room</t>
        </is>
      </c>
      <c r="E4611" s="12" t="inlineStr">
        <is>
          <t>PAD-EH</t>
        </is>
      </c>
      <c r="F4611" s="12" t="inlineStr">
        <is>
          <t>PAD-EH 13.8 kV switchgear e-house</t>
        </is>
      </c>
      <c r="G4611" s="12" t="inlineStr">
        <is>
          <t>JB-MT-4-AI01</t>
        </is>
      </c>
      <c r="H4611" s="12" t="inlineStr">
        <is>
          <t>MT-4: microturbine 1 MW (Capstone C1000 class)</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Surface</t>
        </is>
      </c>
      <c r="T4611" s="16" t="n">
        <v>198</v>
      </c>
      <c r="U4611" s="16" t="n">
        <v>47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I-I-0120</t>
        </is>
      </c>
      <c r="B4612" s="12" t="inlineStr">
        <is>
          <t>I</t>
        </is>
      </c>
      <c r="C4612" s="12" t="inlineStr">
        <is>
          <t>Modular / portable power</t>
        </is>
      </c>
      <c r="D4612" s="12" t="inlineStr">
        <is>
          <t>Discrete device to JB JB-MT-4-DI01: 6 x 1 pr (field cables)</t>
        </is>
      </c>
      <c r="E4612" s="12" t="inlineStr">
        <is>
          <t>MT-4</t>
        </is>
      </c>
      <c r="F4612" s="12" t="inlineStr">
        <is>
          <t>MT-4: microturbine 1 MW (Capstone C1000 class)</t>
        </is>
      </c>
      <c r="G4612" s="12" t="inlineStr">
        <is>
          <t>JB-MT-4-DI01</t>
        </is>
      </c>
      <c r="H4612" s="12" t="inlineStr">
        <is>
          <t>MT-4: microturbine 1 MW (Capstone C1000 class)</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6</v>
      </c>
      <c r="O4612" s="12" t="n">
        <v>1</v>
      </c>
      <c r="P4612" s="12" t="n"/>
      <c r="Q4612" s="12" t="n"/>
      <c r="R4612" s="12" t="n"/>
      <c r="S4612" s="12" t="inlineStr">
        <is>
          <t>Tray / conduit</t>
        </is>
      </c>
      <c r="T4612" s="16" t="n">
        <v>47</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I-I-0121</t>
        </is>
      </c>
      <c r="B4613" s="12" t="inlineStr">
        <is>
          <t>I</t>
        </is>
      </c>
      <c r="C4613" s="12" t="inlineStr">
        <is>
          <t>Modular / portable power</t>
        </is>
      </c>
      <c r="D4613" s="12" t="inlineStr">
        <is>
          <t>Home run JB-MT-4-DI01 to the control / marshalling room</t>
        </is>
      </c>
      <c r="E4613" s="12" t="inlineStr">
        <is>
          <t>PAD-EH</t>
        </is>
      </c>
      <c r="F4613" s="12" t="inlineStr">
        <is>
          <t>PAD-EH 13.8 kV switchgear e-house</t>
        </is>
      </c>
      <c r="G4613" s="12" t="inlineStr">
        <is>
          <t>JB-MT-4-DI01</t>
        </is>
      </c>
      <c r="H4613" s="12" t="inlineStr">
        <is>
          <t>MT-4: microturbine 1 MW (Capstone C1000 class)</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Surface</t>
        </is>
      </c>
      <c r="T4613" s="16" t="n">
        <v>198</v>
      </c>
      <c r="U4613" s="16" t="n">
        <v>47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I-I-0122</t>
        </is>
      </c>
      <c r="B4614" s="12" t="inlineStr">
        <is>
          <t>I</t>
        </is>
      </c>
      <c r="C4614" s="12" t="inlineStr">
        <is>
          <t>Modular / portable power</t>
        </is>
      </c>
      <c r="D4614" s="12" t="inlineStr">
        <is>
          <t>Analog instrument to JB JB-MT-5-AI01: 6 x 1 pr (field cables)</t>
        </is>
      </c>
      <c r="E4614" s="12" t="inlineStr">
        <is>
          <t>MT-5</t>
        </is>
      </c>
      <c r="F4614" s="12" t="inlineStr">
        <is>
          <t>MT-5: microturbine 1 MW (Capstone C1000 class)</t>
        </is>
      </c>
      <c r="G4614" s="12" t="inlineStr">
        <is>
          <t>JB-MT-5-AI01</t>
        </is>
      </c>
      <c r="H4614" s="12" t="inlineStr">
        <is>
          <t>MT-5: microturbine 1 MW (Capstone C1000 class)</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6</v>
      </c>
      <c r="O4614" s="12" t="n">
        <v>1</v>
      </c>
      <c r="P4614" s="12" t="n"/>
      <c r="Q4614" s="12" t="n"/>
      <c r="R4614" s="12" t="n"/>
      <c r="S4614" s="12" t="inlineStr">
        <is>
          <t>Tray / conduit</t>
        </is>
      </c>
      <c r="T4614" s="16" t="n">
        <v>47</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I-I-0123</t>
        </is>
      </c>
      <c r="B4615" s="12" t="inlineStr">
        <is>
          <t>I</t>
        </is>
      </c>
      <c r="C4615" s="12" t="inlineStr">
        <is>
          <t>Modular / portable power</t>
        </is>
      </c>
      <c r="D4615" s="12" t="inlineStr">
        <is>
          <t>Home run JB-MT-5-AI01 to the control / marshalling room</t>
        </is>
      </c>
      <c r="E4615" s="12" t="inlineStr">
        <is>
          <t>PAD-EH</t>
        </is>
      </c>
      <c r="F4615" s="12" t="inlineStr">
        <is>
          <t>PAD-EH 13.8 kV switchgear e-house</t>
        </is>
      </c>
      <c r="G4615" s="12" t="inlineStr">
        <is>
          <t>JB-MT-5-AI01</t>
        </is>
      </c>
      <c r="H4615" s="12" t="inlineStr">
        <is>
          <t>MT-5: microturbine 1 MW (Capstone C1000 class)</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Surface</t>
        </is>
      </c>
      <c r="T4615" s="16" t="n">
        <v>198</v>
      </c>
      <c r="U4615" s="16" t="n">
        <v>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I-I-0124</t>
        </is>
      </c>
      <c r="B4616" s="12" t="inlineStr">
        <is>
          <t>I</t>
        </is>
      </c>
      <c r="C4616" s="12" t="inlineStr">
        <is>
          <t>Modular / portable power</t>
        </is>
      </c>
      <c r="D4616" s="12" t="inlineStr">
        <is>
          <t>Discrete device to JB JB-MT-5-DI01: 6 x 1 pr (field cables)</t>
        </is>
      </c>
      <c r="E4616" s="12" t="inlineStr">
        <is>
          <t>MT-5</t>
        </is>
      </c>
      <c r="F4616" s="12" t="inlineStr">
        <is>
          <t>MT-5: microturbine 1 MW (Capstone C1000 class)</t>
        </is>
      </c>
      <c r="G4616" s="12" t="inlineStr">
        <is>
          <t>JB-MT-5-DI01</t>
        </is>
      </c>
      <c r="H4616" s="12" t="inlineStr">
        <is>
          <t>MT-5: microturbine 1 MW (Capstone C1000 class)</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6</v>
      </c>
      <c r="O4616" s="12" t="n">
        <v>1</v>
      </c>
      <c r="P4616" s="12" t="n"/>
      <c r="Q4616" s="12" t="n"/>
      <c r="R4616" s="12" t="n"/>
      <c r="S4616" s="12" t="inlineStr">
        <is>
          <t>Tray / conduit</t>
        </is>
      </c>
      <c r="T4616" s="16" t="n">
        <v>47</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I-I-0125</t>
        </is>
      </c>
      <c r="B4617" s="12" t="inlineStr">
        <is>
          <t>I</t>
        </is>
      </c>
      <c r="C4617" s="12" t="inlineStr">
        <is>
          <t>Modular / portable power</t>
        </is>
      </c>
      <c r="D4617" s="12" t="inlineStr">
        <is>
          <t>Home run JB-MT-5-DI01 to the control / marshalling room</t>
        </is>
      </c>
      <c r="E4617" s="12" t="inlineStr">
        <is>
          <t>PAD-EH</t>
        </is>
      </c>
      <c r="F4617" s="12" t="inlineStr">
        <is>
          <t>PAD-EH 13.8 kV switchgear e-house</t>
        </is>
      </c>
      <c r="G4617" s="12" t="inlineStr">
        <is>
          <t>JB-MT-5-DI01</t>
        </is>
      </c>
      <c r="H4617" s="12" t="inlineStr">
        <is>
          <t>MT-5: microturbine 1 MW (Capstone C1000 class)</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Surface</t>
        </is>
      </c>
      <c r="T4617" s="16" t="n">
        <v>198</v>
      </c>
      <c r="U4617" s="16" t="n">
        <v>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I-I-0126</t>
        </is>
      </c>
      <c r="B4618" s="12" t="inlineStr">
        <is>
          <t>I</t>
        </is>
      </c>
      <c r="C4618" s="12" t="inlineStr">
        <is>
          <t>Modular / portable power</t>
        </is>
      </c>
      <c r="D4618" s="12" t="inlineStr">
        <is>
          <t>Analog instrument to JB JB-MT-6-AI01: 6 x 1 pr (field cables)</t>
        </is>
      </c>
      <c r="E4618" s="12" t="inlineStr">
        <is>
          <t>MT-6</t>
        </is>
      </c>
      <c r="F4618" s="12" t="inlineStr">
        <is>
          <t>MT-6: microturbine 1 MW (Capstone C1000 class)</t>
        </is>
      </c>
      <c r="G4618" s="12" t="inlineStr">
        <is>
          <t>JB-MT-6-AI01</t>
        </is>
      </c>
      <c r="H4618" s="12" t="inlineStr">
        <is>
          <t>MT-6: microturbine 1 MW (Capstone C1000 class)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6" t="n">
        <v>47</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I-I-0127</t>
        </is>
      </c>
      <c r="B4619" s="12" t="inlineStr">
        <is>
          <t>I</t>
        </is>
      </c>
      <c r="C4619" s="12" t="inlineStr">
        <is>
          <t>Modular / portable power</t>
        </is>
      </c>
      <c r="D4619" s="12" t="inlineStr">
        <is>
          <t>Home run JB-MT-6-AI01 to the control / marshalling room</t>
        </is>
      </c>
      <c r="E4619" s="12" t="inlineStr">
        <is>
          <t>PAD-EH</t>
        </is>
      </c>
      <c r="F4619" s="12" t="inlineStr">
        <is>
          <t>PAD-EH 13.8 kV switchgear e-house</t>
        </is>
      </c>
      <c r="G4619" s="12" t="inlineStr">
        <is>
          <t>JB-MT-6-AI01</t>
        </is>
      </c>
      <c r="H4619" s="12" t="inlineStr">
        <is>
          <t>MT-6: microturbine 1 MW (Capstone C1000 class)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6" t="n">
        <v>67</v>
      </c>
      <c r="U4619" s="16" t="n">
        <v>90</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I-I-0128</t>
        </is>
      </c>
      <c r="B4620" s="12" t="inlineStr">
        <is>
          <t>I</t>
        </is>
      </c>
      <c r="C4620" s="12" t="inlineStr">
        <is>
          <t>Modular / portable power</t>
        </is>
      </c>
      <c r="D4620" s="12" t="inlineStr">
        <is>
          <t>Discrete device to JB JB-MT-6-DI01: 6 x 1 pr (field cables)</t>
        </is>
      </c>
      <c r="E4620" s="12" t="inlineStr">
        <is>
          <t>MT-6</t>
        </is>
      </c>
      <c r="F4620" s="12" t="inlineStr">
        <is>
          <t>MT-6: microturbine 1 MW (Capstone C1000 class)</t>
        </is>
      </c>
      <c r="G4620" s="12" t="inlineStr">
        <is>
          <t>JB-MT-6-DI01</t>
        </is>
      </c>
      <c r="H4620" s="12" t="inlineStr">
        <is>
          <t>MT-6: microturbine 1 MW (Capstone C1000 class)</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6</v>
      </c>
      <c r="O4620" s="12" t="n">
        <v>1</v>
      </c>
      <c r="P4620" s="12" t="n"/>
      <c r="Q4620" s="12" t="n"/>
      <c r="R4620" s="12" t="n"/>
      <c r="S4620" s="12" t="inlineStr">
        <is>
          <t>Tray / conduit</t>
        </is>
      </c>
      <c r="T4620" s="16" t="n">
        <v>47</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I-I-0129</t>
        </is>
      </c>
      <c r="B4621" s="12" t="inlineStr">
        <is>
          <t>I</t>
        </is>
      </c>
      <c r="C4621" s="12" t="inlineStr">
        <is>
          <t>Modular / portable power</t>
        </is>
      </c>
      <c r="D4621" s="12" t="inlineStr">
        <is>
          <t>Home run JB-MT-6-DI01 to the control / marshalling room</t>
        </is>
      </c>
      <c r="E4621" s="12" t="inlineStr">
        <is>
          <t>PAD-EH</t>
        </is>
      </c>
      <c r="F4621" s="12" t="inlineStr">
        <is>
          <t>PAD-EH 13.8 kV switchgear e-house</t>
        </is>
      </c>
      <c r="G4621" s="12" t="inlineStr">
        <is>
          <t>JB-MT-6-DI01</t>
        </is>
      </c>
      <c r="H4621" s="12" t="inlineStr">
        <is>
          <t>MT-6: microturbine 1 MW (Capstone C1000 class)</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Surface</t>
        </is>
      </c>
      <c r="T4621" s="16" t="n">
        <v>67</v>
      </c>
      <c r="U4621" s="16" t="n">
        <v>90</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I-I-0130</t>
        </is>
      </c>
      <c r="B4622" s="12" t="inlineStr">
        <is>
          <t>I</t>
        </is>
      </c>
      <c r="C4622" s="12" t="inlineStr">
        <is>
          <t>Modular / portable power</t>
        </is>
      </c>
      <c r="D4622" s="12" t="inlineStr">
        <is>
          <t>Analog instrument to JB JB-RICE 1 SCR + oxida-AI01: 10 x 1 pr (field cables)</t>
        </is>
      </c>
      <c r="E4622" s="12" t="inlineStr"/>
      <c r="F4622" s="12" t="inlineStr">
        <is>
          <t>RICE 1 SCR + oxidation catalyst and stack</t>
        </is>
      </c>
      <c r="G4622" s="12" t="inlineStr">
        <is>
          <t>JB-RICE 1 SCR + oxida-AI01</t>
        </is>
      </c>
      <c r="H4622" s="12" t="inlineStr">
        <is>
          <t>RICE 1 SCR + oxidation catalyst and stack</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10</v>
      </c>
      <c r="O4622" s="12" t="n">
        <v>1</v>
      </c>
      <c r="P4622" s="12" t="n"/>
      <c r="Q4622" s="12" t="n"/>
      <c r="R4622" s="12" t="n"/>
      <c r="S4622" s="12" t="inlineStr">
        <is>
          <t>Tray / conduit</t>
        </is>
      </c>
      <c r="T4622" s="16" t="n">
        <v>92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I-I-0131</t>
        </is>
      </c>
      <c r="B4623" s="12" t="inlineStr">
        <is>
          <t>I</t>
        </is>
      </c>
      <c r="C4623" s="12" t="inlineStr">
        <is>
          <t>Modular / portable power</t>
        </is>
      </c>
      <c r="D4623" s="12" t="inlineStr">
        <is>
          <t>Home run JB-RICE 1 SCR + oxida-AI01 to the control / marshalling room</t>
        </is>
      </c>
      <c r="E4623" s="12" t="inlineStr"/>
      <c r="F4623" s="12" t="inlineStr">
        <is>
          <t>PCM: power control module</t>
        </is>
      </c>
      <c r="G4623" s="12" t="inlineStr">
        <is>
          <t>JB-RICE 1 SCR + oxida-AI01</t>
        </is>
      </c>
      <c r="H4623" s="12" t="inlineStr">
        <is>
          <t>RICE 1 SCR + oxidation catalyst and stack</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470</v>
      </c>
      <c r="U4623" s="16" t="n">
        <v>160</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I-I-0132</t>
        </is>
      </c>
      <c r="B4624" s="12" t="inlineStr">
        <is>
          <t>I</t>
        </is>
      </c>
      <c r="C4624" s="12" t="inlineStr">
        <is>
          <t>Modular / portable power</t>
        </is>
      </c>
      <c r="D4624" s="12" t="inlineStr">
        <is>
          <t>Discrete device to JB JB-RICE 1 SCR + oxida-DI01: 6 x 1 pr (field cables)</t>
        </is>
      </c>
      <c r="E4624" s="12" t="inlineStr"/>
      <c r="F4624" s="12" t="inlineStr">
        <is>
          <t>RICE 1 SCR + oxidation catalyst and stack</t>
        </is>
      </c>
      <c r="G4624" s="12" t="inlineStr">
        <is>
          <t>JB-RICE 1 SCR + oxida-DI01</t>
        </is>
      </c>
      <c r="H4624" s="12" t="inlineStr">
        <is>
          <t>RICE 1 SCR + oxidation catalyst and stack</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6</v>
      </c>
      <c r="O4624" s="12" t="n">
        <v>1</v>
      </c>
      <c r="P4624" s="12" t="n"/>
      <c r="Q4624" s="12" t="n"/>
      <c r="R4624" s="12" t="n"/>
      <c r="S4624" s="12" t="inlineStr">
        <is>
          <t>Tray / conduit</t>
        </is>
      </c>
      <c r="T4624" s="16" t="n">
        <v>92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I-I-0133</t>
        </is>
      </c>
      <c r="B4625" s="12" t="inlineStr">
        <is>
          <t>I</t>
        </is>
      </c>
      <c r="C4625" s="12" t="inlineStr">
        <is>
          <t>Modular / portable power</t>
        </is>
      </c>
      <c r="D4625" s="12" t="inlineStr">
        <is>
          <t>Home run JB-RICE 1 SCR + oxida-DI01 to the control / marshalling room</t>
        </is>
      </c>
      <c r="E4625" s="12" t="inlineStr"/>
      <c r="F4625" s="12" t="inlineStr">
        <is>
          <t>PCM: power control module</t>
        </is>
      </c>
      <c r="G4625" s="12" t="inlineStr">
        <is>
          <t>JB-RICE 1 SCR + oxida-DI01</t>
        </is>
      </c>
      <c r="H4625" s="12" t="inlineStr">
        <is>
          <t>RICE 1 SCR + oxidation catalyst and stack</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470</v>
      </c>
      <c r="U4625" s="16" t="n">
        <v>160</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I-I-0134</t>
        </is>
      </c>
      <c r="B4626" s="12" t="inlineStr">
        <is>
          <t>I</t>
        </is>
      </c>
      <c r="C4626" s="12" t="inlineStr">
        <is>
          <t>Modular / portable power</t>
        </is>
      </c>
      <c r="D4626" s="12" t="inlineStr">
        <is>
          <t>Analog instrument to JB JB-RICE 1 radiators (-AI01: 5 x 1 pr (field cables)</t>
        </is>
      </c>
      <c r="E4626" s="12" t="inlineStr"/>
      <c r="F4626" s="12" t="inlineStr">
        <is>
          <t>RICE 1 radiators (5)</t>
        </is>
      </c>
      <c r="G4626" s="12" t="inlineStr">
        <is>
          <t>JB-RICE 1 radiators (-AI01</t>
        </is>
      </c>
      <c r="H4626" s="12" t="inlineStr">
        <is>
          <t>RICE 1 radiators (5)</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5</v>
      </c>
      <c r="O4626" s="12" t="n">
        <v>1</v>
      </c>
      <c r="P4626" s="12" t="n"/>
      <c r="Q4626" s="12" t="n"/>
      <c r="R4626" s="12" t="n"/>
      <c r="S4626" s="12" t="inlineStr">
        <is>
          <t>Tray / conduit</t>
        </is>
      </c>
      <c r="T4626" s="16" t="n">
        <v>80</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I-I-0135</t>
        </is>
      </c>
      <c r="B4627" s="12" t="inlineStr">
        <is>
          <t>I</t>
        </is>
      </c>
      <c r="C4627" s="12" t="inlineStr">
        <is>
          <t>Modular / portable power</t>
        </is>
      </c>
      <c r="D4627" s="12" t="inlineStr">
        <is>
          <t>Home run JB-RICE 1 radiators (-AI01 to the control / marshalling room</t>
        </is>
      </c>
      <c r="E4627" s="12" t="inlineStr"/>
      <c r="F4627" s="12" t="inlineStr">
        <is>
          <t>PCM: power control module</t>
        </is>
      </c>
      <c r="G4627" s="12" t="inlineStr">
        <is>
          <t>JB-RICE 1 radiators (-AI01</t>
        </is>
      </c>
      <c r="H4627" s="12" t="inlineStr">
        <is>
          <t>RICE 1 radiators (5)</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745</v>
      </c>
      <c r="U4627" s="16" t="n">
        <v>139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I-I-0136</t>
        </is>
      </c>
      <c r="B4628" s="12" t="inlineStr">
        <is>
          <t>I</t>
        </is>
      </c>
      <c r="C4628" s="12" t="inlineStr">
        <is>
          <t>Modular / portable power</t>
        </is>
      </c>
      <c r="D4628" s="12" t="inlineStr">
        <is>
          <t>Discrete device to JB JB-RICE 1 radiators (-DI01: 10 x 1 pr (field cables)</t>
        </is>
      </c>
      <c r="E4628" s="12" t="inlineStr"/>
      <c r="F4628" s="12" t="inlineStr">
        <is>
          <t>RICE 1 radiators (5)</t>
        </is>
      </c>
      <c r="G4628" s="12" t="inlineStr">
        <is>
          <t>JB-RICE 1 radiators (-DI01</t>
        </is>
      </c>
      <c r="H4628" s="12" t="inlineStr">
        <is>
          <t>RICE 1 radiators (5)</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10</v>
      </c>
      <c r="O4628" s="12" t="n">
        <v>1</v>
      </c>
      <c r="P4628" s="12" t="n"/>
      <c r="Q4628" s="12" t="n"/>
      <c r="R4628" s="12" t="n"/>
      <c r="S4628" s="12" t="inlineStr">
        <is>
          <t>Tray / conduit</t>
        </is>
      </c>
      <c r="T4628" s="16" t="n">
        <v>80</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I-I-0137</t>
        </is>
      </c>
      <c r="B4629" s="12" t="inlineStr">
        <is>
          <t>I</t>
        </is>
      </c>
      <c r="C4629" s="12" t="inlineStr">
        <is>
          <t>Modular / portable power</t>
        </is>
      </c>
      <c r="D4629" s="12" t="inlineStr">
        <is>
          <t>Home run JB-RICE 1 radiators (-DI01 to the control / marshalling room</t>
        </is>
      </c>
      <c r="E4629" s="12" t="inlineStr"/>
      <c r="F4629" s="12" t="inlineStr">
        <is>
          <t>PCM: power control module</t>
        </is>
      </c>
      <c r="G4629" s="12" t="inlineStr">
        <is>
          <t>JB-RICE 1 radiators (-DI01</t>
        </is>
      </c>
      <c r="H4629" s="12" t="inlineStr">
        <is>
          <t>RICE 1 radiators (5)</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745</v>
      </c>
      <c r="U4629" s="16" t="n">
        <v>139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I-I-0138</t>
        </is>
      </c>
      <c r="B4630" s="12" t="inlineStr">
        <is>
          <t>I</t>
        </is>
      </c>
      <c r="C4630" s="12" t="inlineStr">
        <is>
          <t>Modular / portable power</t>
        </is>
      </c>
      <c r="D4630" s="12" t="inlineStr">
        <is>
          <t>Analog instrument to JB JB-RICE 2 SCR + oxida-AI01: 10 x 1 pr (field cables)</t>
        </is>
      </c>
      <c r="E4630" s="12" t="inlineStr"/>
      <c r="F4630" s="12" t="inlineStr">
        <is>
          <t>RICE 2 SCR + oxidation catalyst and stack</t>
        </is>
      </c>
      <c r="G4630" s="12" t="inlineStr">
        <is>
          <t>JB-RICE 2 SCR + oxida-AI01</t>
        </is>
      </c>
      <c r="H4630" s="12" t="inlineStr">
        <is>
          <t>RICE 2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I-I-0139</t>
        </is>
      </c>
      <c r="B4631" s="12" t="inlineStr">
        <is>
          <t>I</t>
        </is>
      </c>
      <c r="C4631" s="12" t="inlineStr">
        <is>
          <t>Modular / portable power</t>
        </is>
      </c>
      <c r="D4631" s="12" t="inlineStr">
        <is>
          <t>Home run JB-RICE 2 SCR + oxida-AI01 to the control / marshalling room</t>
        </is>
      </c>
      <c r="E4631" s="12" t="inlineStr"/>
      <c r="F4631" s="12" t="inlineStr">
        <is>
          <t>PCM: power control module</t>
        </is>
      </c>
      <c r="G4631" s="12" t="inlineStr">
        <is>
          <t>JB-RICE 2 SCR + oxida-AI01</t>
        </is>
      </c>
      <c r="H4631" s="12" t="inlineStr">
        <is>
          <t>RICE 2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470</v>
      </c>
      <c r="U4631" s="16" t="n">
        <v>132</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I-I-0140</t>
        </is>
      </c>
      <c r="B4632" s="12" t="inlineStr">
        <is>
          <t>I</t>
        </is>
      </c>
      <c r="C4632" s="12" t="inlineStr">
        <is>
          <t>Modular / portable power</t>
        </is>
      </c>
      <c r="D4632" s="12" t="inlineStr">
        <is>
          <t>Discrete device to JB JB-RICE 2 SCR + oxida-DI01: 6 x 1 pr (field cables)</t>
        </is>
      </c>
      <c r="E4632" s="12" t="inlineStr"/>
      <c r="F4632" s="12" t="inlineStr">
        <is>
          <t>RICE 2 SCR + oxidation catalyst and stack</t>
        </is>
      </c>
      <c r="G4632" s="12" t="inlineStr">
        <is>
          <t>JB-RICE 2 SCR + oxida-DI01</t>
        </is>
      </c>
      <c r="H4632" s="12" t="inlineStr">
        <is>
          <t>RICE 2 SCR + oxidation catalyst and stack</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6</v>
      </c>
      <c r="O4632" s="12" t="n">
        <v>1</v>
      </c>
      <c r="P4632" s="12" t="n"/>
      <c r="Q4632" s="12" t="n"/>
      <c r="R4632" s="12" t="n"/>
      <c r="S4632" s="12" t="inlineStr">
        <is>
          <t>Tray / conduit</t>
        </is>
      </c>
      <c r="T4632" s="16" t="n">
        <v>92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I-I-0141</t>
        </is>
      </c>
      <c r="B4633" s="12" t="inlineStr">
        <is>
          <t>I</t>
        </is>
      </c>
      <c r="C4633" s="12" t="inlineStr">
        <is>
          <t>Modular / portable power</t>
        </is>
      </c>
      <c r="D4633" s="12" t="inlineStr">
        <is>
          <t>Home run JB-RICE 2 SCR + oxida-DI01 to the control / marshalling room</t>
        </is>
      </c>
      <c r="E4633" s="12" t="inlineStr"/>
      <c r="F4633" s="12" t="inlineStr">
        <is>
          <t>PCM: power control module</t>
        </is>
      </c>
      <c r="G4633" s="12" t="inlineStr">
        <is>
          <t>JB-RICE 2 SCR + oxida-DI01</t>
        </is>
      </c>
      <c r="H4633" s="12" t="inlineStr">
        <is>
          <t>RICE 2 SCR + oxidation catalyst and stack</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470</v>
      </c>
      <c r="U4633" s="16" t="n">
        <v>132</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I-I-0142</t>
        </is>
      </c>
      <c r="B4634" s="12" t="inlineStr">
        <is>
          <t>I</t>
        </is>
      </c>
      <c r="C4634" s="12" t="inlineStr">
        <is>
          <t>Modular / portable power</t>
        </is>
      </c>
      <c r="D4634" s="12" t="inlineStr">
        <is>
          <t>Analog instrument to JB JB-RICE 2 radiators (-AI01: 5 x 1 pr (field cables)</t>
        </is>
      </c>
      <c r="E4634" s="12" t="inlineStr"/>
      <c r="F4634" s="12" t="inlineStr">
        <is>
          <t>RICE 2 radiators (5)</t>
        </is>
      </c>
      <c r="G4634" s="12" t="inlineStr">
        <is>
          <t>JB-RICE 2 radiators (-AI01</t>
        </is>
      </c>
      <c r="H4634" s="12" t="inlineStr">
        <is>
          <t>RICE 2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5</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I-I-0143</t>
        </is>
      </c>
      <c r="B4635" s="12" t="inlineStr">
        <is>
          <t>I</t>
        </is>
      </c>
      <c r="C4635" s="12" t="inlineStr">
        <is>
          <t>Modular / portable power</t>
        </is>
      </c>
      <c r="D4635" s="12" t="inlineStr">
        <is>
          <t>Home run JB-RICE 2 radiators (-AI01 to the control / marshalling room</t>
        </is>
      </c>
      <c r="E4635" s="12" t="inlineStr"/>
      <c r="F4635" s="12" t="inlineStr">
        <is>
          <t>PCM: power control module</t>
        </is>
      </c>
      <c r="G4635" s="12" t="inlineStr">
        <is>
          <t>JB-RICE 2 radiators (-AI01</t>
        </is>
      </c>
      <c r="H4635" s="12" t="inlineStr">
        <is>
          <t>RICE 2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550</v>
      </c>
      <c r="U4635" s="16" t="n">
        <v>192</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I-I-0144</t>
        </is>
      </c>
      <c r="B4636" s="12" t="inlineStr">
        <is>
          <t>I</t>
        </is>
      </c>
      <c r="C4636" s="12" t="inlineStr">
        <is>
          <t>Modular / portable power</t>
        </is>
      </c>
      <c r="D4636" s="12" t="inlineStr">
        <is>
          <t>Discrete device to JB JB-RICE 2 radiators (-DI01: 10 x 1 pr (field cables)</t>
        </is>
      </c>
      <c r="E4636" s="12" t="inlineStr"/>
      <c r="F4636" s="12" t="inlineStr">
        <is>
          <t>RICE 2 radiators (5)</t>
        </is>
      </c>
      <c r="G4636" s="12" t="inlineStr">
        <is>
          <t>JB-RICE 2 radiators (-DI01</t>
        </is>
      </c>
      <c r="H4636" s="12" t="inlineStr">
        <is>
          <t>RICE 2 radiators (5)</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80</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I-I-0145</t>
        </is>
      </c>
      <c r="B4637" s="12" t="inlineStr">
        <is>
          <t>I</t>
        </is>
      </c>
      <c r="C4637" s="12" t="inlineStr">
        <is>
          <t>Modular / portable power</t>
        </is>
      </c>
      <c r="D4637" s="12" t="inlineStr">
        <is>
          <t>Home run JB-RICE 2 radiators (-DI01 to the control / marshalling room</t>
        </is>
      </c>
      <c r="E4637" s="12" t="inlineStr"/>
      <c r="F4637" s="12" t="inlineStr">
        <is>
          <t>PCM: power control module</t>
        </is>
      </c>
      <c r="G4637" s="12" t="inlineStr">
        <is>
          <t>JB-RICE 2 radiators (-DI01</t>
        </is>
      </c>
      <c r="H4637" s="12" t="inlineStr">
        <is>
          <t>RICE 2 radiators (5)</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550</v>
      </c>
      <c r="U4637" s="16" t="n">
        <v>192</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I-I-0146</t>
        </is>
      </c>
      <c r="B4638" s="12" t="inlineStr">
        <is>
          <t>I</t>
        </is>
      </c>
      <c r="C4638" s="12" t="inlineStr">
        <is>
          <t>Modular / portable power</t>
        </is>
      </c>
      <c r="D4638" s="12" t="inlineStr">
        <is>
          <t>Analog instrument to JB JB-RICE 3 SCR + oxida-AI01: 10 x 1 pr (field cables)</t>
        </is>
      </c>
      <c r="E4638" s="12" t="inlineStr"/>
      <c r="F4638" s="12" t="inlineStr">
        <is>
          <t>RICE 3 SCR + oxidation catalyst and stack</t>
        </is>
      </c>
      <c r="G4638" s="12" t="inlineStr">
        <is>
          <t>JB-RICE 3 SCR + oxida-AI01</t>
        </is>
      </c>
      <c r="H4638" s="12" t="inlineStr">
        <is>
          <t>RICE 3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I-I-0147</t>
        </is>
      </c>
      <c r="B4639" s="12" t="inlineStr">
        <is>
          <t>I</t>
        </is>
      </c>
      <c r="C4639" s="12" t="inlineStr">
        <is>
          <t>Modular / portable power</t>
        </is>
      </c>
      <c r="D4639" s="12" t="inlineStr">
        <is>
          <t>Home run JB-RICE 3 SCR + oxida-AI01 to the control / marshalling room</t>
        </is>
      </c>
      <c r="E4639" s="12" t="inlineStr"/>
      <c r="F4639" s="12" t="inlineStr">
        <is>
          <t>PCM: power control module</t>
        </is>
      </c>
      <c r="G4639" s="12" t="inlineStr">
        <is>
          <t>JB-RICE 3 SCR + oxida-AI01</t>
        </is>
      </c>
      <c r="H4639" s="12" t="inlineStr">
        <is>
          <t>RICE 3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470</v>
      </c>
      <c r="U4639" s="16" t="n">
        <v>104</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I-I-0148</t>
        </is>
      </c>
      <c r="B4640" s="12" t="inlineStr">
        <is>
          <t>I</t>
        </is>
      </c>
      <c r="C4640" s="12" t="inlineStr">
        <is>
          <t>Modular / portable power</t>
        </is>
      </c>
      <c r="D4640" s="12" t="inlineStr">
        <is>
          <t>Discrete device to JB JB-RICE 3 SCR + oxida-DI01: 6 x 1 pr (field cables)</t>
        </is>
      </c>
      <c r="E4640" s="12" t="inlineStr"/>
      <c r="F4640" s="12" t="inlineStr">
        <is>
          <t>RICE 3 SCR + oxidation catalyst and stack</t>
        </is>
      </c>
      <c r="G4640" s="12" t="inlineStr">
        <is>
          <t>JB-RICE 3 SCR + oxida-DI01</t>
        </is>
      </c>
      <c r="H4640" s="12" t="inlineStr">
        <is>
          <t>RICE 3 SCR + oxidation catalyst and stack</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6</v>
      </c>
      <c r="O4640" s="12" t="n">
        <v>1</v>
      </c>
      <c r="P4640" s="12" t="n"/>
      <c r="Q4640" s="12" t="n"/>
      <c r="R4640" s="12" t="n"/>
      <c r="S4640" s="12" t="inlineStr">
        <is>
          <t>Tray / conduit</t>
        </is>
      </c>
      <c r="T4640" s="16" t="n">
        <v>92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I-I-0149</t>
        </is>
      </c>
      <c r="B4641" s="12" t="inlineStr">
        <is>
          <t>I</t>
        </is>
      </c>
      <c r="C4641" s="12" t="inlineStr">
        <is>
          <t>Modular / portable power</t>
        </is>
      </c>
      <c r="D4641" s="12" t="inlineStr">
        <is>
          <t>Home run JB-RICE 3 SCR + oxida-DI01 to the control / marshalling room</t>
        </is>
      </c>
      <c r="E4641" s="12" t="inlineStr"/>
      <c r="F4641" s="12" t="inlineStr">
        <is>
          <t>PCM: power control module</t>
        </is>
      </c>
      <c r="G4641" s="12" t="inlineStr">
        <is>
          <t>JB-RICE 3 SCR + oxida-DI01</t>
        </is>
      </c>
      <c r="H4641" s="12" t="inlineStr">
        <is>
          <t>RICE 3 SCR + oxidation catalyst and stack</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470</v>
      </c>
      <c r="U4641" s="16" t="n">
        <v>104</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I-I-0150</t>
        </is>
      </c>
      <c r="B4642" s="12" t="inlineStr">
        <is>
          <t>I</t>
        </is>
      </c>
      <c r="C4642" s="12" t="inlineStr">
        <is>
          <t>Modular / portable power</t>
        </is>
      </c>
      <c r="D4642" s="12" t="inlineStr">
        <is>
          <t>Analog instrument to JB JB-RICE 3 radiators (-AI01: 5 x 1 pr (field cables)</t>
        </is>
      </c>
      <c r="E4642" s="12" t="inlineStr"/>
      <c r="F4642" s="12" t="inlineStr">
        <is>
          <t>RICE 3 radiators (5)</t>
        </is>
      </c>
      <c r="G4642" s="12" t="inlineStr">
        <is>
          <t>JB-RICE 3 radiators (-AI01</t>
        </is>
      </c>
      <c r="H4642" s="12" t="inlineStr">
        <is>
          <t>RICE 3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5</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I-I-0151</t>
        </is>
      </c>
      <c r="B4643" s="12" t="inlineStr">
        <is>
          <t>I</t>
        </is>
      </c>
      <c r="C4643" s="12" t="inlineStr">
        <is>
          <t>Modular / portable power</t>
        </is>
      </c>
      <c r="D4643" s="12" t="inlineStr">
        <is>
          <t>Home run JB-RICE 3 radiators (-AI01 to the control / marshalling room</t>
        </is>
      </c>
      <c r="E4643" s="12" t="inlineStr"/>
      <c r="F4643" s="12" t="inlineStr">
        <is>
          <t>PCM: power control module</t>
        </is>
      </c>
      <c r="G4643" s="12" t="inlineStr">
        <is>
          <t>JB-RICE 3 radiators (-AI01</t>
        </is>
      </c>
      <c r="H4643" s="12" t="inlineStr">
        <is>
          <t>RICE 3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Tray</t>
        </is>
      </c>
      <c r="T4643" s="16" t="n">
        <v>40</v>
      </c>
      <c r="U4643" s="16" t="n">
        <v>240</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I-I-0152</t>
        </is>
      </c>
      <c r="B4644" s="12" t="inlineStr">
        <is>
          <t>I</t>
        </is>
      </c>
      <c r="C4644" s="12" t="inlineStr">
        <is>
          <t>Modular / portable power</t>
        </is>
      </c>
      <c r="D4644" s="12" t="inlineStr">
        <is>
          <t>Discrete device to JB JB-RICE 3 radiators (-DI01: 10 x 1 pr (field cables)</t>
        </is>
      </c>
      <c r="E4644" s="12" t="inlineStr"/>
      <c r="F4644" s="12" t="inlineStr">
        <is>
          <t>RICE 3 radiators (5)</t>
        </is>
      </c>
      <c r="G4644" s="12" t="inlineStr">
        <is>
          <t>JB-RICE 3 radiators (-DI01</t>
        </is>
      </c>
      <c r="H4644" s="12" t="inlineStr">
        <is>
          <t>RICE 3 radiators (5)</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80</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I-I-0153</t>
        </is>
      </c>
      <c r="B4645" s="12" t="inlineStr">
        <is>
          <t>I</t>
        </is>
      </c>
      <c r="C4645" s="12" t="inlineStr">
        <is>
          <t>Modular / portable power</t>
        </is>
      </c>
      <c r="D4645" s="12" t="inlineStr">
        <is>
          <t>Home run JB-RICE 3 radiators (-DI01 to the control / marshalling room</t>
        </is>
      </c>
      <c r="E4645" s="12" t="inlineStr"/>
      <c r="F4645" s="12" t="inlineStr">
        <is>
          <t>PCM: power control module</t>
        </is>
      </c>
      <c r="G4645" s="12" t="inlineStr">
        <is>
          <t>JB-RICE 3 radiators (-DI01</t>
        </is>
      </c>
      <c r="H4645" s="12" t="inlineStr">
        <is>
          <t>RICE 3 radiators (5)</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Tray</t>
        </is>
      </c>
      <c r="T4645" s="16" t="n">
        <v>40</v>
      </c>
      <c r="U4645" s="16" t="n">
        <v>240</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I-I-0154</t>
        </is>
      </c>
      <c r="B4646" s="12" t="inlineStr">
        <is>
          <t>I</t>
        </is>
      </c>
      <c r="C4646" s="12" t="inlineStr">
        <is>
          <t>Modular / portable power</t>
        </is>
      </c>
      <c r="D4646" s="12" t="inlineStr">
        <is>
          <t>Analog instrument to JB JB-RICE 4 SCR + oxida-AI01: 10 x 1 pr (field cables)</t>
        </is>
      </c>
      <c r="E4646" s="12" t="inlineStr"/>
      <c r="F4646" s="12" t="inlineStr">
        <is>
          <t>RICE 4 SCR + oxidation catalyst and stack</t>
        </is>
      </c>
      <c r="G4646" s="12" t="inlineStr">
        <is>
          <t>JB-RICE 4 SCR + oxida-AI01</t>
        </is>
      </c>
      <c r="H4646" s="12" t="inlineStr">
        <is>
          <t>RICE 4 SCR + oxidation catalyst and stack</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92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I-I-0155</t>
        </is>
      </c>
      <c r="B4647" s="12" t="inlineStr">
        <is>
          <t>I</t>
        </is>
      </c>
      <c r="C4647" s="12" t="inlineStr">
        <is>
          <t>Modular / portable power</t>
        </is>
      </c>
      <c r="D4647" s="12" t="inlineStr">
        <is>
          <t>Home run JB-RICE 4 SCR + oxida-AI01 to the control / marshalling room</t>
        </is>
      </c>
      <c r="E4647" s="12" t="inlineStr"/>
      <c r="F4647" s="12" t="inlineStr">
        <is>
          <t>PCM: power control module</t>
        </is>
      </c>
      <c r="G4647" s="12" t="inlineStr">
        <is>
          <t>JB-RICE 4 SCR + oxida-AI01</t>
        </is>
      </c>
      <c r="H4647" s="12" t="inlineStr">
        <is>
          <t>RICE 4 SCR + oxidation catalyst and stack</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470</v>
      </c>
      <c r="U4647" s="16" t="n">
        <v>76</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I-I-0156</t>
        </is>
      </c>
      <c r="B4648" s="12" t="inlineStr">
        <is>
          <t>I</t>
        </is>
      </c>
      <c r="C4648" s="12" t="inlineStr">
        <is>
          <t>Modular / portable power</t>
        </is>
      </c>
      <c r="D4648" s="12" t="inlineStr">
        <is>
          <t>Discrete device to JB JB-RICE 4 SCR + oxida-DI01: 6 x 1 pr (field cables)</t>
        </is>
      </c>
      <c r="E4648" s="12" t="inlineStr"/>
      <c r="F4648" s="12" t="inlineStr">
        <is>
          <t>RICE 4 SCR + oxidation catalyst and stack</t>
        </is>
      </c>
      <c r="G4648" s="12" t="inlineStr">
        <is>
          <t>JB-RICE 4 SCR + oxida-DI01</t>
        </is>
      </c>
      <c r="H4648" s="12" t="inlineStr">
        <is>
          <t>RICE 4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6</v>
      </c>
      <c r="O4648" s="12" t="n">
        <v>1</v>
      </c>
      <c r="P4648" s="12" t="n"/>
      <c r="Q4648" s="12" t="n"/>
      <c r="R4648" s="12" t="n"/>
      <c r="S4648" s="12" t="inlineStr">
        <is>
          <t>Tray / conduit</t>
        </is>
      </c>
      <c r="T4648" s="16" t="n">
        <v>92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I-I-0157</t>
        </is>
      </c>
      <c r="B4649" s="12" t="inlineStr">
        <is>
          <t>I</t>
        </is>
      </c>
      <c r="C4649" s="12" t="inlineStr">
        <is>
          <t>Modular / portable power</t>
        </is>
      </c>
      <c r="D4649" s="12" t="inlineStr">
        <is>
          <t>Home run JB-RICE 4 SCR + oxida-DI01 to the control / marshalling room</t>
        </is>
      </c>
      <c r="E4649" s="12" t="inlineStr"/>
      <c r="F4649" s="12" t="inlineStr">
        <is>
          <t>PCM: power control module</t>
        </is>
      </c>
      <c r="G4649" s="12" t="inlineStr">
        <is>
          <t>JB-RICE 4 SCR + oxida-DI01</t>
        </is>
      </c>
      <c r="H4649" s="12" t="inlineStr">
        <is>
          <t>RICE 4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470</v>
      </c>
      <c r="U4649" s="16" t="n">
        <v>76</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I-I-0158</t>
        </is>
      </c>
      <c r="B4650" s="12" t="inlineStr">
        <is>
          <t>I</t>
        </is>
      </c>
      <c r="C4650" s="12" t="inlineStr">
        <is>
          <t>Modular / portable power</t>
        </is>
      </c>
      <c r="D4650" s="12" t="inlineStr">
        <is>
          <t>Analog instrument to JB JB-RICE 4 radiators (-AI01: 5 x 1 pr (field cables)</t>
        </is>
      </c>
      <c r="E4650" s="12" t="inlineStr"/>
      <c r="F4650" s="12" t="inlineStr">
        <is>
          <t>RICE 4 radiators (5)</t>
        </is>
      </c>
      <c r="G4650" s="12" t="inlineStr">
        <is>
          <t>JB-RICE 4 radiators (-AI01</t>
        </is>
      </c>
      <c r="H4650" s="12" t="inlineStr">
        <is>
          <t>RICE 4 radiators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5</v>
      </c>
      <c r="O4650" s="12" t="n">
        <v>1</v>
      </c>
      <c r="P4650" s="12" t="n"/>
      <c r="Q4650" s="12" t="n"/>
      <c r="R4650" s="12" t="n"/>
      <c r="S4650" s="12" t="inlineStr">
        <is>
          <t>Tray / conduit</t>
        </is>
      </c>
      <c r="T4650" s="16" t="n">
        <v>80</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I-I-0159</t>
        </is>
      </c>
      <c r="B4651" s="12" t="inlineStr">
        <is>
          <t>I</t>
        </is>
      </c>
      <c r="C4651" s="12" t="inlineStr">
        <is>
          <t>Modular / portable power</t>
        </is>
      </c>
      <c r="D4651" s="12" t="inlineStr">
        <is>
          <t>Home run JB-RICE 4 radiators (-AI01 to the control / marshalling room</t>
        </is>
      </c>
      <c r="E4651" s="12" t="inlineStr"/>
      <c r="F4651" s="12" t="inlineStr">
        <is>
          <t>PCM: power control module</t>
        </is>
      </c>
      <c r="G4651" s="12" t="inlineStr">
        <is>
          <t>JB-RICE 4 radiators (-AI01</t>
        </is>
      </c>
      <c r="H4651" s="12" t="inlineStr">
        <is>
          <t>RICE 4 radiators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Tray</t>
        </is>
      </c>
      <c r="T4651" s="16" t="n">
        <v>0</v>
      </c>
      <c r="U4651" s="16" t="n">
        <v>206</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I-I-0160</t>
        </is>
      </c>
      <c r="B4652" s="12" t="inlineStr">
        <is>
          <t>I</t>
        </is>
      </c>
      <c r="C4652" s="12" t="inlineStr">
        <is>
          <t>Modular / portable power</t>
        </is>
      </c>
      <c r="D4652" s="12" t="inlineStr">
        <is>
          <t>Discrete device to JB JB-RICE 4 radiators (-DI01: 10 x 1 pr (field cables)</t>
        </is>
      </c>
      <c r="E4652" s="12" t="inlineStr"/>
      <c r="F4652" s="12" t="inlineStr">
        <is>
          <t>RICE 4 radiators (5)</t>
        </is>
      </c>
      <c r="G4652" s="12" t="inlineStr">
        <is>
          <t>JB-RICE 4 radiators (-DI01</t>
        </is>
      </c>
      <c r="H4652" s="12" t="inlineStr">
        <is>
          <t>RICE 4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80</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I-I-0161</t>
        </is>
      </c>
      <c r="B4653" s="12" t="inlineStr">
        <is>
          <t>I</t>
        </is>
      </c>
      <c r="C4653" s="12" t="inlineStr">
        <is>
          <t>Modular / portable power</t>
        </is>
      </c>
      <c r="D4653" s="12" t="inlineStr">
        <is>
          <t>Home run JB-RICE 4 radiators (-DI01 to the control / marshalling room</t>
        </is>
      </c>
      <c r="E4653" s="12" t="inlineStr"/>
      <c r="F4653" s="12" t="inlineStr">
        <is>
          <t>PCM: power control module</t>
        </is>
      </c>
      <c r="G4653" s="12" t="inlineStr">
        <is>
          <t>JB-RICE 4 radiators (-DI01</t>
        </is>
      </c>
      <c r="H4653" s="12" t="inlineStr">
        <is>
          <t>RICE 4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Tray</t>
        </is>
      </c>
      <c r="T4653" s="16" t="n">
        <v>0</v>
      </c>
      <c r="U4653" s="16" t="n">
        <v>206</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I-I-0162</t>
        </is>
      </c>
      <c r="B4654" s="12" t="inlineStr">
        <is>
          <t>I</t>
        </is>
      </c>
      <c r="C4654" s="12" t="inlineStr">
        <is>
          <t>Modular / portable power</t>
        </is>
      </c>
      <c r="D4654" s="12" t="inlineStr">
        <is>
          <t>Analog instrument to JB JB-RICE 5 SCR + oxida-AI01: 10 x 1 pr (field cables)</t>
        </is>
      </c>
      <c r="E4654" s="12" t="inlineStr"/>
      <c r="F4654" s="12" t="inlineStr">
        <is>
          <t>RICE 5 SCR + oxidation catalyst and stack</t>
        </is>
      </c>
      <c r="G4654" s="12" t="inlineStr">
        <is>
          <t>JB-RICE 5 SCR + oxida-AI01</t>
        </is>
      </c>
      <c r="H4654" s="12" t="inlineStr">
        <is>
          <t>RICE 5 SCR + oxidation catalyst and stack</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92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I-I-0163</t>
        </is>
      </c>
      <c r="B4655" s="12" t="inlineStr">
        <is>
          <t>I</t>
        </is>
      </c>
      <c r="C4655" s="12" t="inlineStr">
        <is>
          <t>Modular / portable power</t>
        </is>
      </c>
      <c r="D4655" s="12" t="inlineStr">
        <is>
          <t>Home run JB-RICE 5 SCR + oxida-AI01 to the control / marshalling room</t>
        </is>
      </c>
      <c r="E4655" s="12" t="inlineStr"/>
      <c r="F4655" s="12" t="inlineStr">
        <is>
          <t>PCM: power control module</t>
        </is>
      </c>
      <c r="G4655" s="12" t="inlineStr">
        <is>
          <t>JB-RICE 5 SCR + oxida-AI01</t>
        </is>
      </c>
      <c r="H4655" s="12" t="inlineStr">
        <is>
          <t>RICE 5 SCR + oxidation catalyst and stack</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322</v>
      </c>
      <c r="U4655" s="16" t="n">
        <v>196</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I-I-0164</t>
        </is>
      </c>
      <c r="B4656" s="12" t="inlineStr">
        <is>
          <t>I</t>
        </is>
      </c>
      <c r="C4656" s="12" t="inlineStr">
        <is>
          <t>Modular / portable power</t>
        </is>
      </c>
      <c r="D4656" s="12" t="inlineStr">
        <is>
          <t>Discrete device to JB JB-RICE 5 SCR + oxida-DI01: 6 x 1 pr (field cables)</t>
        </is>
      </c>
      <c r="E4656" s="12" t="inlineStr"/>
      <c r="F4656" s="12" t="inlineStr">
        <is>
          <t>RICE 5 SCR + oxidation catalyst and stack</t>
        </is>
      </c>
      <c r="G4656" s="12" t="inlineStr">
        <is>
          <t>JB-RICE 5 SCR + oxida-DI01</t>
        </is>
      </c>
      <c r="H4656" s="12" t="inlineStr">
        <is>
          <t>RICE 5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6</v>
      </c>
      <c r="O4656" s="12" t="n">
        <v>1</v>
      </c>
      <c r="P4656" s="12" t="n"/>
      <c r="Q4656" s="12" t="n"/>
      <c r="R4656" s="12" t="n"/>
      <c r="S4656" s="12" t="inlineStr">
        <is>
          <t>Tray / conduit</t>
        </is>
      </c>
      <c r="T4656" s="16" t="n">
        <v>92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I-I-0165</t>
        </is>
      </c>
      <c r="B4657" s="12" t="inlineStr">
        <is>
          <t>I</t>
        </is>
      </c>
      <c r="C4657" s="12" t="inlineStr">
        <is>
          <t>Modular / portable power</t>
        </is>
      </c>
      <c r="D4657" s="12" t="inlineStr">
        <is>
          <t>Home run JB-RICE 5 SCR + oxida-DI01 to the control / marshalling room</t>
        </is>
      </c>
      <c r="E4657" s="12" t="inlineStr"/>
      <c r="F4657" s="12" t="inlineStr">
        <is>
          <t>PCM: power control module</t>
        </is>
      </c>
      <c r="G4657" s="12" t="inlineStr">
        <is>
          <t>JB-RICE 5 SCR + oxida-DI01</t>
        </is>
      </c>
      <c r="H4657" s="12" t="inlineStr">
        <is>
          <t>RICE 5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322</v>
      </c>
      <c r="U4657" s="16" t="n">
        <v>196</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I-I-0166</t>
        </is>
      </c>
      <c r="B4658" s="12" t="inlineStr">
        <is>
          <t>I</t>
        </is>
      </c>
      <c r="C4658" s="12" t="inlineStr">
        <is>
          <t>Modular / portable power</t>
        </is>
      </c>
      <c r="D4658" s="12" t="inlineStr">
        <is>
          <t>Analog instrument to JB JB-RICE 5 radiators (-AI01: 5 x 1 pr (field cables)</t>
        </is>
      </c>
      <c r="E4658" s="12" t="inlineStr"/>
      <c r="F4658" s="12" t="inlineStr">
        <is>
          <t>RICE 5 radiators (5)</t>
        </is>
      </c>
      <c r="G4658" s="12" t="inlineStr">
        <is>
          <t>JB-RICE 5 radiators (-AI01</t>
        </is>
      </c>
      <c r="H4658" s="12" t="inlineStr">
        <is>
          <t>RICE 5 radiators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5</v>
      </c>
      <c r="O4658" s="12" t="n">
        <v>1</v>
      </c>
      <c r="P4658" s="12" t="n"/>
      <c r="Q4658" s="12" t="n"/>
      <c r="R4658" s="12" t="n"/>
      <c r="S4658" s="12" t="inlineStr">
        <is>
          <t>Tray / conduit</t>
        </is>
      </c>
      <c r="T4658" s="16" t="n">
        <v>80</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I-I-0167</t>
        </is>
      </c>
      <c r="B4659" s="12" t="inlineStr">
        <is>
          <t>I</t>
        </is>
      </c>
      <c r="C4659" s="12" t="inlineStr">
        <is>
          <t>Modular / portable power</t>
        </is>
      </c>
      <c r="D4659" s="12" t="inlineStr">
        <is>
          <t>Home run JB-RICE 5 radiators (-AI01 to the control / marshalling room</t>
        </is>
      </c>
      <c r="E4659" s="12" t="inlineStr"/>
      <c r="F4659" s="12" t="inlineStr">
        <is>
          <t>PCM: power control module</t>
        </is>
      </c>
      <c r="G4659" s="12" t="inlineStr">
        <is>
          <t>JB-RICE 5 radiators (-AI01</t>
        </is>
      </c>
      <c r="H4659" s="12" t="inlineStr">
        <is>
          <t>RICE 5 radiators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Tray</t>
        </is>
      </c>
      <c r="T4659" s="16" t="n">
        <v>0</v>
      </c>
      <c r="U4659" s="16" t="n">
        <v>178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I-I-0168</t>
        </is>
      </c>
      <c r="B4660" s="12" t="inlineStr">
        <is>
          <t>I</t>
        </is>
      </c>
      <c r="C4660" s="12" t="inlineStr">
        <is>
          <t>Modular / portable power</t>
        </is>
      </c>
      <c r="D4660" s="12" t="inlineStr">
        <is>
          <t>Discrete device to JB JB-RICE 5 radiators (-DI01: 10 x 1 pr (field cables)</t>
        </is>
      </c>
      <c r="E4660" s="12" t="inlineStr"/>
      <c r="F4660" s="12" t="inlineStr">
        <is>
          <t>RICE 5 radiators (5)</t>
        </is>
      </c>
      <c r="G4660" s="12" t="inlineStr">
        <is>
          <t>JB-RICE 5 radiators (-DI01</t>
        </is>
      </c>
      <c r="H4660" s="12" t="inlineStr">
        <is>
          <t>RICE 5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6" t="n">
        <v>80</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I-I-0169</t>
        </is>
      </c>
      <c r="B4661" s="12" t="inlineStr">
        <is>
          <t>I</t>
        </is>
      </c>
      <c r="C4661" s="12" t="inlineStr">
        <is>
          <t>Modular / portable power</t>
        </is>
      </c>
      <c r="D4661" s="12" t="inlineStr">
        <is>
          <t>Home run JB-RICE 5 radiators (-DI01 to the control / marshalling room</t>
        </is>
      </c>
      <c r="E4661" s="12" t="inlineStr"/>
      <c r="F4661" s="12" t="inlineStr">
        <is>
          <t>PCM: power control module</t>
        </is>
      </c>
      <c r="G4661" s="12" t="inlineStr">
        <is>
          <t>JB-RICE 5 radiators (-DI01</t>
        </is>
      </c>
      <c r="H4661" s="12" t="inlineStr">
        <is>
          <t>RICE 5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Tray</t>
        </is>
      </c>
      <c r="T4661" s="16" t="n">
        <v>0</v>
      </c>
      <c r="U4661" s="16" t="n">
        <v>178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I-I-0170</t>
        </is>
      </c>
      <c r="B4662" s="12" t="inlineStr">
        <is>
          <t>I</t>
        </is>
      </c>
      <c r="C4662" s="12" t="inlineStr">
        <is>
          <t>Modular / portable power</t>
        </is>
      </c>
      <c r="D4662" s="12" t="inlineStr">
        <is>
          <t>Analog instrument to JB JB-RICE 6 SCR + oxida-AI01: 10 x 1 pr (field cables)</t>
        </is>
      </c>
      <c r="E4662" s="12" t="inlineStr"/>
      <c r="F4662" s="12" t="inlineStr">
        <is>
          <t>RICE 6 SCR + oxidation catalyst and stack</t>
        </is>
      </c>
      <c r="G4662" s="12" t="inlineStr">
        <is>
          <t>JB-RICE 6 SCR + oxida-AI01</t>
        </is>
      </c>
      <c r="H4662" s="12" t="inlineStr">
        <is>
          <t>RICE 6 SCR + oxidation catalyst and stack</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6" t="n">
        <v>92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I-I-0171</t>
        </is>
      </c>
      <c r="B4663" s="12" t="inlineStr">
        <is>
          <t>I</t>
        </is>
      </c>
      <c r="C4663" s="12" t="inlineStr">
        <is>
          <t>Modular / portable power</t>
        </is>
      </c>
      <c r="D4663" s="12" t="inlineStr">
        <is>
          <t>Home run JB-RICE 6 SCR + oxida-AI01 to the control / marshalling room</t>
        </is>
      </c>
      <c r="E4663" s="12" t="inlineStr"/>
      <c r="F4663" s="12" t="inlineStr">
        <is>
          <t>PCM: power control module</t>
        </is>
      </c>
      <c r="G4663" s="12" t="inlineStr">
        <is>
          <t>JB-RICE 6 SCR + oxida-AI01</t>
        </is>
      </c>
      <c r="H4663" s="12" t="inlineStr">
        <is>
          <t>RICE 6 SCR + oxidation catalyst and stack</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322</v>
      </c>
      <c r="U4663" s="16" t="n">
        <v>168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I-I-0172</t>
        </is>
      </c>
      <c r="B4664" s="12" t="inlineStr">
        <is>
          <t>I</t>
        </is>
      </c>
      <c r="C4664" s="12" t="inlineStr">
        <is>
          <t>Modular / portable power</t>
        </is>
      </c>
      <c r="D4664" s="12" t="inlineStr">
        <is>
          <t>Discrete device to JB JB-RICE 6 SCR + oxida-DI01: 6 x 1 pr (field cables)</t>
        </is>
      </c>
      <c r="E4664" s="12" t="inlineStr"/>
      <c r="F4664" s="12" t="inlineStr">
        <is>
          <t>RICE 6 SCR + oxidation catalyst and stack</t>
        </is>
      </c>
      <c r="G4664" s="12" t="inlineStr">
        <is>
          <t>JB-RICE 6 SCR + oxida-DI01</t>
        </is>
      </c>
      <c r="H4664" s="12" t="inlineStr">
        <is>
          <t>RICE 6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6</v>
      </c>
      <c r="O4664" s="12" t="n">
        <v>1</v>
      </c>
      <c r="P4664" s="12" t="n"/>
      <c r="Q4664" s="12" t="n"/>
      <c r="R4664" s="12" t="n"/>
      <c r="S4664" s="12" t="inlineStr">
        <is>
          <t>Tray / conduit</t>
        </is>
      </c>
      <c r="T4664" s="16" t="n">
        <v>92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I-I-0173</t>
        </is>
      </c>
      <c r="B4665" s="12" t="inlineStr">
        <is>
          <t>I</t>
        </is>
      </c>
      <c r="C4665" s="12" t="inlineStr">
        <is>
          <t>Modular / portable power</t>
        </is>
      </c>
      <c r="D4665" s="12" t="inlineStr">
        <is>
          <t>Home run JB-RICE 6 SCR + oxida-DI01 to the control / marshalling room</t>
        </is>
      </c>
      <c r="E4665" s="12" t="inlineStr"/>
      <c r="F4665" s="12" t="inlineStr">
        <is>
          <t>PCM: power control module</t>
        </is>
      </c>
      <c r="G4665" s="12" t="inlineStr">
        <is>
          <t>JB-RICE 6 SCR + oxida-DI01</t>
        </is>
      </c>
      <c r="H4665" s="12" t="inlineStr">
        <is>
          <t>RICE 6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322</v>
      </c>
      <c r="U4665" s="16" t="n">
        <v>168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I-I-0174</t>
        </is>
      </c>
      <c r="B4666" s="12" t="inlineStr">
        <is>
          <t>I</t>
        </is>
      </c>
      <c r="C4666" s="12" t="inlineStr">
        <is>
          <t>Modular / portable power</t>
        </is>
      </c>
      <c r="D4666" s="12" t="inlineStr">
        <is>
          <t>Analog instrument to JB JB-RICE 6 radiators (-AI01: 5 x 1 pr (field cables)</t>
        </is>
      </c>
      <c r="E4666" s="12" t="inlineStr"/>
      <c r="F4666" s="12" t="inlineStr">
        <is>
          <t>RICE 6 radiators (5)</t>
        </is>
      </c>
      <c r="G4666" s="12" t="inlineStr">
        <is>
          <t>JB-RICE 6 radiators (-AI01</t>
        </is>
      </c>
      <c r="H4666" s="12" t="inlineStr">
        <is>
          <t>RICE 6 radiators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5</v>
      </c>
      <c r="O4666" s="12" t="n">
        <v>1</v>
      </c>
      <c r="P4666" s="12" t="n"/>
      <c r="Q4666" s="12" t="n"/>
      <c r="R4666" s="12" t="n"/>
      <c r="S4666" s="12" t="inlineStr">
        <is>
          <t>Tray / conduit</t>
        </is>
      </c>
      <c r="T4666" s="16" t="n">
        <v>80</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I-I-0175</t>
        </is>
      </c>
      <c r="B4667" s="12" t="inlineStr">
        <is>
          <t>I</t>
        </is>
      </c>
      <c r="C4667" s="12" t="inlineStr">
        <is>
          <t>Modular / portable power</t>
        </is>
      </c>
      <c r="D4667" s="12" t="inlineStr">
        <is>
          <t>Home run JB-RICE 6 radiators (-AI01 to the control / marshalling room</t>
        </is>
      </c>
      <c r="E4667" s="12" t="inlineStr"/>
      <c r="F4667" s="12" t="inlineStr">
        <is>
          <t>PCM: power control module</t>
        </is>
      </c>
      <c r="G4667" s="12" t="inlineStr">
        <is>
          <t>JB-RICE 6 radiators (-AI01</t>
        </is>
      </c>
      <c r="H4667" s="12" t="inlineStr">
        <is>
          <t>RICE 6 radiators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Tray</t>
        </is>
      </c>
      <c r="T4667" s="16" t="n">
        <v>0</v>
      </c>
      <c r="U4667" s="16" t="n">
        <v>150</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I-I-0176</t>
        </is>
      </c>
      <c r="B4668" s="12" t="inlineStr">
        <is>
          <t>I</t>
        </is>
      </c>
      <c r="C4668" s="12" t="inlineStr">
        <is>
          <t>Modular / portable power</t>
        </is>
      </c>
      <c r="D4668" s="12" t="inlineStr">
        <is>
          <t>Discrete device to JB JB-RICE 6 radiators (-DI01: 10 x 1 pr (field cables)</t>
        </is>
      </c>
      <c r="E4668" s="12" t="inlineStr"/>
      <c r="F4668" s="12" t="inlineStr">
        <is>
          <t>RICE 6 radiators (5)</t>
        </is>
      </c>
      <c r="G4668" s="12" t="inlineStr">
        <is>
          <t>JB-RICE 6 radiators (-DI01</t>
        </is>
      </c>
      <c r="H4668" s="12" t="inlineStr">
        <is>
          <t>RICE 6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6" t="n">
        <v>80</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I-I-0177</t>
        </is>
      </c>
      <c r="B4669" s="12" t="inlineStr">
        <is>
          <t>I</t>
        </is>
      </c>
      <c r="C4669" s="12" t="inlineStr">
        <is>
          <t>Modular / portable power</t>
        </is>
      </c>
      <c r="D4669" s="12" t="inlineStr">
        <is>
          <t>Home run JB-RICE 6 radiators (-DI01 to the control / marshalling room</t>
        </is>
      </c>
      <c r="E4669" s="12" t="inlineStr"/>
      <c r="F4669" s="12" t="inlineStr">
        <is>
          <t>PCM: power control module</t>
        </is>
      </c>
      <c r="G4669" s="12" t="inlineStr">
        <is>
          <t>JB-RICE 6 radiators (-DI01</t>
        </is>
      </c>
      <c r="H4669" s="12" t="inlineStr">
        <is>
          <t>RICE 6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6" t="n">
        <v>0</v>
      </c>
      <c r="U4669" s="16" t="n">
        <v>150</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I-I-0178</t>
        </is>
      </c>
      <c r="B4670" s="12" t="inlineStr">
        <is>
          <t>I</t>
        </is>
      </c>
      <c r="C4670" s="12" t="inlineStr">
        <is>
          <t>Modular / portable power</t>
        </is>
      </c>
      <c r="D4670" s="12" t="inlineStr">
        <is>
          <t>Analog instrument to JB JB-RICE 7 SCR + oxida-AI01: 10 x 1 pr (field cables)</t>
        </is>
      </c>
      <c r="E4670" s="12" t="inlineStr"/>
      <c r="F4670" s="12" t="inlineStr">
        <is>
          <t>RICE 7 SCR + oxidation catalyst and stack</t>
        </is>
      </c>
      <c r="G4670" s="12" t="inlineStr">
        <is>
          <t>JB-RICE 7 SCR + oxida-AI01</t>
        </is>
      </c>
      <c r="H4670" s="12" t="inlineStr">
        <is>
          <t>RICE 7 SCR + oxidation catalyst and stack</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6" t="n">
        <v>92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I-I-0179</t>
        </is>
      </c>
      <c r="B4671" s="12" t="inlineStr">
        <is>
          <t>I</t>
        </is>
      </c>
      <c r="C4671" s="12" t="inlineStr">
        <is>
          <t>Modular / portable power</t>
        </is>
      </c>
      <c r="D4671" s="12" t="inlineStr">
        <is>
          <t>Home run JB-RICE 7 SCR + oxida-AI01 to the control / marshalling room</t>
        </is>
      </c>
      <c r="E4671" s="12" t="inlineStr"/>
      <c r="F4671" s="12" t="inlineStr">
        <is>
          <t>PCM: power control module</t>
        </is>
      </c>
      <c r="G4671" s="12" t="inlineStr">
        <is>
          <t>JB-RICE 7 SCR + oxida-AI01</t>
        </is>
      </c>
      <c r="H4671" s="12" t="inlineStr">
        <is>
          <t>RICE 7 SCR + oxidation catalyst and stack</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322</v>
      </c>
      <c r="U4671" s="16" t="n">
        <v>140</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I-I-0180</t>
        </is>
      </c>
      <c r="B4672" s="12" t="inlineStr">
        <is>
          <t>I</t>
        </is>
      </c>
      <c r="C4672" s="12" t="inlineStr">
        <is>
          <t>Modular / portable power</t>
        </is>
      </c>
      <c r="D4672" s="12" t="inlineStr">
        <is>
          <t>Discrete device to JB JB-RICE 7 SCR + oxida-DI01: 6 x 1 pr (field cables)</t>
        </is>
      </c>
      <c r="E4672" s="12" t="inlineStr"/>
      <c r="F4672" s="12" t="inlineStr">
        <is>
          <t>RICE 7 SCR + oxidation catalyst and stack</t>
        </is>
      </c>
      <c r="G4672" s="12" t="inlineStr">
        <is>
          <t>JB-RICE 7 SCR + oxida-DI01</t>
        </is>
      </c>
      <c r="H4672" s="12" t="inlineStr">
        <is>
          <t>RICE 7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6</v>
      </c>
      <c r="O4672" s="12" t="n">
        <v>1</v>
      </c>
      <c r="P4672" s="12" t="n"/>
      <c r="Q4672" s="12" t="n"/>
      <c r="R4672" s="12" t="n"/>
      <c r="S4672" s="12" t="inlineStr">
        <is>
          <t>Tray / conduit</t>
        </is>
      </c>
      <c r="T4672" s="16" t="n">
        <v>92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I-I-0181</t>
        </is>
      </c>
      <c r="B4673" s="12" t="inlineStr">
        <is>
          <t>I</t>
        </is>
      </c>
      <c r="C4673" s="12" t="inlineStr">
        <is>
          <t>Modular / portable power</t>
        </is>
      </c>
      <c r="D4673" s="12" t="inlineStr">
        <is>
          <t>Home run JB-RICE 7 SCR + oxida-DI01 to the control / marshalling room</t>
        </is>
      </c>
      <c r="E4673" s="12" t="inlineStr"/>
      <c r="F4673" s="12" t="inlineStr">
        <is>
          <t>PCM: power control module</t>
        </is>
      </c>
      <c r="G4673" s="12" t="inlineStr">
        <is>
          <t>JB-RICE 7 SCR + oxida-DI01</t>
        </is>
      </c>
      <c r="H4673" s="12" t="inlineStr">
        <is>
          <t>RICE 7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322</v>
      </c>
      <c r="U4673" s="16" t="n">
        <v>140</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I-I-0182</t>
        </is>
      </c>
      <c r="B4674" s="12" t="inlineStr">
        <is>
          <t>I</t>
        </is>
      </c>
      <c r="C4674" s="12" t="inlineStr">
        <is>
          <t>Modular / portable power</t>
        </is>
      </c>
      <c r="D4674" s="12" t="inlineStr">
        <is>
          <t>Analog instrument to JB JB-RICE 7 radiators (-AI01: 5 x 1 pr (field cables)</t>
        </is>
      </c>
      <c r="E4674" s="12" t="inlineStr"/>
      <c r="F4674" s="12" t="inlineStr">
        <is>
          <t>RICE 7 radiators (5)</t>
        </is>
      </c>
      <c r="G4674" s="12" t="inlineStr">
        <is>
          <t>JB-RICE 7 radiators (-AI01</t>
        </is>
      </c>
      <c r="H4674" s="12" t="inlineStr">
        <is>
          <t>RICE 7 radiators (5)</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5</v>
      </c>
      <c r="O4674" s="12" t="n">
        <v>1</v>
      </c>
      <c r="P4674" s="12" t="n"/>
      <c r="Q4674" s="12" t="n"/>
      <c r="R4674" s="12" t="n"/>
      <c r="S4674" s="12" t="inlineStr">
        <is>
          <t>Tray / conduit</t>
        </is>
      </c>
      <c r="T4674" s="16" t="n">
        <v>80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I-I-0183</t>
        </is>
      </c>
      <c r="B4675" s="12" t="inlineStr">
        <is>
          <t>I</t>
        </is>
      </c>
      <c r="C4675" s="12" t="inlineStr">
        <is>
          <t>Modular / portable power</t>
        </is>
      </c>
      <c r="D4675" s="12" t="inlineStr">
        <is>
          <t>Home run JB-RICE 7 radiators (-AI01 to the control / marshalling room</t>
        </is>
      </c>
      <c r="E4675" s="12" t="inlineStr"/>
      <c r="F4675" s="12" t="inlineStr">
        <is>
          <t>PCM: power control module</t>
        </is>
      </c>
      <c r="G4675" s="12" t="inlineStr">
        <is>
          <t>JB-RICE 7 radiators (-AI01</t>
        </is>
      </c>
      <c r="H4675" s="12" t="inlineStr">
        <is>
          <t>RICE 7 radiators (5)</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Tray</t>
        </is>
      </c>
      <c r="T4675" s="16" t="n">
        <v>0</v>
      </c>
      <c r="U4675" s="16" t="n">
        <v>122</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I-I-0184</t>
        </is>
      </c>
      <c r="B4676" s="12" t="inlineStr">
        <is>
          <t>I</t>
        </is>
      </c>
      <c r="C4676" s="12" t="inlineStr">
        <is>
          <t>Modular / portable power</t>
        </is>
      </c>
      <c r="D4676" s="12" t="inlineStr">
        <is>
          <t>Discrete device to JB JB-RICE 7 radiators (-DI01: 10 x 1 pr (field cables)</t>
        </is>
      </c>
      <c r="E4676" s="12" t="inlineStr"/>
      <c r="F4676" s="12" t="inlineStr">
        <is>
          <t>RICE 7 radiators (5)</t>
        </is>
      </c>
      <c r="G4676" s="12" t="inlineStr">
        <is>
          <t>JB-RICE 7 radiators (-DI01</t>
        </is>
      </c>
      <c r="H4676" s="12" t="inlineStr">
        <is>
          <t>RICE 7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10</v>
      </c>
      <c r="O4676" s="12" t="n">
        <v>1</v>
      </c>
      <c r="P4676" s="12" t="n"/>
      <c r="Q4676" s="12" t="n"/>
      <c r="R4676" s="12" t="n"/>
      <c r="S4676" s="12" t="inlineStr">
        <is>
          <t>Tray / conduit</t>
        </is>
      </c>
      <c r="T4676" s="16" t="n">
        <v>80</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I-I-0185</t>
        </is>
      </c>
      <c r="B4677" s="12" t="inlineStr">
        <is>
          <t>I</t>
        </is>
      </c>
      <c r="C4677" s="12" t="inlineStr">
        <is>
          <t>Modular / portable power</t>
        </is>
      </c>
      <c r="D4677" s="12" t="inlineStr">
        <is>
          <t>Home run JB-RICE 7 radiators (-DI01 to the control / marshalling room</t>
        </is>
      </c>
      <c r="E4677" s="12" t="inlineStr"/>
      <c r="F4677" s="12" t="inlineStr">
        <is>
          <t>PCM: power control module</t>
        </is>
      </c>
      <c r="G4677" s="12" t="inlineStr">
        <is>
          <t>JB-RICE 7 radiators (-DI01</t>
        </is>
      </c>
      <c r="H4677" s="12" t="inlineStr">
        <is>
          <t>RICE 7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6" t="n">
        <v>0</v>
      </c>
      <c r="U4677" s="16" t="n">
        <v>122</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I-I-0186</t>
        </is>
      </c>
      <c r="B4678" s="12" t="inlineStr">
        <is>
          <t>I</t>
        </is>
      </c>
      <c r="C4678" s="12" t="inlineStr">
        <is>
          <t>Modular / portable power</t>
        </is>
      </c>
      <c r="D4678" s="12" t="inlineStr">
        <is>
          <t>Analog instrument to JB JB-RICE 8 SCR + oxida-AI01: 10 x 1 pr (field cables)</t>
        </is>
      </c>
      <c r="E4678" s="12" t="inlineStr"/>
      <c r="F4678" s="12" t="inlineStr">
        <is>
          <t>RICE 8 SCR + oxidation catalyst and stack</t>
        </is>
      </c>
      <c r="G4678" s="12" t="inlineStr">
        <is>
          <t>JB-RICE 8 SCR + oxida-AI01</t>
        </is>
      </c>
      <c r="H4678" s="12" t="inlineStr">
        <is>
          <t>RICE 8 SCR + oxidation catalyst and stack</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6" t="n">
        <v>92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I-I-0187</t>
        </is>
      </c>
      <c r="B4679" s="12" t="inlineStr">
        <is>
          <t>I</t>
        </is>
      </c>
      <c r="C4679" s="12" t="inlineStr">
        <is>
          <t>Modular / portable power</t>
        </is>
      </c>
      <c r="D4679" s="12" t="inlineStr">
        <is>
          <t>Home run JB-RICE 8 SCR + oxida-AI01 to the control / marshalling room</t>
        </is>
      </c>
      <c r="E4679" s="12" t="inlineStr"/>
      <c r="F4679" s="12" t="inlineStr">
        <is>
          <t>PCM: power control module</t>
        </is>
      </c>
      <c r="G4679" s="12" t="inlineStr">
        <is>
          <t>JB-RICE 8 SCR + oxida-AI01</t>
        </is>
      </c>
      <c r="H4679" s="12" t="inlineStr">
        <is>
          <t>RICE 8 SCR + oxidation catalyst and stack</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322</v>
      </c>
      <c r="U4679" s="16" t="n">
        <v>112</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I-I-0188</t>
        </is>
      </c>
      <c r="B4680" s="12" t="inlineStr">
        <is>
          <t>I</t>
        </is>
      </c>
      <c r="C4680" s="12" t="inlineStr">
        <is>
          <t>Modular / portable power</t>
        </is>
      </c>
      <c r="D4680" s="12" t="inlineStr">
        <is>
          <t>Discrete device to JB JB-RICE 8 SCR + oxida-DI01: 6 x 1 pr (field cables)</t>
        </is>
      </c>
      <c r="E4680" s="12" t="inlineStr"/>
      <c r="F4680" s="12" t="inlineStr">
        <is>
          <t>RICE 8 SCR + oxidation catalyst and stack</t>
        </is>
      </c>
      <c r="G4680" s="12" t="inlineStr">
        <is>
          <t>JB-RICE 8 SCR + oxida-DI01</t>
        </is>
      </c>
      <c r="H4680" s="12" t="inlineStr">
        <is>
          <t>RICE 8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6</v>
      </c>
      <c r="O4680" s="12" t="n">
        <v>1</v>
      </c>
      <c r="P4680" s="12" t="n"/>
      <c r="Q4680" s="12" t="n"/>
      <c r="R4680" s="12" t="n"/>
      <c r="S4680" s="12" t="inlineStr">
        <is>
          <t>Tray / conduit</t>
        </is>
      </c>
      <c r="T4680" s="16" t="n">
        <v>92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I-I-0189</t>
        </is>
      </c>
      <c r="B4681" s="12" t="inlineStr">
        <is>
          <t>I</t>
        </is>
      </c>
      <c r="C4681" s="12" t="inlineStr">
        <is>
          <t>Modular / portable power</t>
        </is>
      </c>
      <c r="D4681" s="12" t="inlineStr">
        <is>
          <t>Home run JB-RICE 8 SCR + oxida-DI01 to the control / marshalling room</t>
        </is>
      </c>
      <c r="E4681" s="12" t="inlineStr"/>
      <c r="F4681" s="12" t="inlineStr">
        <is>
          <t>PCM: power control module</t>
        </is>
      </c>
      <c r="G4681" s="12" t="inlineStr">
        <is>
          <t>JB-RICE 8 SCR + oxida-DI01</t>
        </is>
      </c>
      <c r="H4681" s="12" t="inlineStr">
        <is>
          <t>RICE 8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322</v>
      </c>
      <c r="U4681" s="16" t="n">
        <v>112</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I-I-0190</t>
        </is>
      </c>
      <c r="B4682" s="12" t="inlineStr">
        <is>
          <t>I</t>
        </is>
      </c>
      <c r="C4682" s="12" t="inlineStr">
        <is>
          <t>Modular / portable power</t>
        </is>
      </c>
      <c r="D4682" s="12" t="inlineStr">
        <is>
          <t>Analog instrument to JB JB-RICE 8 radiators (-AI01: 5 x 1 pr (field cables)</t>
        </is>
      </c>
      <c r="E4682" s="12" t="inlineStr"/>
      <c r="F4682" s="12" t="inlineStr">
        <is>
          <t>RICE 8 radiators (5)</t>
        </is>
      </c>
      <c r="G4682" s="12" t="inlineStr">
        <is>
          <t>JB-RICE 8 radiators (-AI01</t>
        </is>
      </c>
      <c r="H4682" s="12" t="inlineStr">
        <is>
          <t>RICE 8 radiators (5)</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5</v>
      </c>
      <c r="O4682" s="12" t="n">
        <v>1</v>
      </c>
      <c r="P4682" s="12" t="n"/>
      <c r="Q4682" s="12" t="n"/>
      <c r="R4682" s="12" t="n"/>
      <c r="S4682" s="12" t="inlineStr">
        <is>
          <t>Tray / conduit</t>
        </is>
      </c>
      <c r="T4682" s="16" t="n">
        <v>80</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I-I-0191</t>
        </is>
      </c>
      <c r="B4683" s="12" t="inlineStr">
        <is>
          <t>I</t>
        </is>
      </c>
      <c r="C4683" s="12" t="inlineStr">
        <is>
          <t>Modular / portable power</t>
        </is>
      </c>
      <c r="D4683" s="12" t="inlineStr">
        <is>
          <t>Home run JB-RICE 8 radiators (-AI01 to the control / marshalling room</t>
        </is>
      </c>
      <c r="E4683" s="12" t="inlineStr"/>
      <c r="F4683" s="12" t="inlineStr">
        <is>
          <t>PCM: power control module</t>
        </is>
      </c>
      <c r="G4683" s="12" t="inlineStr">
        <is>
          <t>JB-RICE 8 radiators (-AI01</t>
        </is>
      </c>
      <c r="H4683" s="12" t="inlineStr">
        <is>
          <t>RICE 8 radiators (5)</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Tray</t>
        </is>
      </c>
      <c r="T4683" s="16" t="n">
        <v>0</v>
      </c>
      <c r="U4683" s="16" t="n">
        <v>94</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I-I-0192</t>
        </is>
      </c>
      <c r="B4684" s="12" t="inlineStr">
        <is>
          <t>I</t>
        </is>
      </c>
      <c r="C4684" s="12" t="inlineStr">
        <is>
          <t>Modular / portable power</t>
        </is>
      </c>
      <c r="D4684" s="12" t="inlineStr">
        <is>
          <t>Discrete device to JB JB-RICE 8 radiators (-DI01: 10 x 1 pr (field cables)</t>
        </is>
      </c>
      <c r="E4684" s="12" t="inlineStr"/>
      <c r="F4684" s="12" t="inlineStr">
        <is>
          <t>RICE 8 radiators (5)</t>
        </is>
      </c>
      <c r="G4684" s="12" t="inlineStr">
        <is>
          <t>JB-RICE 8 radiators (-DI01</t>
        </is>
      </c>
      <c r="H4684" s="12" t="inlineStr">
        <is>
          <t>RICE 8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10</v>
      </c>
      <c r="O4684" s="12" t="n">
        <v>1</v>
      </c>
      <c r="P4684" s="12" t="n"/>
      <c r="Q4684" s="12" t="n"/>
      <c r="R4684" s="12" t="n"/>
      <c r="S4684" s="12" t="inlineStr">
        <is>
          <t>Tray / conduit</t>
        </is>
      </c>
      <c r="T4684" s="16" t="n">
        <v>80</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I-I-0193</t>
        </is>
      </c>
      <c r="B4685" s="12" t="inlineStr">
        <is>
          <t>I</t>
        </is>
      </c>
      <c r="C4685" s="12" t="inlineStr">
        <is>
          <t>Modular / portable power</t>
        </is>
      </c>
      <c r="D4685" s="12" t="inlineStr">
        <is>
          <t>Home run JB-RICE 8 radiators (-DI01 to the control / marshalling room</t>
        </is>
      </c>
      <c r="E4685" s="12" t="inlineStr"/>
      <c r="F4685" s="12" t="inlineStr">
        <is>
          <t>PCM: power control module</t>
        </is>
      </c>
      <c r="G4685" s="12" t="inlineStr">
        <is>
          <t>JB-RICE 8 radiators (-DI01</t>
        </is>
      </c>
      <c r="H4685" s="12" t="inlineStr">
        <is>
          <t>RICE 8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6" t="n">
        <v>0</v>
      </c>
      <c r="U4685" s="16" t="n">
        <v>94</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I-I-0194</t>
        </is>
      </c>
      <c r="B4686" s="12" t="inlineStr">
        <is>
          <t>I</t>
        </is>
      </c>
      <c r="C4686" s="12" t="inlineStr">
        <is>
          <t>Modular / portable power</t>
        </is>
      </c>
      <c r="D4686" s="12" t="inlineStr">
        <is>
          <t>Instrumentation</t>
        </is>
      </c>
      <c r="E4686" s="12" t="inlineStr"/>
      <c r="F4686" s="12" t="inlineStr">
        <is>
          <t>PCM: power control module</t>
        </is>
      </c>
      <c r="G4686" s="12" t="inlineStr">
        <is>
          <t>RICE</t>
        </is>
      </c>
      <c r="H4686" s="12" t="inlineStr">
        <is>
          <t>RICE engine hall (8 engines)</t>
        </is>
      </c>
      <c r="I4686" s="12" t="inlineStr">
        <is>
          <t>Instrumentation</t>
        </is>
      </c>
      <c r="J4686" s="12" t="inlineStr">
        <is>
          <t>Instrumentation PLTC / TC-ER 300 V, #18 twisted shielded pairs, overall shield</t>
        </is>
      </c>
      <c r="K4686" s="12" t="inlineStr">
        <is>
          <t>PLTC|4 pr|18</t>
        </is>
      </c>
      <c r="L4686" s="12" t="inlineStr">
        <is>
          <t>4 pr</t>
        </is>
      </c>
      <c r="M4686" s="12" t="inlineStr">
        <is>
          <t>18</t>
        </is>
      </c>
      <c r="N4686" s="12" t="n">
        <v>1</v>
      </c>
      <c r="O4686" s="12" t="n">
        <v>1</v>
      </c>
      <c r="P4686" s="12" t="n"/>
      <c r="Q4686" s="12" t="n"/>
      <c r="R4686" s="12" t="n"/>
      <c r="S4686" s="12" t="inlineStr">
        <is>
          <t>Duct bank</t>
        </is>
      </c>
      <c r="T4686" s="16" t="n">
        <v>367</v>
      </c>
      <c r="U4686" s="16" t="n">
        <v>95</v>
      </c>
      <c r="V4686" s="16">
        <f>ROUNDUP((T4686+U4686+2*'Read Me'!$B$13)*(1+'Read Me'!$B$12),-1)</f>
        <v/>
      </c>
      <c r="W4686" s="16">
        <f>V4686*N4686*O4686</f>
        <v/>
      </c>
      <c r="X4686" s="12">
        <f>IF(LEFT(I4686,2)="MV",2*N4686*IF(L4686="1/C",O4686,1),0)</f>
        <v/>
      </c>
      <c r="Y4686" s="12">
        <f>IF(OR(LEFT(K4686,4)="LVAX",LEFT(K4686,6)="MV15AX",LEFT(K4686,4)="CTAX",LEFT(K4686,2)="W|"),2*N4686*O4686,0)</f>
        <v/>
      </c>
      <c r="Z4686" s="12" t="inlineStr"/>
      <c r="AA4686" s="12">
        <f>N4686*O4686</f>
        <v/>
      </c>
    </row>
    <row r="4687">
      <c r="A4687" s="12" t="inlineStr">
        <is>
          <t>I-I-0195</t>
        </is>
      </c>
      <c r="B4687" s="12" t="inlineStr">
        <is>
          <t>I</t>
        </is>
      </c>
      <c r="C4687" s="12" t="inlineStr">
        <is>
          <t>Modular / portable power</t>
        </is>
      </c>
      <c r="D4687" s="12" t="inlineStr">
        <is>
          <t>Instrumentation</t>
        </is>
      </c>
      <c r="E4687" s="12" t="inlineStr"/>
      <c r="F4687" s="12" t="inlineStr">
        <is>
          <t>PCM: power control module</t>
        </is>
      </c>
      <c r="G4687" s="12" t="inlineStr">
        <is>
          <t>RICE</t>
        </is>
      </c>
      <c r="H4687" s="12" t="inlineStr">
        <is>
          <t>RICE engine hall (8 engines)</t>
        </is>
      </c>
      <c r="I4687" s="12" t="inlineStr">
        <is>
          <t>Instrumentation</t>
        </is>
      </c>
      <c r="J4687" s="12" t="inlineStr">
        <is>
          <t>Instrumentation PLTC / TC-ER 300 V, #18 twisted shielded pairs, overall shield</t>
        </is>
      </c>
      <c r="K4687" s="12" t="inlineStr">
        <is>
          <t>PLTC|4 pr|18</t>
        </is>
      </c>
      <c r="L4687" s="12" t="inlineStr">
        <is>
          <t>4 pr</t>
        </is>
      </c>
      <c r="M4687" s="12" t="inlineStr">
        <is>
          <t>18</t>
        </is>
      </c>
      <c r="N4687" s="12" t="n">
        <v>1</v>
      </c>
      <c r="O4687" s="12" t="n">
        <v>1</v>
      </c>
      <c r="P4687" s="12" t="n"/>
      <c r="Q4687" s="12" t="n"/>
      <c r="R4687" s="12" t="n"/>
      <c r="S4687" s="12" t="inlineStr">
        <is>
          <t>Duct bank</t>
        </is>
      </c>
      <c r="T4687" s="16" t="n">
        <v>367</v>
      </c>
      <c r="U4687" s="16" t="n">
        <v>95</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I-I-0196</t>
        </is>
      </c>
      <c r="B4688" s="12" t="inlineStr">
        <is>
          <t>I</t>
        </is>
      </c>
      <c r="C4688" s="12" t="inlineStr">
        <is>
          <t>Modular / portable power</t>
        </is>
      </c>
      <c r="D4688" s="12" t="inlineStr">
        <is>
          <t>Instrumentation</t>
        </is>
      </c>
      <c r="E4688" s="12" t="inlineStr"/>
      <c r="F4688" s="12" t="inlineStr">
        <is>
          <t>PCM: power control module</t>
        </is>
      </c>
      <c r="G4688" s="12" t="inlineStr">
        <is>
          <t>RICE</t>
        </is>
      </c>
      <c r="H4688" s="12" t="inlineStr">
        <is>
          <t>RICE engine hall (8 engines)</t>
        </is>
      </c>
      <c r="I4688" s="12" t="inlineStr">
        <is>
          <t>Instrumentation</t>
        </is>
      </c>
      <c r="J4688" s="12" t="inlineStr">
        <is>
          <t>Instrumentation PLTC / TC-ER 300 V, #18 twisted shielded pairs, overall shield</t>
        </is>
      </c>
      <c r="K4688" s="12" t="inlineStr">
        <is>
          <t>PLTC|12 pr|18</t>
        </is>
      </c>
      <c r="L4688" s="12" t="inlineStr">
        <is>
          <t>12 pr</t>
        </is>
      </c>
      <c r="M4688" s="12" t="inlineStr">
        <is>
          <t>18</t>
        </is>
      </c>
      <c r="N4688" s="12" t="n">
        <v>1</v>
      </c>
      <c r="O4688" s="12" t="n">
        <v>1</v>
      </c>
      <c r="P4688" s="12" t="n"/>
      <c r="Q4688" s="12" t="n"/>
      <c r="R4688" s="12" t="n"/>
      <c r="S4688" s="12" t="inlineStr">
        <is>
          <t>Duct bank</t>
        </is>
      </c>
      <c r="T4688" s="16" t="n">
        <v>367</v>
      </c>
      <c r="U4688" s="16" t="n">
        <v>95</v>
      </c>
      <c r="V4688" s="16">
        <f>ROUNDUP((T4688+U4688+2*'Read Me'!$B$13)*(1+'Read Me'!$B$12),-1)</f>
        <v/>
      </c>
      <c r="W4688" s="16">
        <f>V4688*N4688*O4688</f>
        <v/>
      </c>
      <c r="X4688" s="12">
        <f>IF(LEFT(I4688,2)="MV",2*N4688*IF(L4688="1/C",O4688,1),0)</f>
        <v/>
      </c>
      <c r="Y4688" s="12">
        <f>IF(OR(LEFT(K4688,4)="LVAX",LEFT(K4688,6)="MV15AX",LEFT(K4688,4)="CTAX",LEFT(K4688,2)="W|"),2*N4688*O4688,0)</f>
        <v/>
      </c>
      <c r="Z4688" s="12" t="inlineStr"/>
      <c r="AA4688" s="12">
        <f>N4688*O4688</f>
        <v/>
      </c>
    </row>
    <row r="4689">
      <c r="A4689" s="12" t="inlineStr">
        <is>
          <t>I-I-0197</t>
        </is>
      </c>
      <c r="B4689" s="12" t="inlineStr">
        <is>
          <t>I</t>
        </is>
      </c>
      <c r="C4689" s="12" t="inlineStr">
        <is>
          <t>Modular / portable power</t>
        </is>
      </c>
      <c r="D4689" s="12" t="inlineStr">
        <is>
          <t>Instrumentation</t>
        </is>
      </c>
      <c r="E4689" s="12" t="inlineStr"/>
      <c r="F4689" s="12" t="inlineStr">
        <is>
          <t>PCM: power control module</t>
        </is>
      </c>
      <c r="G4689" s="12" t="inlineStr">
        <is>
          <t>RICE</t>
        </is>
      </c>
      <c r="H4689" s="12" t="inlineStr">
        <is>
          <t>RICE engine hall (8 engines)</t>
        </is>
      </c>
      <c r="I4689" s="12" t="inlineStr">
        <is>
          <t>Instrumentation</t>
        </is>
      </c>
      <c r="J4689" s="12" t="inlineStr">
        <is>
          <t>Instrumentation PLTC / TC-ER 300 V, #18 twisted shielded pairs, overall shield</t>
        </is>
      </c>
      <c r="K4689" s="12" t="inlineStr">
        <is>
          <t>PLTC|12 pr|18</t>
        </is>
      </c>
      <c r="L4689" s="12" t="inlineStr">
        <is>
          <t>12 pr</t>
        </is>
      </c>
      <c r="M4689" s="12" t="inlineStr">
        <is>
          <t>18</t>
        </is>
      </c>
      <c r="N4689" s="12" t="n">
        <v>1</v>
      </c>
      <c r="O4689" s="12" t="n">
        <v>1</v>
      </c>
      <c r="P4689" s="12" t="n"/>
      <c r="Q4689" s="12" t="n"/>
      <c r="R4689" s="12" t="n"/>
      <c r="S4689" s="12" t="inlineStr">
        <is>
          <t>Duct bank</t>
        </is>
      </c>
      <c r="T4689" s="16" t="n">
        <v>367</v>
      </c>
      <c r="U4689" s="16" t="n">
        <v>95</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I-I-0198</t>
        </is>
      </c>
      <c r="B4690" s="12" t="inlineStr">
        <is>
          <t>I</t>
        </is>
      </c>
      <c r="C4690" s="12" t="inlineStr">
        <is>
          <t>Modular / portable power</t>
        </is>
      </c>
      <c r="D4690" s="12" t="inlineStr">
        <is>
          <t>Instrumentation</t>
        </is>
      </c>
      <c r="E4690" s="12" t="inlineStr"/>
      <c r="F4690" s="12" t="inlineStr">
        <is>
          <t>PCM: power control module</t>
        </is>
      </c>
      <c r="G4690" s="12" t="inlineStr">
        <is>
          <t>RICE</t>
        </is>
      </c>
      <c r="H4690" s="12" t="inlineStr">
        <is>
          <t>RICE engine hall (8 engines)</t>
        </is>
      </c>
      <c r="I4690" s="12" t="inlineStr">
        <is>
          <t>Instrumentation</t>
        </is>
      </c>
      <c r="J4690" s="12" t="inlineStr">
        <is>
          <t>Instrumentation PLTC / TC-ER 300 V, #18 twisted shielded pairs, overall shield</t>
        </is>
      </c>
      <c r="K4690" s="12" t="inlineStr">
        <is>
          <t>PLTC|12 pr|18</t>
        </is>
      </c>
      <c r="L4690" s="12" t="inlineStr">
        <is>
          <t>12 pr</t>
        </is>
      </c>
      <c r="M4690" s="12" t="inlineStr">
        <is>
          <t>18</t>
        </is>
      </c>
      <c r="N4690" s="12" t="n">
        <v>1</v>
      </c>
      <c r="O4690" s="12" t="n">
        <v>1</v>
      </c>
      <c r="P4690" s="12" t="n"/>
      <c r="Q4690" s="12" t="n"/>
      <c r="R4690" s="12" t="n"/>
      <c r="S4690" s="12" t="inlineStr">
        <is>
          <t>Duct bank</t>
        </is>
      </c>
      <c r="T4690" s="16" t="n">
        <v>367</v>
      </c>
      <c r="U4690" s="16" t="n">
        <v>95</v>
      </c>
      <c r="V4690" s="16">
        <f>ROUNDUP((T4690+U4690+2*'Read Me'!$B$13)*(1+'Read Me'!$B$12),-1)</f>
        <v/>
      </c>
      <c r="W4690" s="16">
        <f>V4690*N4690*O4690</f>
        <v/>
      </c>
      <c r="X4690" s="12">
        <f>IF(LEFT(I4690,2)="MV",2*N4690*IF(L4690="1/C",O4690,1),0)</f>
        <v/>
      </c>
      <c r="Y4690" s="12">
        <f>IF(OR(LEFT(K4690,4)="LVAX",LEFT(K4690,6)="MV15AX",LEFT(K4690,4)="CTAX",LEFT(K4690,2)="W|"),2*N4690*O4690,0)</f>
        <v/>
      </c>
      <c r="Z4690" s="12" t="inlineStr"/>
      <c r="AA4690" s="12">
        <f>N4690*O4690</f>
        <v/>
      </c>
    </row>
    <row r="4691">
      <c r="A4691" s="12" t="inlineStr">
        <is>
          <t>I-I-0199</t>
        </is>
      </c>
      <c r="B4691" s="12" t="inlineStr">
        <is>
          <t>I</t>
        </is>
      </c>
      <c r="C4691" s="12" t="inlineStr">
        <is>
          <t>Modular / portable power</t>
        </is>
      </c>
      <c r="D4691" s="12" t="inlineStr">
        <is>
          <t>Instrumentation</t>
        </is>
      </c>
      <c r="E4691" s="12" t="inlineStr"/>
      <c r="F4691" s="12" t="inlineStr">
        <is>
          <t>PCM: power control module</t>
        </is>
      </c>
      <c r="G4691" s="12" t="inlineStr">
        <is>
          <t>RICE</t>
        </is>
      </c>
      <c r="H4691" s="12" t="inlineStr">
        <is>
          <t>RICE engine hall (8 engines)</t>
        </is>
      </c>
      <c r="I4691" s="12" t="inlineStr">
        <is>
          <t>Instrumentation</t>
        </is>
      </c>
      <c r="J4691" s="12" t="inlineStr">
        <is>
          <t>Instrumentation PLTC / TC-ER 300 V, #18 twisted shielded pairs, overall shield</t>
        </is>
      </c>
      <c r="K4691" s="12" t="inlineStr">
        <is>
          <t>PLTC|12 pr|18</t>
        </is>
      </c>
      <c r="L4691" s="12" t="inlineStr">
        <is>
          <t>12 pr</t>
        </is>
      </c>
      <c r="M4691" s="12" t="inlineStr">
        <is>
          <t>18</t>
        </is>
      </c>
      <c r="N4691" s="12" t="n">
        <v>1</v>
      </c>
      <c r="O4691" s="12" t="n">
        <v>1</v>
      </c>
      <c r="P4691" s="12" t="n"/>
      <c r="Q4691" s="12" t="n"/>
      <c r="R4691" s="12" t="n"/>
      <c r="S4691" s="12" t="inlineStr">
        <is>
          <t>Duct bank</t>
        </is>
      </c>
      <c r="T4691" s="16" t="n">
        <v>367</v>
      </c>
      <c r="U4691" s="16" t="n">
        <v>95</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I-I-0200</t>
        </is>
      </c>
      <c r="B4692" s="12" t="inlineStr">
        <is>
          <t>I</t>
        </is>
      </c>
      <c r="C4692" s="12" t="inlineStr">
        <is>
          <t>Modular / portable power</t>
        </is>
      </c>
      <c r="D4692" s="12" t="inlineStr">
        <is>
          <t>Instrumentation</t>
        </is>
      </c>
      <c r="E4692" s="12" t="inlineStr"/>
      <c r="F4692" s="12" t="inlineStr">
        <is>
          <t>PCM: power control module</t>
        </is>
      </c>
      <c r="G4692" s="12" t="inlineStr">
        <is>
          <t>RICE</t>
        </is>
      </c>
      <c r="H4692" s="12" t="inlineStr">
        <is>
          <t>RICE engine hall (8 engines)</t>
        </is>
      </c>
      <c r="I4692" s="12" t="inlineStr">
        <is>
          <t>Instrumentation</t>
        </is>
      </c>
      <c r="J4692" s="12" t="inlineStr">
        <is>
          <t>Instrumentation PLTC / TC-ER 300 V, #18 twisted shielded pairs, overall shield</t>
        </is>
      </c>
      <c r="K4692" s="12" t="inlineStr">
        <is>
          <t>PLTC|12 pr|18</t>
        </is>
      </c>
      <c r="L4692" s="12" t="inlineStr">
        <is>
          <t>12 pr</t>
        </is>
      </c>
      <c r="M4692" s="12" t="inlineStr">
        <is>
          <t>18</t>
        </is>
      </c>
      <c r="N4692" s="12" t="n">
        <v>1</v>
      </c>
      <c r="O4692" s="12" t="n">
        <v>1</v>
      </c>
      <c r="P4692" s="12" t="n"/>
      <c r="Q4692" s="12" t="n"/>
      <c r="R4692" s="12" t="n"/>
      <c r="S4692" s="12" t="inlineStr">
        <is>
          <t>Duct bank</t>
        </is>
      </c>
      <c r="T4692" s="16" t="n">
        <v>367</v>
      </c>
      <c r="U4692" s="16" t="n">
        <v>95</v>
      </c>
      <c r="V4692" s="16">
        <f>ROUNDUP((T4692+U4692+2*'Read Me'!$B$13)*(1+'Read Me'!$B$12),-1)</f>
        <v/>
      </c>
      <c r="W4692" s="16">
        <f>V4692*N4692*O4692</f>
        <v/>
      </c>
      <c r="X4692" s="12">
        <f>IF(LEFT(I4692,2)="MV",2*N4692*IF(L4692="1/C",O4692,1),0)</f>
        <v/>
      </c>
      <c r="Y4692" s="12">
        <f>IF(OR(LEFT(K4692,4)="LVAX",LEFT(K4692,6)="MV15AX",LEFT(K4692,4)="CTAX",LEFT(K4692,2)="W|"),2*N4692*O4692,0)</f>
        <v/>
      </c>
      <c r="Z4692" s="12" t="inlineStr"/>
      <c r="AA4692" s="12">
        <f>N4692*O4692</f>
        <v/>
      </c>
    </row>
    <row r="4693">
      <c r="A4693" s="12" t="inlineStr">
        <is>
          <t>I-I-0201</t>
        </is>
      </c>
      <c r="B4693" s="12" t="inlineStr">
        <is>
          <t>I</t>
        </is>
      </c>
      <c r="C4693" s="12" t="inlineStr">
        <is>
          <t>Modular / portable power</t>
        </is>
      </c>
      <c r="D4693" s="12" t="inlineStr">
        <is>
          <t>Instrumentation</t>
        </is>
      </c>
      <c r="E4693" s="12" t="inlineStr"/>
      <c r="F4693" s="12" t="inlineStr">
        <is>
          <t>PCM: power control module</t>
        </is>
      </c>
      <c r="G4693" s="12" t="inlineStr">
        <is>
          <t>RICE</t>
        </is>
      </c>
      <c r="H4693" s="12" t="inlineStr">
        <is>
          <t>RICE engine hall (8 engines)</t>
        </is>
      </c>
      <c r="I4693" s="12" t="inlineStr">
        <is>
          <t>Instrumentation</t>
        </is>
      </c>
      <c r="J4693" s="12" t="inlineStr">
        <is>
          <t>Instrumentation PLTC / TC-ER 300 V, #18 twisted shielded pairs, overall shield</t>
        </is>
      </c>
      <c r="K4693" s="12" t="inlineStr">
        <is>
          <t>PLTC|12 pr|18</t>
        </is>
      </c>
      <c r="L4693" s="12" t="inlineStr">
        <is>
          <t>12 pr</t>
        </is>
      </c>
      <c r="M4693" s="12" t="inlineStr">
        <is>
          <t>18</t>
        </is>
      </c>
      <c r="N4693" s="12" t="n">
        <v>1</v>
      </c>
      <c r="O4693" s="12" t="n">
        <v>1</v>
      </c>
      <c r="P4693" s="12" t="n"/>
      <c r="Q4693" s="12" t="n"/>
      <c r="R4693" s="12" t="n"/>
      <c r="S4693" s="12" t="inlineStr">
        <is>
          <t>Duct bank</t>
        </is>
      </c>
      <c r="T4693" s="16" t="n">
        <v>367</v>
      </c>
      <c r="U4693" s="16" t="n">
        <v>95</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I-I-0202</t>
        </is>
      </c>
      <c r="B4694" s="12" t="inlineStr">
        <is>
          <t>I</t>
        </is>
      </c>
      <c r="C4694" s="12" t="inlineStr">
        <is>
          <t>Modular / portable power</t>
        </is>
      </c>
      <c r="D4694" s="12" t="inlineStr">
        <is>
          <t>Instrumentation</t>
        </is>
      </c>
      <c r="E4694" s="12" t="inlineStr"/>
      <c r="F4694" s="12" t="inlineStr">
        <is>
          <t>PCM: power control module</t>
        </is>
      </c>
      <c r="G4694" s="12" t="inlineStr">
        <is>
          <t>RICE</t>
        </is>
      </c>
      <c r="H4694" s="12" t="inlineStr">
        <is>
          <t>RICE engine hall (8 engines)</t>
        </is>
      </c>
      <c r="I4694" s="12" t="inlineStr">
        <is>
          <t>Instrumentation</t>
        </is>
      </c>
      <c r="J4694" s="12" t="inlineStr">
        <is>
          <t>Instrumentation PLTC / TC-ER 300 V, #18 twisted shielded pairs, overall shield</t>
        </is>
      </c>
      <c r="K4694" s="12" t="inlineStr">
        <is>
          <t>PLTC|12 pr|18</t>
        </is>
      </c>
      <c r="L4694" s="12" t="inlineStr">
        <is>
          <t>12 pr</t>
        </is>
      </c>
      <c r="M4694" s="12" t="inlineStr">
        <is>
          <t>18</t>
        </is>
      </c>
      <c r="N4694" s="12" t="n">
        <v>1</v>
      </c>
      <c r="O4694" s="12" t="n">
        <v>1</v>
      </c>
      <c r="P4694" s="12" t="n"/>
      <c r="Q4694" s="12" t="n"/>
      <c r="R4694" s="12" t="n"/>
      <c r="S4694" s="12" t="inlineStr">
        <is>
          <t>Duct bank</t>
        </is>
      </c>
      <c r="T4694" s="16" t="n">
        <v>367</v>
      </c>
      <c r="U4694" s="16" t="n">
        <v>95</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I-I-0203</t>
        </is>
      </c>
      <c r="B4695" s="12" t="inlineStr">
        <is>
          <t>I</t>
        </is>
      </c>
      <c r="C4695" s="12" t="inlineStr">
        <is>
          <t>Modular / portable power</t>
        </is>
      </c>
      <c r="D4695" s="12" t="inlineStr">
        <is>
          <t>Instrumentation</t>
        </is>
      </c>
      <c r="E4695" s="12" t="inlineStr"/>
      <c r="F4695" s="12" t="inlineStr">
        <is>
          <t>PCM: power control module</t>
        </is>
      </c>
      <c r="G4695" s="12" t="inlineStr">
        <is>
          <t>RICE</t>
        </is>
      </c>
      <c r="H4695" s="12" t="inlineStr">
        <is>
          <t>RICE engine hall (8 engines)</t>
        </is>
      </c>
      <c r="I4695" s="12" t="inlineStr">
        <is>
          <t>Instrumentation</t>
        </is>
      </c>
      <c r="J4695" s="12" t="inlineStr">
        <is>
          <t>Instrumentation PLTC / TC-ER 300 V, #18 twisted shielded pairs, overall shield</t>
        </is>
      </c>
      <c r="K4695" s="12" t="inlineStr">
        <is>
          <t>PLTC|12 pr|18</t>
        </is>
      </c>
      <c r="L4695" s="12" t="inlineStr">
        <is>
          <t>12 pr</t>
        </is>
      </c>
      <c r="M4695" s="12" t="inlineStr">
        <is>
          <t>18</t>
        </is>
      </c>
      <c r="N4695" s="12" t="n">
        <v>1</v>
      </c>
      <c r="O4695" s="12" t="n">
        <v>1</v>
      </c>
      <c r="P4695" s="12" t="n"/>
      <c r="Q4695" s="12" t="n"/>
      <c r="R4695" s="12" t="n"/>
      <c r="S4695" s="12" t="inlineStr">
        <is>
          <t>Duct bank</t>
        </is>
      </c>
      <c r="T4695" s="16" t="n">
        <v>367</v>
      </c>
      <c r="U4695" s="16" t="n">
        <v>95</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I-I-0204</t>
        </is>
      </c>
      <c r="B4696" s="12" t="inlineStr">
        <is>
          <t>I</t>
        </is>
      </c>
      <c r="C4696" s="12" t="inlineStr">
        <is>
          <t>Modular / portable power</t>
        </is>
      </c>
      <c r="D4696" s="12" t="inlineStr">
        <is>
          <t>Thermocouples</t>
        </is>
      </c>
      <c r="E4696" s="12" t="inlineStr"/>
      <c r="F4696" s="12" t="inlineStr">
        <is>
          <t>PCM: power control module</t>
        </is>
      </c>
      <c r="G4696" s="12" t="inlineStr">
        <is>
          <t>RICE</t>
        </is>
      </c>
      <c r="H4696" s="12" t="inlineStr">
        <is>
          <t>RICE engine hall (8 engines)</t>
        </is>
      </c>
      <c r="I4696" s="12" t="inlineStr">
        <is>
          <t>Instrumentation</t>
        </is>
      </c>
      <c r="J4696" s="12" t="inlineStr">
        <is>
          <t>Thermocouple extension KX, #16 shielded pairs, PLTC</t>
        </is>
      </c>
      <c r="K4696" s="12" t="inlineStr">
        <is>
          <t>TCX|12 pr|16</t>
        </is>
      </c>
      <c r="L4696" s="12" t="inlineStr">
        <is>
          <t>12 pr</t>
        </is>
      </c>
      <c r="M4696" s="12" t="inlineStr">
        <is>
          <t>16</t>
        </is>
      </c>
      <c r="N4696" s="12" t="n">
        <v>1</v>
      </c>
      <c r="O4696" s="12" t="n">
        <v>1</v>
      </c>
      <c r="P4696" s="12" t="n"/>
      <c r="Q4696" s="12" t="n"/>
      <c r="R4696" s="12" t="n"/>
      <c r="S4696" s="12" t="inlineStr">
        <is>
          <t>Duct bank</t>
        </is>
      </c>
      <c r="T4696" s="16" t="n">
        <v>367</v>
      </c>
      <c r="U4696" s="16" t="n">
        <v>95</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I-I-0205</t>
        </is>
      </c>
      <c r="B4697" s="12" t="inlineStr">
        <is>
          <t>I</t>
        </is>
      </c>
      <c r="C4697" s="12" t="inlineStr">
        <is>
          <t>Modular / portable power</t>
        </is>
      </c>
      <c r="D4697" s="12" t="inlineStr">
        <is>
          <t>Thermocouples</t>
        </is>
      </c>
      <c r="E4697" s="12" t="inlineStr"/>
      <c r="F4697" s="12" t="inlineStr">
        <is>
          <t>PCM: power control module</t>
        </is>
      </c>
      <c r="G4697" s="12" t="inlineStr">
        <is>
          <t>RICE</t>
        </is>
      </c>
      <c r="H4697" s="12" t="inlineStr">
        <is>
          <t>RICE engine hall (8 engines)</t>
        </is>
      </c>
      <c r="I4697" s="12" t="inlineStr">
        <is>
          <t>Instrumentation</t>
        </is>
      </c>
      <c r="J4697" s="12" t="inlineStr">
        <is>
          <t>Thermocouple extension KX, #16 shielded pairs, PLTC</t>
        </is>
      </c>
      <c r="K4697" s="12" t="inlineStr">
        <is>
          <t>TCX|12 pr|16</t>
        </is>
      </c>
      <c r="L4697" s="12" t="inlineStr">
        <is>
          <t>12 pr</t>
        </is>
      </c>
      <c r="M4697" s="12" t="inlineStr">
        <is>
          <t>16</t>
        </is>
      </c>
      <c r="N4697" s="12" t="n">
        <v>1</v>
      </c>
      <c r="O4697" s="12" t="n">
        <v>1</v>
      </c>
      <c r="P4697" s="12" t="n"/>
      <c r="Q4697" s="12" t="n"/>
      <c r="R4697" s="12" t="n"/>
      <c r="S4697" s="12" t="inlineStr">
        <is>
          <t>Duct bank</t>
        </is>
      </c>
      <c r="T4697" s="16" t="n">
        <v>367</v>
      </c>
      <c r="U4697" s="16" t="n">
        <v>95</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I-I-0206</t>
        </is>
      </c>
      <c r="B4698" s="12" t="inlineStr">
        <is>
          <t>I</t>
        </is>
      </c>
      <c r="C4698" s="12" t="inlineStr">
        <is>
          <t>Modular / portable power</t>
        </is>
      </c>
      <c r="D4698" s="12" t="inlineStr">
        <is>
          <t>Thermocouples</t>
        </is>
      </c>
      <c r="E4698" s="12" t="inlineStr"/>
      <c r="F4698" s="12" t="inlineStr">
        <is>
          <t>PCM: power control module</t>
        </is>
      </c>
      <c r="G4698" s="12" t="inlineStr">
        <is>
          <t>RICE</t>
        </is>
      </c>
      <c r="H4698" s="12" t="inlineStr">
        <is>
          <t>RICE engine hall (8 engines)</t>
        </is>
      </c>
      <c r="I4698" s="12" t="inlineStr">
        <is>
          <t>Instrumentation</t>
        </is>
      </c>
      <c r="J4698" s="12" t="inlineStr">
        <is>
          <t>Thermocouple extension KX, #16 shielded pairs, PLTC</t>
        </is>
      </c>
      <c r="K4698" s="12" t="inlineStr">
        <is>
          <t>TCX|12 pr|16</t>
        </is>
      </c>
      <c r="L4698" s="12" t="inlineStr">
        <is>
          <t>12 pr</t>
        </is>
      </c>
      <c r="M4698" s="12" t="inlineStr">
        <is>
          <t>16</t>
        </is>
      </c>
      <c r="N4698" s="12" t="n">
        <v>1</v>
      </c>
      <c r="O4698" s="12" t="n">
        <v>1</v>
      </c>
      <c r="P4698" s="12" t="n"/>
      <c r="Q4698" s="12" t="n"/>
      <c r="R4698" s="12" t="n"/>
      <c r="S4698" s="12" t="inlineStr">
        <is>
          <t>Duct bank</t>
        </is>
      </c>
      <c r="T4698" s="16" t="n">
        <v>367</v>
      </c>
      <c r="U4698" s="16" t="n">
        <v>95</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I-I-0207</t>
        </is>
      </c>
      <c r="B4699" s="12" t="inlineStr">
        <is>
          <t>I</t>
        </is>
      </c>
      <c r="C4699" s="12" t="inlineStr">
        <is>
          <t>Modular / portable power</t>
        </is>
      </c>
      <c r="D4699" s="12" t="inlineStr">
        <is>
          <t>Thermocouples</t>
        </is>
      </c>
      <c r="E4699" s="12" t="inlineStr"/>
      <c r="F4699" s="12" t="inlineStr">
        <is>
          <t>PCM: power control module</t>
        </is>
      </c>
      <c r="G4699" s="12" t="inlineStr">
        <is>
          <t>RICE</t>
        </is>
      </c>
      <c r="H4699" s="12" t="inlineStr">
        <is>
          <t>RICE engine hall (8 engines)</t>
        </is>
      </c>
      <c r="I4699" s="12" t="inlineStr">
        <is>
          <t>Instrumentation</t>
        </is>
      </c>
      <c r="J4699" s="12" t="inlineStr">
        <is>
          <t>Thermocouple extension KX, #16 shielded pairs, PLTC</t>
        </is>
      </c>
      <c r="K4699" s="12" t="inlineStr">
        <is>
          <t>TCX|12 pr|16</t>
        </is>
      </c>
      <c r="L4699" s="12" t="inlineStr">
        <is>
          <t>12 pr</t>
        </is>
      </c>
      <c r="M4699" s="12" t="inlineStr">
        <is>
          <t>16</t>
        </is>
      </c>
      <c r="N4699" s="12" t="n">
        <v>1</v>
      </c>
      <c r="O4699" s="12" t="n">
        <v>1</v>
      </c>
      <c r="P4699" s="12" t="n"/>
      <c r="Q4699" s="12" t="n"/>
      <c r="R4699" s="12" t="n"/>
      <c r="S4699" s="12" t="inlineStr">
        <is>
          <t>Duct bank</t>
        </is>
      </c>
      <c r="T4699" s="16" t="n">
        <v>367</v>
      </c>
      <c r="U4699" s="16" t="n">
        <v>95</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I-I-0208</t>
        </is>
      </c>
      <c r="B4700" s="12" t="inlineStr">
        <is>
          <t>I</t>
        </is>
      </c>
      <c r="C4700" s="12" t="inlineStr">
        <is>
          <t>Modular / portable power</t>
        </is>
      </c>
      <c r="D4700" s="12" t="inlineStr">
        <is>
          <t>Thermocouples</t>
        </is>
      </c>
      <c r="E4700" s="12" t="inlineStr"/>
      <c r="F4700" s="12" t="inlineStr">
        <is>
          <t>PCM: power control module</t>
        </is>
      </c>
      <c r="G4700" s="12" t="inlineStr">
        <is>
          <t>RICE</t>
        </is>
      </c>
      <c r="H4700" s="12" t="inlineStr">
        <is>
          <t>RICE engine hall (8 engines)</t>
        </is>
      </c>
      <c r="I4700" s="12" t="inlineStr">
        <is>
          <t>Instrumentation</t>
        </is>
      </c>
      <c r="J4700" s="12" t="inlineStr">
        <is>
          <t>Thermocouple extension KX, #16 shielded pairs, PLTC</t>
        </is>
      </c>
      <c r="K4700" s="12" t="inlineStr">
        <is>
          <t>TCX|12 pr|16</t>
        </is>
      </c>
      <c r="L4700" s="12" t="inlineStr">
        <is>
          <t>12 pr</t>
        </is>
      </c>
      <c r="M4700" s="12" t="inlineStr">
        <is>
          <t>16</t>
        </is>
      </c>
      <c r="N4700" s="12" t="n">
        <v>1</v>
      </c>
      <c r="O4700" s="12" t="n">
        <v>1</v>
      </c>
      <c r="P4700" s="12" t="n"/>
      <c r="Q4700" s="12" t="n"/>
      <c r="R4700" s="12" t="n"/>
      <c r="S4700" s="12" t="inlineStr">
        <is>
          <t>Duct bank</t>
        </is>
      </c>
      <c r="T4700" s="16" t="n">
        <v>367</v>
      </c>
      <c r="U4700" s="16" t="n">
        <v>95</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I-I-0209</t>
        </is>
      </c>
      <c r="B4701" s="12" t="inlineStr">
        <is>
          <t>I</t>
        </is>
      </c>
      <c r="C4701" s="12" t="inlineStr">
        <is>
          <t>Modular / portable power</t>
        </is>
      </c>
      <c r="D4701" s="12" t="inlineStr">
        <is>
          <t>Thermocouples</t>
        </is>
      </c>
      <c r="E4701" s="12" t="inlineStr"/>
      <c r="F4701" s="12" t="inlineStr">
        <is>
          <t>PCM: power control module</t>
        </is>
      </c>
      <c r="G4701" s="12" t="inlineStr">
        <is>
          <t>RICE</t>
        </is>
      </c>
      <c r="H4701" s="12" t="inlineStr">
        <is>
          <t>RICE engine hall (8 engines)</t>
        </is>
      </c>
      <c r="I4701" s="12" t="inlineStr">
        <is>
          <t>Instrumentation</t>
        </is>
      </c>
      <c r="J4701" s="12" t="inlineStr">
        <is>
          <t>Thermocouple extension KX, #16 shielded pairs, PLTC</t>
        </is>
      </c>
      <c r="K4701" s="12" t="inlineStr">
        <is>
          <t>TCX|12 pr|16</t>
        </is>
      </c>
      <c r="L4701" s="12" t="inlineStr">
        <is>
          <t>12 pr</t>
        </is>
      </c>
      <c r="M4701" s="12" t="inlineStr">
        <is>
          <t>16</t>
        </is>
      </c>
      <c r="N4701" s="12" t="n">
        <v>1</v>
      </c>
      <c r="O4701" s="12" t="n">
        <v>1</v>
      </c>
      <c r="P4701" s="12" t="n"/>
      <c r="Q4701" s="12" t="n"/>
      <c r="R4701" s="12" t="n"/>
      <c r="S4701" s="12" t="inlineStr">
        <is>
          <t>Duct bank</t>
        </is>
      </c>
      <c r="T4701" s="16" t="n">
        <v>367</v>
      </c>
      <c r="U4701" s="16" t="n">
        <v>95</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I-I-0210</t>
        </is>
      </c>
      <c r="B4702" s="12" t="inlineStr">
        <is>
          <t>I</t>
        </is>
      </c>
      <c r="C4702" s="12" t="inlineStr">
        <is>
          <t>Modular / portable power</t>
        </is>
      </c>
      <c r="D4702" s="12" t="inlineStr">
        <is>
          <t>Analog instrument to JB JB-RICE-1-AI01: 20 x 1 pr (field cables)</t>
        </is>
      </c>
      <c r="E4702" s="12" t="inlineStr">
        <is>
          <t>RICE-1</t>
        </is>
      </c>
      <c r="F4702" s="12" t="inlineStr">
        <is>
          <t>RICE engine-generator 1</t>
        </is>
      </c>
      <c r="G4702" s="12" t="inlineStr">
        <is>
          <t>JB-RICE-1-AI01</t>
        </is>
      </c>
      <c r="H4702" s="12" t="inlineStr">
        <is>
          <t>RICE engine-generator 1</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I-I-0211</t>
        </is>
      </c>
      <c r="B4703" s="12" t="inlineStr">
        <is>
          <t>I</t>
        </is>
      </c>
      <c r="C4703" s="12" t="inlineStr">
        <is>
          <t>Modular / portable power</t>
        </is>
      </c>
      <c r="D4703" s="12" t="inlineStr">
        <is>
          <t>Home run JB-RICE-1-AI01 to the control / marshalling room</t>
        </is>
      </c>
      <c r="E4703" s="12" t="inlineStr"/>
      <c r="F4703" s="12" t="inlineStr">
        <is>
          <t>PCM: power control module</t>
        </is>
      </c>
      <c r="G4703" s="12" t="inlineStr">
        <is>
          <t>JB-RICE-1-AI01</t>
        </is>
      </c>
      <c r="H4703" s="12" t="inlineStr">
        <is>
          <t>RICE engine-generator 1</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6" t="n">
        <v>550</v>
      </c>
      <c r="U4703" s="16" t="n">
        <v>137</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I-I-0212</t>
        </is>
      </c>
      <c r="B4704" s="12" t="inlineStr">
        <is>
          <t>I</t>
        </is>
      </c>
      <c r="C4704" s="12" t="inlineStr">
        <is>
          <t>Modular / portable power</t>
        </is>
      </c>
      <c r="D4704" s="12" t="inlineStr">
        <is>
          <t>Analog instrument to JB JB-RICE-1-AI02: 20 x 1 pr (field cables)</t>
        </is>
      </c>
      <c r="E4704" s="12" t="inlineStr">
        <is>
          <t>RICE-1</t>
        </is>
      </c>
      <c r="F4704" s="12" t="inlineStr">
        <is>
          <t>RICE engine-generator 1</t>
        </is>
      </c>
      <c r="G4704" s="12" t="inlineStr">
        <is>
          <t>JB-RICE-1-AI02</t>
        </is>
      </c>
      <c r="H4704" s="12" t="inlineStr">
        <is>
          <t>RICE engine-generator 1</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I-I-0213</t>
        </is>
      </c>
      <c r="B4705" s="12" t="inlineStr">
        <is>
          <t>I</t>
        </is>
      </c>
      <c r="C4705" s="12" t="inlineStr">
        <is>
          <t>Modular / portable power</t>
        </is>
      </c>
      <c r="D4705" s="12" t="inlineStr">
        <is>
          <t>Home run JB-RICE-1-AI02 to the control / marshalling room</t>
        </is>
      </c>
      <c r="E4705" s="12" t="inlineStr"/>
      <c r="F4705" s="12" t="inlineStr">
        <is>
          <t>PCM: power control module</t>
        </is>
      </c>
      <c r="G4705" s="12" t="inlineStr">
        <is>
          <t>JB-RICE-1-AI02</t>
        </is>
      </c>
      <c r="H4705" s="12" t="inlineStr">
        <is>
          <t>RICE engine-generator 1</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6" t="n">
        <v>550</v>
      </c>
      <c r="U4705" s="16" t="n">
        <v>137</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I-I-0214</t>
        </is>
      </c>
      <c r="B4706" s="12" t="inlineStr">
        <is>
          <t>I</t>
        </is>
      </c>
      <c r="C4706" s="12" t="inlineStr">
        <is>
          <t>Modular / portable power</t>
        </is>
      </c>
      <c r="D4706" s="12" t="inlineStr">
        <is>
          <t>Analog instrument to JB JB-RICE-1-AI03: 20 x 1 pr (field cables)</t>
        </is>
      </c>
      <c r="E4706" s="12" t="inlineStr">
        <is>
          <t>RICE-1</t>
        </is>
      </c>
      <c r="F4706" s="12" t="inlineStr">
        <is>
          <t>RICE engine-generator 1</t>
        </is>
      </c>
      <c r="G4706" s="12" t="inlineStr">
        <is>
          <t>JB-RICE-1-AI03</t>
        </is>
      </c>
      <c r="H4706" s="12" t="inlineStr">
        <is>
          <t>RICE engine-generator 1</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I-I-0215</t>
        </is>
      </c>
      <c r="B4707" s="12" t="inlineStr">
        <is>
          <t>I</t>
        </is>
      </c>
      <c r="C4707" s="12" t="inlineStr">
        <is>
          <t>Modular / portable power</t>
        </is>
      </c>
      <c r="D4707" s="12" t="inlineStr">
        <is>
          <t>Home run JB-RICE-1-AI03 to the control / marshalling room</t>
        </is>
      </c>
      <c r="E4707" s="12" t="inlineStr"/>
      <c r="F4707" s="12" t="inlineStr">
        <is>
          <t>PCM: power control module</t>
        </is>
      </c>
      <c r="G4707" s="12" t="inlineStr">
        <is>
          <t>JB-RICE-1-AI03</t>
        </is>
      </c>
      <c r="H4707" s="12" t="inlineStr">
        <is>
          <t>RICE engine-generator 1</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550</v>
      </c>
      <c r="U4707" s="16" t="n">
        <v>137</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I-I-0216</t>
        </is>
      </c>
      <c r="B4708" s="12" t="inlineStr">
        <is>
          <t>I</t>
        </is>
      </c>
      <c r="C4708" s="12" t="inlineStr">
        <is>
          <t>Modular / portable power</t>
        </is>
      </c>
      <c r="D4708" s="12" t="inlineStr">
        <is>
          <t>Analog instrument to JB JB-RICE-1-AI04: 20 x 1 pr (field cables)</t>
        </is>
      </c>
      <c r="E4708" s="12" t="inlineStr">
        <is>
          <t>RICE-1</t>
        </is>
      </c>
      <c r="F4708" s="12" t="inlineStr">
        <is>
          <t>RICE engine-generator 1</t>
        </is>
      </c>
      <c r="G4708" s="12" t="inlineStr">
        <is>
          <t>JB-RICE-1-AI04</t>
        </is>
      </c>
      <c r="H4708" s="12" t="inlineStr">
        <is>
          <t>RICE engine-generator 1</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I-I-0217</t>
        </is>
      </c>
      <c r="B4709" s="12" t="inlineStr">
        <is>
          <t>I</t>
        </is>
      </c>
      <c r="C4709" s="12" t="inlineStr">
        <is>
          <t>Modular / portable power</t>
        </is>
      </c>
      <c r="D4709" s="12" t="inlineStr">
        <is>
          <t>Home run JB-RICE-1-AI04 to the control / marshalling room</t>
        </is>
      </c>
      <c r="E4709" s="12" t="inlineStr"/>
      <c r="F4709" s="12" t="inlineStr">
        <is>
          <t>PCM: power control module</t>
        </is>
      </c>
      <c r="G4709" s="12" t="inlineStr">
        <is>
          <t>JB-RICE-1-AI04</t>
        </is>
      </c>
      <c r="H4709" s="12" t="inlineStr">
        <is>
          <t>RICE engine-generator 1</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550</v>
      </c>
      <c r="U4709" s="16" t="n">
        <v>137</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I-I-0218</t>
        </is>
      </c>
      <c r="B4710" s="12" t="inlineStr">
        <is>
          <t>I</t>
        </is>
      </c>
      <c r="C4710" s="12" t="inlineStr">
        <is>
          <t>Modular / portable power</t>
        </is>
      </c>
      <c r="D4710" s="12" t="inlineStr">
        <is>
          <t>Discrete device to JB JB-RICE-1-DI01: 20 x 1 pr (field cables)</t>
        </is>
      </c>
      <c r="E4710" s="12" t="inlineStr">
        <is>
          <t>RICE-1</t>
        </is>
      </c>
      <c r="F4710" s="12" t="inlineStr">
        <is>
          <t>RICE engine-generator 1</t>
        </is>
      </c>
      <c r="G4710" s="12" t="inlineStr">
        <is>
          <t>JB-RICE-1-DI01</t>
        </is>
      </c>
      <c r="H4710" s="12" t="inlineStr">
        <is>
          <t>RICE engine-generator 1</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I-I-0219</t>
        </is>
      </c>
      <c r="B4711" s="12" t="inlineStr">
        <is>
          <t>I</t>
        </is>
      </c>
      <c r="C4711" s="12" t="inlineStr">
        <is>
          <t>Modular / portable power</t>
        </is>
      </c>
      <c r="D4711" s="12" t="inlineStr">
        <is>
          <t>Home run JB-RICE-1-DI01 to the control / marshalling room</t>
        </is>
      </c>
      <c r="E4711" s="12" t="inlineStr"/>
      <c r="F4711" s="12" t="inlineStr">
        <is>
          <t>PCM: power control module</t>
        </is>
      </c>
      <c r="G4711" s="12" t="inlineStr">
        <is>
          <t>JB-RICE-1-DI01</t>
        </is>
      </c>
      <c r="H4711" s="12" t="inlineStr">
        <is>
          <t>RICE engine-generator 1</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I-I-0220</t>
        </is>
      </c>
      <c r="B4712" s="12" t="inlineStr">
        <is>
          <t>I</t>
        </is>
      </c>
      <c r="C4712" s="12" t="inlineStr">
        <is>
          <t>Modular / portable power</t>
        </is>
      </c>
      <c r="D4712" s="12" t="inlineStr">
        <is>
          <t>Discrete device to JB JB-RICE-1-DI02: 20 x 1 pr (field cables)</t>
        </is>
      </c>
      <c r="E4712" s="12" t="inlineStr">
        <is>
          <t>RICE-1</t>
        </is>
      </c>
      <c r="F4712" s="12" t="inlineStr">
        <is>
          <t>RICE engine-generator 1</t>
        </is>
      </c>
      <c r="G4712" s="12" t="inlineStr">
        <is>
          <t>JB-RICE-1-DI02</t>
        </is>
      </c>
      <c r="H4712" s="12" t="inlineStr">
        <is>
          <t>RICE engine-generator 1</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I-I-0221</t>
        </is>
      </c>
      <c r="B4713" s="12" t="inlineStr">
        <is>
          <t>I</t>
        </is>
      </c>
      <c r="C4713" s="12" t="inlineStr">
        <is>
          <t>Modular / portable power</t>
        </is>
      </c>
      <c r="D4713" s="12" t="inlineStr">
        <is>
          <t>Home run JB-RICE-1-DI02 to the control / marshalling room</t>
        </is>
      </c>
      <c r="E4713" s="12" t="inlineStr"/>
      <c r="F4713" s="12" t="inlineStr">
        <is>
          <t>PCM: power control module</t>
        </is>
      </c>
      <c r="G4713" s="12" t="inlineStr">
        <is>
          <t>JB-RICE-1-DI02</t>
        </is>
      </c>
      <c r="H4713" s="12" t="inlineStr">
        <is>
          <t>RICE engine-generator 1</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137</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I-I-0222</t>
        </is>
      </c>
      <c r="B4714" s="12" t="inlineStr">
        <is>
          <t>I</t>
        </is>
      </c>
      <c r="C4714" s="12" t="inlineStr">
        <is>
          <t>Modular / portable power</t>
        </is>
      </c>
      <c r="D4714" s="12" t="inlineStr">
        <is>
          <t>Discrete device to JB JB-RICE-1-DI03: 20 x 1 pr (field cables)</t>
        </is>
      </c>
      <c r="E4714" s="12" t="inlineStr">
        <is>
          <t>RICE-1</t>
        </is>
      </c>
      <c r="F4714" s="12" t="inlineStr">
        <is>
          <t>RICE engine-generator 1</t>
        </is>
      </c>
      <c r="G4714" s="12" t="inlineStr">
        <is>
          <t>JB-RICE-1-DI03</t>
        </is>
      </c>
      <c r="H4714" s="12" t="inlineStr">
        <is>
          <t>RICE engine-generator 1</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I-I-0223</t>
        </is>
      </c>
      <c r="B4715" s="12" t="inlineStr">
        <is>
          <t>I</t>
        </is>
      </c>
      <c r="C4715" s="12" t="inlineStr">
        <is>
          <t>Modular / portable power</t>
        </is>
      </c>
      <c r="D4715" s="12" t="inlineStr">
        <is>
          <t>Home run JB-RICE-1-DI03 to the control / marshalling room</t>
        </is>
      </c>
      <c r="E4715" s="12" t="inlineStr"/>
      <c r="F4715" s="12" t="inlineStr">
        <is>
          <t>PCM: power control module</t>
        </is>
      </c>
      <c r="G4715" s="12" t="inlineStr">
        <is>
          <t>JB-RICE-1-DI03</t>
        </is>
      </c>
      <c r="H4715" s="12" t="inlineStr">
        <is>
          <t>RICE engine-generator 1</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137</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I-I-0224</t>
        </is>
      </c>
      <c r="B4716" s="12" t="inlineStr">
        <is>
          <t>I</t>
        </is>
      </c>
      <c r="C4716" s="12" t="inlineStr">
        <is>
          <t>Modular / portable power</t>
        </is>
      </c>
      <c r="D4716" s="12" t="inlineStr">
        <is>
          <t>Thermocouple to TC JB JB-RICE-1-TC01: 20 x 1 pr (field cables)</t>
        </is>
      </c>
      <c r="E4716" s="12" t="inlineStr">
        <is>
          <t>RICE-1</t>
        </is>
      </c>
      <c r="F4716" s="12" t="inlineStr">
        <is>
          <t>RICE engine-generator 1</t>
        </is>
      </c>
      <c r="G4716" s="12" t="inlineStr">
        <is>
          <t>JB-RICE-1-TC01</t>
        </is>
      </c>
      <c r="H4716" s="12" t="inlineStr">
        <is>
          <t>RICE engine-generator 1</t>
        </is>
      </c>
      <c r="I4716" s="12" t="inlineStr">
        <is>
          <t>Instrumentation</t>
        </is>
      </c>
      <c r="J4716" s="12" t="inlineStr">
        <is>
          <t>Thermocouple extension KX, #16 shielded pairs, PLTC</t>
        </is>
      </c>
      <c r="K4716" s="12" t="inlineStr">
        <is>
          <t>TCX|1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I-I-0225</t>
        </is>
      </c>
      <c r="B4717" s="12" t="inlineStr">
        <is>
          <t>I</t>
        </is>
      </c>
      <c r="C4717" s="12" t="inlineStr">
        <is>
          <t>Modular / portable power</t>
        </is>
      </c>
      <c r="D4717" s="12" t="inlineStr">
        <is>
          <t>Home run JB-RICE-1-TC01 to the control / marshalling room</t>
        </is>
      </c>
      <c r="E4717" s="12" t="inlineStr"/>
      <c r="F4717" s="12" t="inlineStr">
        <is>
          <t>PCM: power control module</t>
        </is>
      </c>
      <c r="G4717" s="12" t="inlineStr">
        <is>
          <t>JB-RICE-1-TC01</t>
        </is>
      </c>
      <c r="H4717" s="12" t="inlineStr">
        <is>
          <t>RICE engine-generator 1</t>
        </is>
      </c>
      <c r="I4717" s="12" t="inlineStr">
        <is>
          <t>Instrumentation</t>
        </is>
      </c>
      <c r="J4717" s="12" t="inlineStr">
        <is>
          <t>Thermocouple extension KX, #16 shielded pairs, PLTC</t>
        </is>
      </c>
      <c r="K4717" s="12" t="inlineStr">
        <is>
          <t>TCX|24 pr|16</t>
        </is>
      </c>
      <c r="L4717" s="12" t="inlineStr">
        <is>
          <t>24 pr</t>
        </is>
      </c>
      <c r="M4717" s="12" t="inlineStr">
        <is>
          <t>16</t>
        </is>
      </c>
      <c r="N4717" s="12" t="n">
        <v>1</v>
      </c>
      <c r="O4717" s="12" t="n">
        <v>1</v>
      </c>
      <c r="P4717" s="12" t="n"/>
      <c r="Q4717" s="12" t="n"/>
      <c r="R4717" s="12" t="n"/>
      <c r="S4717" s="12" t="inlineStr">
        <is>
          <t>Duct bank</t>
        </is>
      </c>
      <c r="T4717" s="16" t="n">
        <v>550</v>
      </c>
      <c r="U4717" s="16" t="n">
        <v>137</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I-I-0226</t>
        </is>
      </c>
      <c r="B4718" s="12" t="inlineStr">
        <is>
          <t>I</t>
        </is>
      </c>
      <c r="C4718" s="12" t="inlineStr">
        <is>
          <t>Modular / portable power</t>
        </is>
      </c>
      <c r="D4718" s="12" t="inlineStr">
        <is>
          <t>Thermocouple to TC JB JB-RICE-1-TC02: 10 x 1 pr (field cables)</t>
        </is>
      </c>
      <c r="E4718" s="12" t="inlineStr">
        <is>
          <t>RICE-1</t>
        </is>
      </c>
      <c r="F4718" s="12" t="inlineStr">
        <is>
          <t>RICE engine-generator 1</t>
        </is>
      </c>
      <c r="G4718" s="12" t="inlineStr">
        <is>
          <t>JB-RICE-1-TC02</t>
        </is>
      </c>
      <c r="H4718" s="12" t="inlineStr">
        <is>
          <t>RICE engine-generator 1</t>
        </is>
      </c>
      <c r="I4718" s="12" t="inlineStr">
        <is>
          <t>Instrumentation</t>
        </is>
      </c>
      <c r="J4718" s="12" t="inlineStr">
        <is>
          <t>Thermocouple extension KX, #16 shielded pairs, PLTC</t>
        </is>
      </c>
      <c r="K4718" s="12" t="inlineStr">
        <is>
          <t>TCX|1 pr|16</t>
        </is>
      </c>
      <c r="L4718" s="12" t="inlineStr">
        <is>
          <t>1 pr</t>
        </is>
      </c>
      <c r="M4718" s="12" t="inlineStr">
        <is>
          <t>16</t>
        </is>
      </c>
      <c r="N4718" s="12" t="n">
        <v>10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I-I-0227</t>
        </is>
      </c>
      <c r="B4719" s="12" t="inlineStr">
        <is>
          <t>I</t>
        </is>
      </c>
      <c r="C4719" s="12" t="inlineStr">
        <is>
          <t>Modular / portable power</t>
        </is>
      </c>
      <c r="D4719" s="12" t="inlineStr">
        <is>
          <t>Home run JB-RICE-1-TC02 to the control / marshalling room</t>
        </is>
      </c>
      <c r="E4719" s="12" t="inlineStr"/>
      <c r="F4719" s="12" t="inlineStr">
        <is>
          <t>PCM: power control module</t>
        </is>
      </c>
      <c r="G4719" s="12" t="inlineStr">
        <is>
          <t>JB-RICE-1-TC02</t>
        </is>
      </c>
      <c r="H4719" s="12" t="inlineStr">
        <is>
          <t>RICE engine-generator 1</t>
        </is>
      </c>
      <c r="I4719" s="12" t="inlineStr">
        <is>
          <t>Instrumentation</t>
        </is>
      </c>
      <c r="J4719" s="12" t="inlineStr">
        <is>
          <t>Thermocouple extension KX, #16 shielded pairs, PLTC</t>
        </is>
      </c>
      <c r="K4719" s="12" t="inlineStr">
        <is>
          <t>TCX|24 pr|16</t>
        </is>
      </c>
      <c r="L4719" s="12" t="inlineStr">
        <is>
          <t>24 pr</t>
        </is>
      </c>
      <c r="M4719" s="12" t="inlineStr">
        <is>
          <t>16</t>
        </is>
      </c>
      <c r="N4719" s="12" t="n">
        <v>1</v>
      </c>
      <c r="O4719" s="12" t="n">
        <v>1</v>
      </c>
      <c r="P4719" s="12" t="n"/>
      <c r="Q4719" s="12" t="n"/>
      <c r="R4719" s="12" t="n"/>
      <c r="S4719" s="12" t="inlineStr">
        <is>
          <t>Duct bank</t>
        </is>
      </c>
      <c r="T4719" s="16" t="n">
        <v>550</v>
      </c>
      <c r="U4719" s="16" t="n">
        <v>137</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I-I-0228</t>
        </is>
      </c>
      <c r="B4720" s="12" t="inlineStr">
        <is>
          <t>I</t>
        </is>
      </c>
      <c r="C4720" s="12" t="inlineStr">
        <is>
          <t>Modular / portable power</t>
        </is>
      </c>
      <c r="D4720" s="12" t="inlineStr">
        <is>
          <t>RTD to JB JB-RICE-1-RTD01: 10 x 1 tri (field cables)</t>
        </is>
      </c>
      <c r="E4720" s="12" t="inlineStr">
        <is>
          <t>RICE-1</t>
        </is>
      </c>
      <c r="F4720" s="12" t="inlineStr">
        <is>
          <t>RICE engine-generator 1</t>
        </is>
      </c>
      <c r="G4720" s="12" t="inlineStr">
        <is>
          <t>JB-RICE-1-RTD01</t>
        </is>
      </c>
      <c r="H4720" s="12" t="inlineStr">
        <is>
          <t>RICE engine-generator 1</t>
        </is>
      </c>
      <c r="I4720" s="12" t="inlineStr">
        <is>
          <t>Instrumentation</t>
        </is>
      </c>
      <c r="J4720" s="12" t="inlineStr">
        <is>
          <t>RTD cable, #18 shielded triads, PLTC</t>
        </is>
      </c>
      <c r="K4720" s="12" t="inlineStr">
        <is>
          <t>RTD|1 tri|18</t>
        </is>
      </c>
      <c r="L4720" s="12" t="inlineStr">
        <is>
          <t>1 tri</t>
        </is>
      </c>
      <c r="M4720" s="12" t="inlineStr">
        <is>
          <t>18</t>
        </is>
      </c>
      <c r="N4720" s="12" t="n">
        <v>10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I-I-0229</t>
        </is>
      </c>
      <c r="B4721" s="12" t="inlineStr">
        <is>
          <t>I</t>
        </is>
      </c>
      <c r="C4721" s="12" t="inlineStr">
        <is>
          <t>Modular / portable power</t>
        </is>
      </c>
      <c r="D4721" s="12" t="inlineStr">
        <is>
          <t>Home run JB-RICE-1-RTD01 to the control / marshalling room</t>
        </is>
      </c>
      <c r="E4721" s="12" t="inlineStr"/>
      <c r="F4721" s="12" t="inlineStr">
        <is>
          <t>PCM: power control module</t>
        </is>
      </c>
      <c r="G4721" s="12" t="inlineStr">
        <is>
          <t>JB-RICE-1-RTD01</t>
        </is>
      </c>
      <c r="H4721" s="12" t="inlineStr">
        <is>
          <t>RICE engine-generator 1</t>
        </is>
      </c>
      <c r="I4721" s="12" t="inlineStr">
        <is>
          <t>Instrumentation</t>
        </is>
      </c>
      <c r="J4721" s="12" t="inlineStr">
        <is>
          <t>RTD cable, #18 shielded triads, PLTC</t>
        </is>
      </c>
      <c r="K4721" s="12" t="inlineStr">
        <is>
          <t>RTD|12 tri|18</t>
        </is>
      </c>
      <c r="L4721" s="12" t="inlineStr">
        <is>
          <t>12 tri</t>
        </is>
      </c>
      <c r="M4721" s="12" t="inlineStr">
        <is>
          <t>18</t>
        </is>
      </c>
      <c r="N4721" s="12" t="n">
        <v>1</v>
      </c>
      <c r="O4721" s="12" t="n">
        <v>1</v>
      </c>
      <c r="P4721" s="12" t="n"/>
      <c r="Q4721" s="12" t="n"/>
      <c r="R4721" s="12" t="n"/>
      <c r="S4721" s="12" t="inlineStr">
        <is>
          <t>Duct bank</t>
        </is>
      </c>
      <c r="T4721" s="16" t="n">
        <v>550</v>
      </c>
      <c r="U4721" s="16" t="n">
        <v>137</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I-I-0230</t>
        </is>
      </c>
      <c r="B4722" s="12" t="inlineStr">
        <is>
          <t>I</t>
        </is>
      </c>
      <c r="C4722" s="12" t="inlineStr">
        <is>
          <t>Modular / portable power</t>
        </is>
      </c>
      <c r="D4722" s="12" t="inlineStr">
        <is>
          <t>RTD to JB JB-RICE-1-RTD02: 2 x 1 tri (field cables)</t>
        </is>
      </c>
      <c r="E4722" s="12" t="inlineStr">
        <is>
          <t>RICE-1</t>
        </is>
      </c>
      <c r="F4722" s="12" t="inlineStr">
        <is>
          <t>RICE engine-generator 1</t>
        </is>
      </c>
      <c r="G4722" s="12" t="inlineStr">
        <is>
          <t>JB-RICE-1-RTD02</t>
        </is>
      </c>
      <c r="H4722" s="12" t="inlineStr">
        <is>
          <t>RICE engine-generator 1</t>
        </is>
      </c>
      <c r="I4722" s="12" t="inlineStr">
        <is>
          <t>Instrumentation</t>
        </is>
      </c>
      <c r="J4722" s="12" t="inlineStr">
        <is>
          <t>RTD cable, #18 shielded triads, PLTC</t>
        </is>
      </c>
      <c r="K4722" s="12" t="inlineStr">
        <is>
          <t>RTD|1 tri|18</t>
        </is>
      </c>
      <c r="L4722" s="12" t="inlineStr">
        <is>
          <t>1 tri</t>
        </is>
      </c>
      <c r="M4722" s="12" t="inlineStr">
        <is>
          <t>18</t>
        </is>
      </c>
      <c r="N4722" s="12" t="n">
        <v>2</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I-I-0231</t>
        </is>
      </c>
      <c r="B4723" s="12" t="inlineStr">
        <is>
          <t>I</t>
        </is>
      </c>
      <c r="C4723" s="12" t="inlineStr">
        <is>
          <t>Modular / portable power</t>
        </is>
      </c>
      <c r="D4723" s="12" t="inlineStr">
        <is>
          <t>Home run JB-RICE-1-RTD02 to the control / marshalling room</t>
        </is>
      </c>
      <c r="E4723" s="12" t="inlineStr"/>
      <c r="F4723" s="12" t="inlineStr">
        <is>
          <t>PCM: power control module</t>
        </is>
      </c>
      <c r="G4723" s="12" t="inlineStr">
        <is>
          <t>JB-RICE-1-RTD02</t>
        </is>
      </c>
      <c r="H4723" s="12" t="inlineStr">
        <is>
          <t>RICE engine-generator 1</t>
        </is>
      </c>
      <c r="I4723" s="12" t="inlineStr">
        <is>
          <t>Instrumentation</t>
        </is>
      </c>
      <c r="J4723" s="12" t="inlineStr">
        <is>
          <t>RTD cable, #18 shielded triads, PLTC</t>
        </is>
      </c>
      <c r="K4723" s="12" t="inlineStr">
        <is>
          <t>RTD|12 tri|18</t>
        </is>
      </c>
      <c r="L4723" s="12" t="inlineStr">
        <is>
          <t>12 tri</t>
        </is>
      </c>
      <c r="M4723" s="12" t="inlineStr">
        <is>
          <t>18</t>
        </is>
      </c>
      <c r="N4723" s="12" t="n">
        <v>1</v>
      </c>
      <c r="O4723" s="12" t="n">
        <v>1</v>
      </c>
      <c r="P4723" s="12" t="n"/>
      <c r="Q4723" s="12" t="n"/>
      <c r="R4723" s="12" t="n"/>
      <c r="S4723" s="12" t="inlineStr">
        <is>
          <t>Duct bank</t>
        </is>
      </c>
      <c r="T4723" s="16" t="n">
        <v>550</v>
      </c>
      <c r="U4723" s="16" t="n">
        <v>137</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I-I-0232</t>
        </is>
      </c>
      <c r="B4724" s="12" t="inlineStr">
        <is>
          <t>I</t>
        </is>
      </c>
      <c r="C4724" s="12" t="inlineStr">
        <is>
          <t>Modular / portable power</t>
        </is>
      </c>
      <c r="D4724" s="12" t="inlineStr">
        <is>
          <t>Analog instrument to JB JB-RICE-2-AI01: 20 x 1 pr (field cables)</t>
        </is>
      </c>
      <c r="E4724" s="12" t="inlineStr">
        <is>
          <t>RICE-2</t>
        </is>
      </c>
      <c r="F4724" s="12" t="inlineStr">
        <is>
          <t>RICE engine-generator 2</t>
        </is>
      </c>
      <c r="G4724" s="12" t="inlineStr">
        <is>
          <t>JB-RICE-2-AI01</t>
        </is>
      </c>
      <c r="H4724" s="12" t="inlineStr">
        <is>
          <t>RICE engine-generator 2</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I-I-0233</t>
        </is>
      </c>
      <c r="B4725" s="12" t="inlineStr">
        <is>
          <t>I</t>
        </is>
      </c>
      <c r="C4725" s="12" t="inlineStr">
        <is>
          <t>Modular / portable power</t>
        </is>
      </c>
      <c r="D4725" s="12" t="inlineStr">
        <is>
          <t>Home run JB-RICE-2-AI01 to the control / marshalling room</t>
        </is>
      </c>
      <c r="E4725" s="12" t="inlineStr"/>
      <c r="F4725" s="12" t="inlineStr">
        <is>
          <t>PCM: power control module</t>
        </is>
      </c>
      <c r="G4725" s="12" t="inlineStr">
        <is>
          <t>JB-RICE-2-AI01</t>
        </is>
      </c>
      <c r="H4725" s="12" t="inlineStr">
        <is>
          <t>RICE engine-generator 2</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6" t="n">
        <v>550</v>
      </c>
      <c r="U4725" s="16" t="n">
        <v>109</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I-I-0234</t>
        </is>
      </c>
      <c r="B4726" s="12" t="inlineStr">
        <is>
          <t>I</t>
        </is>
      </c>
      <c r="C4726" s="12" t="inlineStr">
        <is>
          <t>Modular / portable power</t>
        </is>
      </c>
      <c r="D4726" s="12" t="inlineStr">
        <is>
          <t>Analog instrument to JB JB-RICE-2-AI02: 20 x 1 pr (field cables)</t>
        </is>
      </c>
      <c r="E4726" s="12" t="inlineStr">
        <is>
          <t>RICE-2</t>
        </is>
      </c>
      <c r="F4726" s="12" t="inlineStr">
        <is>
          <t>RICE engine-generator 2</t>
        </is>
      </c>
      <c r="G4726" s="12" t="inlineStr">
        <is>
          <t>JB-RICE-2-AI02</t>
        </is>
      </c>
      <c r="H4726" s="12" t="inlineStr">
        <is>
          <t>RICE engine-generator 2</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I-I-0235</t>
        </is>
      </c>
      <c r="B4727" s="12" t="inlineStr">
        <is>
          <t>I</t>
        </is>
      </c>
      <c r="C4727" s="12" t="inlineStr">
        <is>
          <t>Modular / portable power</t>
        </is>
      </c>
      <c r="D4727" s="12" t="inlineStr">
        <is>
          <t>Home run JB-RICE-2-AI02 to the control / marshalling room</t>
        </is>
      </c>
      <c r="E4727" s="12" t="inlineStr"/>
      <c r="F4727" s="12" t="inlineStr">
        <is>
          <t>PCM: power control module</t>
        </is>
      </c>
      <c r="G4727" s="12" t="inlineStr">
        <is>
          <t>JB-RICE-2-AI02</t>
        </is>
      </c>
      <c r="H4727" s="12" t="inlineStr">
        <is>
          <t>RICE engine-generator 2</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6" t="n">
        <v>550</v>
      </c>
      <c r="U4727" s="16" t="n">
        <v>109</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I-I-0236</t>
        </is>
      </c>
      <c r="B4728" s="12" t="inlineStr">
        <is>
          <t>I</t>
        </is>
      </c>
      <c r="C4728" s="12" t="inlineStr">
        <is>
          <t>Modular / portable power</t>
        </is>
      </c>
      <c r="D4728" s="12" t="inlineStr">
        <is>
          <t>Analog instrument to JB JB-RICE-2-AI03: 20 x 1 pr (field cables)</t>
        </is>
      </c>
      <c r="E4728" s="12" t="inlineStr">
        <is>
          <t>RICE-2</t>
        </is>
      </c>
      <c r="F4728" s="12" t="inlineStr">
        <is>
          <t>RICE engine-generator 2</t>
        </is>
      </c>
      <c r="G4728" s="12" t="inlineStr">
        <is>
          <t>JB-RICE-2-AI03</t>
        </is>
      </c>
      <c r="H4728" s="12" t="inlineStr">
        <is>
          <t>RICE engine-generator 2</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I-I-0237</t>
        </is>
      </c>
      <c r="B4729" s="12" t="inlineStr">
        <is>
          <t>I</t>
        </is>
      </c>
      <c r="C4729" s="12" t="inlineStr">
        <is>
          <t>Modular / portable power</t>
        </is>
      </c>
      <c r="D4729" s="12" t="inlineStr">
        <is>
          <t>Home run JB-RICE-2-AI03 to the control / marshalling room</t>
        </is>
      </c>
      <c r="E4729" s="12" t="inlineStr"/>
      <c r="F4729" s="12" t="inlineStr">
        <is>
          <t>PCM: power control module</t>
        </is>
      </c>
      <c r="G4729" s="12" t="inlineStr">
        <is>
          <t>JB-RICE-2-AI03</t>
        </is>
      </c>
      <c r="H4729" s="12" t="inlineStr">
        <is>
          <t>RICE engine-generator 2</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6" t="n">
        <v>550</v>
      </c>
      <c r="U4729" s="16" t="n">
        <v>109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I-I-0238</t>
        </is>
      </c>
      <c r="B4730" s="12" t="inlineStr">
        <is>
          <t>I</t>
        </is>
      </c>
      <c r="C4730" s="12" t="inlineStr">
        <is>
          <t>Modular / portable power</t>
        </is>
      </c>
      <c r="D4730" s="12" t="inlineStr">
        <is>
          <t>Analog instrument to JB JB-RICE-2-AI04: 20 x 1 pr (field cables)</t>
        </is>
      </c>
      <c r="E4730" s="12" t="inlineStr">
        <is>
          <t>RICE-2</t>
        </is>
      </c>
      <c r="F4730" s="12" t="inlineStr">
        <is>
          <t>RICE engine-generator 2</t>
        </is>
      </c>
      <c r="G4730" s="12" t="inlineStr">
        <is>
          <t>JB-RICE-2-AI04</t>
        </is>
      </c>
      <c r="H4730" s="12" t="inlineStr">
        <is>
          <t>RICE engine-generator 2</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I-I-0239</t>
        </is>
      </c>
      <c r="B4731" s="12" t="inlineStr">
        <is>
          <t>I</t>
        </is>
      </c>
      <c r="C4731" s="12" t="inlineStr">
        <is>
          <t>Modular / portable power</t>
        </is>
      </c>
      <c r="D4731" s="12" t="inlineStr">
        <is>
          <t>Home run JB-RICE-2-AI04 to the control / marshalling room</t>
        </is>
      </c>
      <c r="E4731" s="12" t="inlineStr"/>
      <c r="F4731" s="12" t="inlineStr">
        <is>
          <t>PCM: power control module</t>
        </is>
      </c>
      <c r="G4731" s="12" t="inlineStr">
        <is>
          <t>JB-RICE-2-AI04</t>
        </is>
      </c>
      <c r="H4731" s="12" t="inlineStr">
        <is>
          <t>RICE engine-generator 2</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6" t="n">
        <v>550</v>
      </c>
      <c r="U4731" s="16" t="n">
        <v>109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I-I-0240</t>
        </is>
      </c>
      <c r="B4732" s="12" t="inlineStr">
        <is>
          <t>I</t>
        </is>
      </c>
      <c r="C4732" s="12" t="inlineStr">
        <is>
          <t>Modular / portable power</t>
        </is>
      </c>
      <c r="D4732" s="12" t="inlineStr">
        <is>
          <t>Discrete device to JB JB-RICE-2-DI01: 20 x 1 pr (field cables)</t>
        </is>
      </c>
      <c r="E4732" s="12" t="inlineStr">
        <is>
          <t>RICE-2</t>
        </is>
      </c>
      <c r="F4732" s="12" t="inlineStr">
        <is>
          <t>RICE engine-generator 2</t>
        </is>
      </c>
      <c r="G4732" s="12" t="inlineStr">
        <is>
          <t>JB-RICE-2-DI01</t>
        </is>
      </c>
      <c r="H4732" s="12" t="inlineStr">
        <is>
          <t>RICE engine-generator 2</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I-I-0241</t>
        </is>
      </c>
      <c r="B4733" s="12" t="inlineStr">
        <is>
          <t>I</t>
        </is>
      </c>
      <c r="C4733" s="12" t="inlineStr">
        <is>
          <t>Modular / portable power</t>
        </is>
      </c>
      <c r="D4733" s="12" t="inlineStr">
        <is>
          <t>Home run JB-RICE-2-DI01 to the control / marshalling room</t>
        </is>
      </c>
      <c r="E4733" s="12" t="inlineStr"/>
      <c r="F4733" s="12" t="inlineStr">
        <is>
          <t>PCM: power control module</t>
        </is>
      </c>
      <c r="G4733" s="12" t="inlineStr">
        <is>
          <t>JB-RICE-2-DI01</t>
        </is>
      </c>
      <c r="H4733" s="12" t="inlineStr">
        <is>
          <t>RICE engine-generator 2</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I-I-0242</t>
        </is>
      </c>
      <c r="B4734" s="12" t="inlineStr">
        <is>
          <t>I</t>
        </is>
      </c>
      <c r="C4734" s="12" t="inlineStr">
        <is>
          <t>Modular / portable power</t>
        </is>
      </c>
      <c r="D4734" s="12" t="inlineStr">
        <is>
          <t>Discrete device to JB JB-RICE-2-DI02: 20 x 1 pr (field cables)</t>
        </is>
      </c>
      <c r="E4734" s="12" t="inlineStr">
        <is>
          <t>RICE-2</t>
        </is>
      </c>
      <c r="F4734" s="12" t="inlineStr">
        <is>
          <t>RICE engine-generator 2</t>
        </is>
      </c>
      <c r="G4734" s="12" t="inlineStr">
        <is>
          <t>JB-RICE-2-DI02</t>
        </is>
      </c>
      <c r="H4734" s="12" t="inlineStr">
        <is>
          <t>RICE engine-generator 2</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I-I-0243</t>
        </is>
      </c>
      <c r="B4735" s="12" t="inlineStr">
        <is>
          <t>I</t>
        </is>
      </c>
      <c r="C4735" s="12" t="inlineStr">
        <is>
          <t>Modular / portable power</t>
        </is>
      </c>
      <c r="D4735" s="12" t="inlineStr">
        <is>
          <t>Home run JB-RICE-2-DI02 to the control / marshalling room</t>
        </is>
      </c>
      <c r="E4735" s="12" t="inlineStr"/>
      <c r="F4735" s="12" t="inlineStr">
        <is>
          <t>PCM: power control module</t>
        </is>
      </c>
      <c r="G4735" s="12" t="inlineStr">
        <is>
          <t>JB-RICE-2-DI02</t>
        </is>
      </c>
      <c r="H4735" s="12" t="inlineStr">
        <is>
          <t>RICE engine-generator 2</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109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I-I-0244</t>
        </is>
      </c>
      <c r="B4736" s="12" t="inlineStr">
        <is>
          <t>I</t>
        </is>
      </c>
      <c r="C4736" s="12" t="inlineStr">
        <is>
          <t>Modular / portable power</t>
        </is>
      </c>
      <c r="D4736" s="12" t="inlineStr">
        <is>
          <t>Discrete device to JB JB-RICE-2-DI03: 20 x 1 pr (field cables)</t>
        </is>
      </c>
      <c r="E4736" s="12" t="inlineStr">
        <is>
          <t>RICE-2</t>
        </is>
      </c>
      <c r="F4736" s="12" t="inlineStr">
        <is>
          <t>RICE engine-generator 2</t>
        </is>
      </c>
      <c r="G4736" s="12" t="inlineStr">
        <is>
          <t>JB-RICE-2-DI03</t>
        </is>
      </c>
      <c r="H4736" s="12" t="inlineStr">
        <is>
          <t>RICE engine-generator 2</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I-I-0245</t>
        </is>
      </c>
      <c r="B4737" s="12" t="inlineStr">
        <is>
          <t>I</t>
        </is>
      </c>
      <c r="C4737" s="12" t="inlineStr">
        <is>
          <t>Modular / portable power</t>
        </is>
      </c>
      <c r="D4737" s="12" t="inlineStr">
        <is>
          <t>Home run JB-RICE-2-DI03 to the control / marshalling room</t>
        </is>
      </c>
      <c r="E4737" s="12" t="inlineStr"/>
      <c r="F4737" s="12" t="inlineStr">
        <is>
          <t>PCM: power control module</t>
        </is>
      </c>
      <c r="G4737" s="12" t="inlineStr">
        <is>
          <t>JB-RICE-2-DI03</t>
        </is>
      </c>
      <c r="H4737" s="12" t="inlineStr">
        <is>
          <t>RICE engine-generator 2</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109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I-I-0246</t>
        </is>
      </c>
      <c r="B4738" s="12" t="inlineStr">
        <is>
          <t>I</t>
        </is>
      </c>
      <c r="C4738" s="12" t="inlineStr">
        <is>
          <t>Modular / portable power</t>
        </is>
      </c>
      <c r="D4738" s="12" t="inlineStr">
        <is>
          <t>Thermocouple to TC JB JB-RICE-2-TC01: 20 x 1 pr (field cables)</t>
        </is>
      </c>
      <c r="E4738" s="12" t="inlineStr">
        <is>
          <t>RICE-2</t>
        </is>
      </c>
      <c r="F4738" s="12" t="inlineStr">
        <is>
          <t>RICE engine-generator 2</t>
        </is>
      </c>
      <c r="G4738" s="12" t="inlineStr">
        <is>
          <t>JB-RICE-2-TC01</t>
        </is>
      </c>
      <c r="H4738" s="12" t="inlineStr">
        <is>
          <t>RICE engine-generator 2</t>
        </is>
      </c>
      <c r="I4738" s="12" t="inlineStr">
        <is>
          <t>Instrumentation</t>
        </is>
      </c>
      <c r="J4738" s="12" t="inlineStr">
        <is>
          <t>Thermocouple extension KX, #16 shielded pairs, PLTC</t>
        </is>
      </c>
      <c r="K4738" s="12" t="inlineStr">
        <is>
          <t>TCX|1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I-I-0247</t>
        </is>
      </c>
      <c r="B4739" s="12" t="inlineStr">
        <is>
          <t>I</t>
        </is>
      </c>
      <c r="C4739" s="12" t="inlineStr">
        <is>
          <t>Modular / portable power</t>
        </is>
      </c>
      <c r="D4739" s="12" t="inlineStr">
        <is>
          <t>Home run JB-RICE-2-TC01 to the control / marshalling room</t>
        </is>
      </c>
      <c r="E4739" s="12" t="inlineStr"/>
      <c r="F4739" s="12" t="inlineStr">
        <is>
          <t>PCM: power control module</t>
        </is>
      </c>
      <c r="G4739" s="12" t="inlineStr">
        <is>
          <t>JB-RICE-2-TC01</t>
        </is>
      </c>
      <c r="H4739" s="12" t="inlineStr">
        <is>
          <t>RICE engine-generator 2</t>
        </is>
      </c>
      <c r="I4739" s="12" t="inlineStr">
        <is>
          <t>Instrumentation</t>
        </is>
      </c>
      <c r="J4739" s="12" t="inlineStr">
        <is>
          <t>Thermocouple extension KX, #16 shielded pairs, PLTC</t>
        </is>
      </c>
      <c r="K4739" s="12" t="inlineStr">
        <is>
          <t>TCX|24 pr|16</t>
        </is>
      </c>
      <c r="L4739" s="12" t="inlineStr">
        <is>
          <t>24 pr</t>
        </is>
      </c>
      <c r="M4739" s="12" t="inlineStr">
        <is>
          <t>16</t>
        </is>
      </c>
      <c r="N4739" s="12" t="n">
        <v>1</v>
      </c>
      <c r="O4739" s="12" t="n">
        <v>1</v>
      </c>
      <c r="P4739" s="12" t="n"/>
      <c r="Q4739" s="12" t="n"/>
      <c r="R4739" s="12" t="n"/>
      <c r="S4739" s="12" t="inlineStr">
        <is>
          <t>Duct bank</t>
        </is>
      </c>
      <c r="T4739" s="16" t="n">
        <v>550</v>
      </c>
      <c r="U4739" s="16" t="n">
        <v>109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I-I-0248</t>
        </is>
      </c>
      <c r="B4740" s="12" t="inlineStr">
        <is>
          <t>I</t>
        </is>
      </c>
      <c r="C4740" s="12" t="inlineStr">
        <is>
          <t>Modular / portable power</t>
        </is>
      </c>
      <c r="D4740" s="12" t="inlineStr">
        <is>
          <t>Thermocouple to TC JB JB-RICE-2-TC02: 10 x 1 pr (field cables)</t>
        </is>
      </c>
      <c r="E4740" s="12" t="inlineStr">
        <is>
          <t>RICE-2</t>
        </is>
      </c>
      <c r="F4740" s="12" t="inlineStr">
        <is>
          <t>RICE engine-generator 2</t>
        </is>
      </c>
      <c r="G4740" s="12" t="inlineStr">
        <is>
          <t>JB-RICE-2-TC02</t>
        </is>
      </c>
      <c r="H4740" s="12" t="inlineStr">
        <is>
          <t>RICE engine-generator 2</t>
        </is>
      </c>
      <c r="I4740" s="12" t="inlineStr">
        <is>
          <t>Instrumentation</t>
        </is>
      </c>
      <c r="J4740" s="12" t="inlineStr">
        <is>
          <t>Thermocouple extension KX, #16 shielded pairs, PLTC</t>
        </is>
      </c>
      <c r="K4740" s="12" t="inlineStr">
        <is>
          <t>TCX|1 pr|16</t>
        </is>
      </c>
      <c r="L4740" s="12" t="inlineStr">
        <is>
          <t>1 pr</t>
        </is>
      </c>
      <c r="M4740" s="12" t="inlineStr">
        <is>
          <t>16</t>
        </is>
      </c>
      <c r="N4740" s="12" t="n">
        <v>10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I-I-0249</t>
        </is>
      </c>
      <c r="B4741" s="12" t="inlineStr">
        <is>
          <t>I</t>
        </is>
      </c>
      <c r="C4741" s="12" t="inlineStr">
        <is>
          <t>Modular / portable power</t>
        </is>
      </c>
      <c r="D4741" s="12" t="inlineStr">
        <is>
          <t>Home run JB-RICE-2-TC02 to the control / marshalling room</t>
        </is>
      </c>
      <c r="E4741" s="12" t="inlineStr"/>
      <c r="F4741" s="12" t="inlineStr">
        <is>
          <t>PCM: power control module</t>
        </is>
      </c>
      <c r="G4741" s="12" t="inlineStr">
        <is>
          <t>JB-RICE-2-TC02</t>
        </is>
      </c>
      <c r="H4741" s="12" t="inlineStr">
        <is>
          <t>RICE engine-generator 2</t>
        </is>
      </c>
      <c r="I4741" s="12" t="inlineStr">
        <is>
          <t>Instrumentation</t>
        </is>
      </c>
      <c r="J4741" s="12" t="inlineStr">
        <is>
          <t>Thermocouple extension KX, #16 shielded pairs, PLTC</t>
        </is>
      </c>
      <c r="K4741" s="12" t="inlineStr">
        <is>
          <t>TCX|24 pr|16</t>
        </is>
      </c>
      <c r="L4741" s="12" t="inlineStr">
        <is>
          <t>24 pr</t>
        </is>
      </c>
      <c r="M4741" s="12" t="inlineStr">
        <is>
          <t>16</t>
        </is>
      </c>
      <c r="N4741" s="12" t="n">
        <v>1</v>
      </c>
      <c r="O4741" s="12" t="n">
        <v>1</v>
      </c>
      <c r="P4741" s="12" t="n"/>
      <c r="Q4741" s="12" t="n"/>
      <c r="R4741" s="12" t="n"/>
      <c r="S4741" s="12" t="inlineStr">
        <is>
          <t>Duct bank</t>
        </is>
      </c>
      <c r="T4741" s="16" t="n">
        <v>550</v>
      </c>
      <c r="U4741" s="16" t="n">
        <v>109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I-I-0250</t>
        </is>
      </c>
      <c r="B4742" s="12" t="inlineStr">
        <is>
          <t>I</t>
        </is>
      </c>
      <c r="C4742" s="12" t="inlineStr">
        <is>
          <t>Modular / portable power</t>
        </is>
      </c>
      <c r="D4742" s="12" t="inlineStr">
        <is>
          <t>RTD to JB JB-RICE-2-RTD01: 10 x 1 tri (field cables)</t>
        </is>
      </c>
      <c r="E4742" s="12" t="inlineStr">
        <is>
          <t>RICE-2</t>
        </is>
      </c>
      <c r="F4742" s="12" t="inlineStr">
        <is>
          <t>RICE engine-generator 2</t>
        </is>
      </c>
      <c r="G4742" s="12" t="inlineStr">
        <is>
          <t>JB-RICE-2-RTD01</t>
        </is>
      </c>
      <c r="H4742" s="12" t="inlineStr">
        <is>
          <t>RICE engine-generator 2</t>
        </is>
      </c>
      <c r="I4742" s="12" t="inlineStr">
        <is>
          <t>Instrumentation</t>
        </is>
      </c>
      <c r="J4742" s="12" t="inlineStr">
        <is>
          <t>RTD cable, #18 shielded triads, PLTC</t>
        </is>
      </c>
      <c r="K4742" s="12" t="inlineStr">
        <is>
          <t>RTD|1 tri|18</t>
        </is>
      </c>
      <c r="L4742" s="12" t="inlineStr">
        <is>
          <t>1 tri</t>
        </is>
      </c>
      <c r="M4742" s="12" t="inlineStr">
        <is>
          <t>18</t>
        </is>
      </c>
      <c r="N4742" s="12" t="n">
        <v>10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I-I-0251</t>
        </is>
      </c>
      <c r="B4743" s="12" t="inlineStr">
        <is>
          <t>I</t>
        </is>
      </c>
      <c r="C4743" s="12" t="inlineStr">
        <is>
          <t>Modular / portable power</t>
        </is>
      </c>
      <c r="D4743" s="12" t="inlineStr">
        <is>
          <t>Home run JB-RICE-2-RTD01 to the control / marshalling room</t>
        </is>
      </c>
      <c r="E4743" s="12" t="inlineStr"/>
      <c r="F4743" s="12" t="inlineStr">
        <is>
          <t>PCM: power control module</t>
        </is>
      </c>
      <c r="G4743" s="12" t="inlineStr">
        <is>
          <t>JB-RICE-2-RTD01</t>
        </is>
      </c>
      <c r="H4743" s="12" t="inlineStr">
        <is>
          <t>RICE engine-generator 2</t>
        </is>
      </c>
      <c r="I4743" s="12" t="inlineStr">
        <is>
          <t>Instrumentation</t>
        </is>
      </c>
      <c r="J4743" s="12" t="inlineStr">
        <is>
          <t>RTD cable, #18 shielded triads, PLTC</t>
        </is>
      </c>
      <c r="K4743" s="12" t="inlineStr">
        <is>
          <t>RTD|12 tri|18</t>
        </is>
      </c>
      <c r="L4743" s="12" t="inlineStr">
        <is>
          <t>12 tri</t>
        </is>
      </c>
      <c r="M4743" s="12" t="inlineStr">
        <is>
          <t>18</t>
        </is>
      </c>
      <c r="N4743" s="12" t="n">
        <v>1</v>
      </c>
      <c r="O4743" s="12" t="n">
        <v>1</v>
      </c>
      <c r="P4743" s="12" t="n"/>
      <c r="Q4743" s="12" t="n"/>
      <c r="R4743" s="12" t="n"/>
      <c r="S4743" s="12" t="inlineStr">
        <is>
          <t>Duct bank</t>
        </is>
      </c>
      <c r="T4743" s="16" t="n">
        <v>550</v>
      </c>
      <c r="U4743" s="16" t="n">
        <v>109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I-I-0252</t>
        </is>
      </c>
      <c r="B4744" s="12" t="inlineStr">
        <is>
          <t>I</t>
        </is>
      </c>
      <c r="C4744" s="12" t="inlineStr">
        <is>
          <t>Modular / portable power</t>
        </is>
      </c>
      <c r="D4744" s="12" t="inlineStr">
        <is>
          <t>RTD to JB JB-RICE-2-RTD02: 2 x 1 tri (field cables)</t>
        </is>
      </c>
      <c r="E4744" s="12" t="inlineStr">
        <is>
          <t>RICE-2</t>
        </is>
      </c>
      <c r="F4744" s="12" t="inlineStr">
        <is>
          <t>RICE engine-generator 2</t>
        </is>
      </c>
      <c r="G4744" s="12" t="inlineStr">
        <is>
          <t>JB-RICE-2-RTD02</t>
        </is>
      </c>
      <c r="H4744" s="12" t="inlineStr">
        <is>
          <t>RICE engine-generator 2</t>
        </is>
      </c>
      <c r="I4744" s="12" t="inlineStr">
        <is>
          <t>Instrumentation</t>
        </is>
      </c>
      <c r="J4744" s="12" t="inlineStr">
        <is>
          <t>RTD cable, #18 shielded triads, PLTC</t>
        </is>
      </c>
      <c r="K4744" s="12" t="inlineStr">
        <is>
          <t>RTD|1 tri|18</t>
        </is>
      </c>
      <c r="L4744" s="12" t="inlineStr">
        <is>
          <t>1 tri</t>
        </is>
      </c>
      <c r="M4744" s="12" t="inlineStr">
        <is>
          <t>18</t>
        </is>
      </c>
      <c r="N4744" s="12" t="n">
        <v>2</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I-I-0253</t>
        </is>
      </c>
      <c r="B4745" s="12" t="inlineStr">
        <is>
          <t>I</t>
        </is>
      </c>
      <c r="C4745" s="12" t="inlineStr">
        <is>
          <t>Modular / portable power</t>
        </is>
      </c>
      <c r="D4745" s="12" t="inlineStr">
        <is>
          <t>Home run JB-RICE-2-RTD02 to the control / marshalling room</t>
        </is>
      </c>
      <c r="E4745" s="12" t="inlineStr"/>
      <c r="F4745" s="12" t="inlineStr">
        <is>
          <t>PCM: power control module</t>
        </is>
      </c>
      <c r="G4745" s="12" t="inlineStr">
        <is>
          <t>JB-RICE-2-RTD02</t>
        </is>
      </c>
      <c r="H4745" s="12" t="inlineStr">
        <is>
          <t>RICE engine-generator 2</t>
        </is>
      </c>
      <c r="I4745" s="12" t="inlineStr">
        <is>
          <t>Instrumentation</t>
        </is>
      </c>
      <c r="J4745" s="12" t="inlineStr">
        <is>
          <t>RTD cable, #18 shielded triads, PLTC</t>
        </is>
      </c>
      <c r="K4745" s="12" t="inlineStr">
        <is>
          <t>RTD|12 tri|18</t>
        </is>
      </c>
      <c r="L4745" s="12" t="inlineStr">
        <is>
          <t>12 tri</t>
        </is>
      </c>
      <c r="M4745" s="12" t="inlineStr">
        <is>
          <t>18</t>
        </is>
      </c>
      <c r="N4745" s="12" t="n">
        <v>1</v>
      </c>
      <c r="O4745" s="12" t="n">
        <v>1</v>
      </c>
      <c r="P4745" s="12" t="n"/>
      <c r="Q4745" s="12" t="n"/>
      <c r="R4745" s="12" t="n"/>
      <c r="S4745" s="12" t="inlineStr">
        <is>
          <t>Duct bank</t>
        </is>
      </c>
      <c r="T4745" s="16" t="n">
        <v>550</v>
      </c>
      <c r="U4745" s="16" t="n">
        <v>109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I-I-0254</t>
        </is>
      </c>
      <c r="B4746" s="12" t="inlineStr">
        <is>
          <t>I</t>
        </is>
      </c>
      <c r="C4746" s="12" t="inlineStr">
        <is>
          <t>Modular / portable power</t>
        </is>
      </c>
      <c r="D4746" s="12" t="inlineStr">
        <is>
          <t>Analog instrument to JB JB-RICE-3-AI01: 20 x 1 pr (field cables)</t>
        </is>
      </c>
      <c r="E4746" s="12" t="inlineStr">
        <is>
          <t>RICE-3</t>
        </is>
      </c>
      <c r="F4746" s="12" t="inlineStr">
        <is>
          <t>RICE engine-generator 3</t>
        </is>
      </c>
      <c r="G4746" s="12" t="inlineStr">
        <is>
          <t>JB-RICE-3-AI01</t>
        </is>
      </c>
      <c r="H4746" s="12" t="inlineStr">
        <is>
          <t>RICE engine-generator 3</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I-I-0255</t>
        </is>
      </c>
      <c r="B4747" s="12" t="inlineStr">
        <is>
          <t>I</t>
        </is>
      </c>
      <c r="C4747" s="12" t="inlineStr">
        <is>
          <t>Modular / portable power</t>
        </is>
      </c>
      <c r="D4747" s="12" t="inlineStr">
        <is>
          <t>Home run JB-RICE-3-AI01 to the control / marshalling room</t>
        </is>
      </c>
      <c r="E4747" s="12" t="inlineStr"/>
      <c r="F4747" s="12" t="inlineStr">
        <is>
          <t>PCM: power control module</t>
        </is>
      </c>
      <c r="G4747" s="12" t="inlineStr">
        <is>
          <t>JB-RICE-3-AI01</t>
        </is>
      </c>
      <c r="H4747" s="12" t="inlineStr">
        <is>
          <t>RICE engine-generator 3</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6" t="n">
        <v>550</v>
      </c>
      <c r="U4747" s="16" t="n">
        <v>81</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I-I-0256</t>
        </is>
      </c>
      <c r="B4748" s="12" t="inlineStr">
        <is>
          <t>I</t>
        </is>
      </c>
      <c r="C4748" s="12" t="inlineStr">
        <is>
          <t>Modular / portable power</t>
        </is>
      </c>
      <c r="D4748" s="12" t="inlineStr">
        <is>
          <t>Analog instrument to JB JB-RICE-3-AI02: 20 x 1 pr (field cables)</t>
        </is>
      </c>
      <c r="E4748" s="12" t="inlineStr">
        <is>
          <t>RICE-3</t>
        </is>
      </c>
      <c r="F4748" s="12" t="inlineStr">
        <is>
          <t>RICE engine-generator 3</t>
        </is>
      </c>
      <c r="G4748" s="12" t="inlineStr">
        <is>
          <t>JB-RICE-3-AI02</t>
        </is>
      </c>
      <c r="H4748" s="12" t="inlineStr">
        <is>
          <t>RICE engine-generator 3</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I-I-0257</t>
        </is>
      </c>
      <c r="B4749" s="12" t="inlineStr">
        <is>
          <t>I</t>
        </is>
      </c>
      <c r="C4749" s="12" t="inlineStr">
        <is>
          <t>Modular / portable power</t>
        </is>
      </c>
      <c r="D4749" s="12" t="inlineStr">
        <is>
          <t>Home run JB-RICE-3-AI02 to the control / marshalling room</t>
        </is>
      </c>
      <c r="E4749" s="12" t="inlineStr"/>
      <c r="F4749" s="12" t="inlineStr">
        <is>
          <t>PCM: power control module</t>
        </is>
      </c>
      <c r="G4749" s="12" t="inlineStr">
        <is>
          <t>JB-RICE-3-AI02</t>
        </is>
      </c>
      <c r="H4749" s="12" t="inlineStr">
        <is>
          <t>RICE engine-generator 3</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6" t="n">
        <v>550</v>
      </c>
      <c r="U4749" s="16" t="n">
        <v>81</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I-I-0258</t>
        </is>
      </c>
      <c r="B4750" s="12" t="inlineStr">
        <is>
          <t>I</t>
        </is>
      </c>
      <c r="C4750" s="12" t="inlineStr">
        <is>
          <t>Modular / portable power</t>
        </is>
      </c>
      <c r="D4750" s="12" t="inlineStr">
        <is>
          <t>Analog instrument to JB JB-RICE-3-AI03: 20 x 1 pr (field cables)</t>
        </is>
      </c>
      <c r="E4750" s="12" t="inlineStr">
        <is>
          <t>RICE-3</t>
        </is>
      </c>
      <c r="F4750" s="12" t="inlineStr">
        <is>
          <t>RICE engine-generator 3</t>
        </is>
      </c>
      <c r="G4750" s="12" t="inlineStr">
        <is>
          <t>JB-RICE-3-AI03</t>
        </is>
      </c>
      <c r="H4750" s="12" t="inlineStr">
        <is>
          <t>RICE engine-generator 3</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I-I-0259</t>
        </is>
      </c>
      <c r="B4751" s="12" t="inlineStr">
        <is>
          <t>I</t>
        </is>
      </c>
      <c r="C4751" s="12" t="inlineStr">
        <is>
          <t>Modular / portable power</t>
        </is>
      </c>
      <c r="D4751" s="12" t="inlineStr">
        <is>
          <t>Home run JB-RICE-3-AI03 to the control / marshalling room</t>
        </is>
      </c>
      <c r="E4751" s="12" t="inlineStr"/>
      <c r="F4751" s="12" t="inlineStr">
        <is>
          <t>PCM: power control module</t>
        </is>
      </c>
      <c r="G4751" s="12" t="inlineStr">
        <is>
          <t>JB-RICE-3-AI03</t>
        </is>
      </c>
      <c r="H4751" s="12" t="inlineStr">
        <is>
          <t>RICE engine-generator 3</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6" t="n">
        <v>550</v>
      </c>
      <c r="U4751" s="16" t="n">
        <v>81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I-I-0260</t>
        </is>
      </c>
      <c r="B4752" s="12" t="inlineStr">
        <is>
          <t>I</t>
        </is>
      </c>
      <c r="C4752" s="12" t="inlineStr">
        <is>
          <t>Modular / portable power</t>
        </is>
      </c>
      <c r="D4752" s="12" t="inlineStr">
        <is>
          <t>Analog instrument to JB JB-RICE-3-AI04: 20 x 1 pr (field cables)</t>
        </is>
      </c>
      <c r="E4752" s="12" t="inlineStr">
        <is>
          <t>RICE-3</t>
        </is>
      </c>
      <c r="F4752" s="12" t="inlineStr">
        <is>
          <t>RICE engine-generator 3</t>
        </is>
      </c>
      <c r="G4752" s="12" t="inlineStr">
        <is>
          <t>JB-RICE-3-AI04</t>
        </is>
      </c>
      <c r="H4752" s="12" t="inlineStr">
        <is>
          <t>RICE engine-generator 3</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I-I-0261</t>
        </is>
      </c>
      <c r="B4753" s="12" t="inlineStr">
        <is>
          <t>I</t>
        </is>
      </c>
      <c r="C4753" s="12" t="inlineStr">
        <is>
          <t>Modular / portable power</t>
        </is>
      </c>
      <c r="D4753" s="12" t="inlineStr">
        <is>
          <t>Home run JB-RICE-3-AI04 to the control / marshalling room</t>
        </is>
      </c>
      <c r="E4753" s="12" t="inlineStr"/>
      <c r="F4753" s="12" t="inlineStr">
        <is>
          <t>PCM: power control module</t>
        </is>
      </c>
      <c r="G4753" s="12" t="inlineStr">
        <is>
          <t>JB-RICE-3-AI04</t>
        </is>
      </c>
      <c r="H4753" s="12" t="inlineStr">
        <is>
          <t>RICE engine-generator 3</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6" t="n">
        <v>550</v>
      </c>
      <c r="U4753" s="16" t="n">
        <v>81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I-I-0262</t>
        </is>
      </c>
      <c r="B4754" s="12" t="inlineStr">
        <is>
          <t>I</t>
        </is>
      </c>
      <c r="C4754" s="12" t="inlineStr">
        <is>
          <t>Modular / portable power</t>
        </is>
      </c>
      <c r="D4754" s="12" t="inlineStr">
        <is>
          <t>Discrete device to JB JB-RICE-3-DI01: 20 x 1 pr (field cables)</t>
        </is>
      </c>
      <c r="E4754" s="12" t="inlineStr">
        <is>
          <t>RICE-3</t>
        </is>
      </c>
      <c r="F4754" s="12" t="inlineStr">
        <is>
          <t>RICE engine-generator 3</t>
        </is>
      </c>
      <c r="G4754" s="12" t="inlineStr">
        <is>
          <t>JB-RICE-3-DI01</t>
        </is>
      </c>
      <c r="H4754" s="12" t="inlineStr">
        <is>
          <t>RICE engine-generator 3</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I-I-0263</t>
        </is>
      </c>
      <c r="B4755" s="12" t="inlineStr">
        <is>
          <t>I</t>
        </is>
      </c>
      <c r="C4755" s="12" t="inlineStr">
        <is>
          <t>Modular / portable power</t>
        </is>
      </c>
      <c r="D4755" s="12" t="inlineStr">
        <is>
          <t>Home run JB-RICE-3-DI01 to the control / marshalling room</t>
        </is>
      </c>
      <c r="E4755" s="12" t="inlineStr"/>
      <c r="F4755" s="12" t="inlineStr">
        <is>
          <t>PCM: power control module</t>
        </is>
      </c>
      <c r="G4755" s="12" t="inlineStr">
        <is>
          <t>JB-RICE-3-DI01</t>
        </is>
      </c>
      <c r="H4755" s="12" t="inlineStr">
        <is>
          <t>RICE engine-generator 3</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I-I-0264</t>
        </is>
      </c>
      <c r="B4756" s="12" t="inlineStr">
        <is>
          <t>I</t>
        </is>
      </c>
      <c r="C4756" s="12" t="inlineStr">
        <is>
          <t>Modular / portable power</t>
        </is>
      </c>
      <c r="D4756" s="12" t="inlineStr">
        <is>
          <t>Discrete device to JB JB-RICE-3-DI02: 20 x 1 pr (field cables)</t>
        </is>
      </c>
      <c r="E4756" s="12" t="inlineStr">
        <is>
          <t>RICE-3</t>
        </is>
      </c>
      <c r="F4756" s="12" t="inlineStr">
        <is>
          <t>RICE engine-generator 3</t>
        </is>
      </c>
      <c r="G4756" s="12" t="inlineStr">
        <is>
          <t>JB-RICE-3-DI02</t>
        </is>
      </c>
      <c r="H4756" s="12" t="inlineStr">
        <is>
          <t>RICE engine-generator 3</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I-I-0265</t>
        </is>
      </c>
      <c r="B4757" s="12" t="inlineStr">
        <is>
          <t>I</t>
        </is>
      </c>
      <c r="C4757" s="12" t="inlineStr">
        <is>
          <t>Modular / portable power</t>
        </is>
      </c>
      <c r="D4757" s="12" t="inlineStr">
        <is>
          <t>Home run JB-RICE-3-DI02 to the control / marshalling room</t>
        </is>
      </c>
      <c r="E4757" s="12" t="inlineStr"/>
      <c r="F4757" s="12" t="inlineStr">
        <is>
          <t>PCM: power control module</t>
        </is>
      </c>
      <c r="G4757" s="12" t="inlineStr">
        <is>
          <t>JB-RICE-3-DI02</t>
        </is>
      </c>
      <c r="H4757" s="12" t="inlineStr">
        <is>
          <t>RICE engine-generator 3</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81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I-I-0266</t>
        </is>
      </c>
      <c r="B4758" s="12" t="inlineStr">
        <is>
          <t>I</t>
        </is>
      </c>
      <c r="C4758" s="12" t="inlineStr">
        <is>
          <t>Modular / portable power</t>
        </is>
      </c>
      <c r="D4758" s="12" t="inlineStr">
        <is>
          <t>Discrete device to JB JB-RICE-3-DI03: 20 x 1 pr (field cables)</t>
        </is>
      </c>
      <c r="E4758" s="12" t="inlineStr">
        <is>
          <t>RICE-3</t>
        </is>
      </c>
      <c r="F4758" s="12" t="inlineStr">
        <is>
          <t>RICE engine-generator 3</t>
        </is>
      </c>
      <c r="G4758" s="12" t="inlineStr">
        <is>
          <t>JB-RICE-3-DI03</t>
        </is>
      </c>
      <c r="H4758" s="12" t="inlineStr">
        <is>
          <t>RICE engine-generator 3</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I-I-0267</t>
        </is>
      </c>
      <c r="B4759" s="12" t="inlineStr">
        <is>
          <t>I</t>
        </is>
      </c>
      <c r="C4759" s="12" t="inlineStr">
        <is>
          <t>Modular / portable power</t>
        </is>
      </c>
      <c r="D4759" s="12" t="inlineStr">
        <is>
          <t>Home run JB-RICE-3-DI03 to the control / marshalling room</t>
        </is>
      </c>
      <c r="E4759" s="12" t="inlineStr"/>
      <c r="F4759" s="12" t="inlineStr">
        <is>
          <t>PCM: power control module</t>
        </is>
      </c>
      <c r="G4759" s="12" t="inlineStr">
        <is>
          <t>JB-RICE-3-DI03</t>
        </is>
      </c>
      <c r="H4759" s="12" t="inlineStr">
        <is>
          <t>RICE engine-generator 3</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81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I-I-0268</t>
        </is>
      </c>
      <c r="B4760" s="12" t="inlineStr">
        <is>
          <t>I</t>
        </is>
      </c>
      <c r="C4760" s="12" t="inlineStr">
        <is>
          <t>Modular / portable power</t>
        </is>
      </c>
      <c r="D4760" s="12" t="inlineStr">
        <is>
          <t>Thermocouple to TC JB JB-RICE-3-TC01: 20 x 1 pr (field cables)</t>
        </is>
      </c>
      <c r="E4760" s="12" t="inlineStr">
        <is>
          <t>RICE-3</t>
        </is>
      </c>
      <c r="F4760" s="12" t="inlineStr">
        <is>
          <t>RICE engine-generator 3</t>
        </is>
      </c>
      <c r="G4760" s="12" t="inlineStr">
        <is>
          <t>JB-RICE-3-TC01</t>
        </is>
      </c>
      <c r="H4760" s="12" t="inlineStr">
        <is>
          <t>RICE engine-generator 3</t>
        </is>
      </c>
      <c r="I4760" s="12" t="inlineStr">
        <is>
          <t>Instrumentation</t>
        </is>
      </c>
      <c r="J4760" s="12" t="inlineStr">
        <is>
          <t>Thermocouple extension KX, #16 shielded pairs, PLTC</t>
        </is>
      </c>
      <c r="K4760" s="12" t="inlineStr">
        <is>
          <t>TCX|1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I-I-0269</t>
        </is>
      </c>
      <c r="B4761" s="12" t="inlineStr">
        <is>
          <t>I</t>
        </is>
      </c>
      <c r="C4761" s="12" t="inlineStr">
        <is>
          <t>Modular / portable power</t>
        </is>
      </c>
      <c r="D4761" s="12" t="inlineStr">
        <is>
          <t>Home run JB-RICE-3-TC01 to the control / marshalling room</t>
        </is>
      </c>
      <c r="E4761" s="12" t="inlineStr"/>
      <c r="F4761" s="12" t="inlineStr">
        <is>
          <t>PCM: power control module</t>
        </is>
      </c>
      <c r="G4761" s="12" t="inlineStr">
        <is>
          <t>JB-RICE-3-TC01</t>
        </is>
      </c>
      <c r="H4761" s="12" t="inlineStr">
        <is>
          <t>RICE engine-generator 3</t>
        </is>
      </c>
      <c r="I4761" s="12" t="inlineStr">
        <is>
          <t>Instrumentation</t>
        </is>
      </c>
      <c r="J4761" s="12" t="inlineStr">
        <is>
          <t>Thermocouple extension KX, #16 shielded pairs, PLTC</t>
        </is>
      </c>
      <c r="K4761" s="12" t="inlineStr">
        <is>
          <t>TCX|24 pr|16</t>
        </is>
      </c>
      <c r="L4761" s="12" t="inlineStr">
        <is>
          <t>24 pr</t>
        </is>
      </c>
      <c r="M4761" s="12" t="inlineStr">
        <is>
          <t>16</t>
        </is>
      </c>
      <c r="N4761" s="12" t="n">
        <v>1</v>
      </c>
      <c r="O4761" s="12" t="n">
        <v>1</v>
      </c>
      <c r="P4761" s="12" t="n"/>
      <c r="Q4761" s="12" t="n"/>
      <c r="R4761" s="12" t="n"/>
      <c r="S4761" s="12" t="inlineStr">
        <is>
          <t>Duct bank</t>
        </is>
      </c>
      <c r="T4761" s="16" t="n">
        <v>550</v>
      </c>
      <c r="U4761" s="16" t="n">
        <v>81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I-I-0270</t>
        </is>
      </c>
      <c r="B4762" s="12" t="inlineStr">
        <is>
          <t>I</t>
        </is>
      </c>
      <c r="C4762" s="12" t="inlineStr">
        <is>
          <t>Modular / portable power</t>
        </is>
      </c>
      <c r="D4762" s="12" t="inlineStr">
        <is>
          <t>Thermocouple to TC JB JB-RICE-3-TC02: 10 x 1 pr (field cables)</t>
        </is>
      </c>
      <c r="E4762" s="12" t="inlineStr">
        <is>
          <t>RICE-3</t>
        </is>
      </c>
      <c r="F4762" s="12" t="inlineStr">
        <is>
          <t>RICE engine-generator 3</t>
        </is>
      </c>
      <c r="G4762" s="12" t="inlineStr">
        <is>
          <t>JB-RICE-3-TC02</t>
        </is>
      </c>
      <c r="H4762" s="12" t="inlineStr">
        <is>
          <t>RICE engine-generator 3</t>
        </is>
      </c>
      <c r="I4762" s="12" t="inlineStr">
        <is>
          <t>Instrumentation</t>
        </is>
      </c>
      <c r="J4762" s="12" t="inlineStr">
        <is>
          <t>Thermocouple extension KX, #16 shielded pairs, PLTC</t>
        </is>
      </c>
      <c r="K4762" s="12" t="inlineStr">
        <is>
          <t>TCX|1 pr|16</t>
        </is>
      </c>
      <c r="L4762" s="12" t="inlineStr">
        <is>
          <t>1 pr</t>
        </is>
      </c>
      <c r="M4762" s="12" t="inlineStr">
        <is>
          <t>16</t>
        </is>
      </c>
      <c r="N4762" s="12" t="n">
        <v>10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I-I-0271</t>
        </is>
      </c>
      <c r="B4763" s="12" t="inlineStr">
        <is>
          <t>I</t>
        </is>
      </c>
      <c r="C4763" s="12" t="inlineStr">
        <is>
          <t>Modular / portable power</t>
        </is>
      </c>
      <c r="D4763" s="12" t="inlineStr">
        <is>
          <t>Home run JB-RICE-3-TC02 to the control / marshalling room</t>
        </is>
      </c>
      <c r="E4763" s="12" t="inlineStr"/>
      <c r="F4763" s="12" t="inlineStr">
        <is>
          <t>PCM: power control module</t>
        </is>
      </c>
      <c r="G4763" s="12" t="inlineStr">
        <is>
          <t>JB-RICE-3-TC02</t>
        </is>
      </c>
      <c r="H4763" s="12" t="inlineStr">
        <is>
          <t>RICE engine-generator 3</t>
        </is>
      </c>
      <c r="I4763" s="12" t="inlineStr">
        <is>
          <t>Instrumentation</t>
        </is>
      </c>
      <c r="J4763" s="12" t="inlineStr">
        <is>
          <t>Thermocouple extension KX, #16 shielded pairs, PLTC</t>
        </is>
      </c>
      <c r="K4763" s="12" t="inlineStr">
        <is>
          <t>TCX|24 pr|16</t>
        </is>
      </c>
      <c r="L4763" s="12" t="inlineStr">
        <is>
          <t>24 pr</t>
        </is>
      </c>
      <c r="M4763" s="12" t="inlineStr">
        <is>
          <t>16</t>
        </is>
      </c>
      <c r="N4763" s="12" t="n">
        <v>1</v>
      </c>
      <c r="O4763" s="12" t="n">
        <v>1</v>
      </c>
      <c r="P4763" s="12" t="n"/>
      <c r="Q4763" s="12" t="n"/>
      <c r="R4763" s="12" t="n"/>
      <c r="S4763" s="12" t="inlineStr">
        <is>
          <t>Duct bank</t>
        </is>
      </c>
      <c r="T4763" s="16" t="n">
        <v>550</v>
      </c>
      <c r="U4763" s="16" t="n">
        <v>81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I-I-0272</t>
        </is>
      </c>
      <c r="B4764" s="12" t="inlineStr">
        <is>
          <t>I</t>
        </is>
      </c>
      <c r="C4764" s="12" t="inlineStr">
        <is>
          <t>Modular / portable power</t>
        </is>
      </c>
      <c r="D4764" s="12" t="inlineStr">
        <is>
          <t>RTD to JB JB-RICE-3-RTD01: 10 x 1 tri (field cables)</t>
        </is>
      </c>
      <c r="E4764" s="12" t="inlineStr">
        <is>
          <t>RICE-3</t>
        </is>
      </c>
      <c r="F4764" s="12" t="inlineStr">
        <is>
          <t>RICE engine-generator 3</t>
        </is>
      </c>
      <c r="G4764" s="12" t="inlineStr">
        <is>
          <t>JB-RICE-3-RTD01</t>
        </is>
      </c>
      <c r="H4764" s="12" t="inlineStr">
        <is>
          <t>RICE engine-generator 3</t>
        </is>
      </c>
      <c r="I4764" s="12" t="inlineStr">
        <is>
          <t>Instrumentation</t>
        </is>
      </c>
      <c r="J4764" s="12" t="inlineStr">
        <is>
          <t>RTD cable, #18 shielded triads, PLTC</t>
        </is>
      </c>
      <c r="K4764" s="12" t="inlineStr">
        <is>
          <t>RTD|1 tri|18</t>
        </is>
      </c>
      <c r="L4764" s="12" t="inlineStr">
        <is>
          <t>1 tri</t>
        </is>
      </c>
      <c r="M4764" s="12" t="inlineStr">
        <is>
          <t>18</t>
        </is>
      </c>
      <c r="N4764" s="12" t="n">
        <v>10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I-I-0273</t>
        </is>
      </c>
      <c r="B4765" s="12" t="inlineStr">
        <is>
          <t>I</t>
        </is>
      </c>
      <c r="C4765" s="12" t="inlineStr">
        <is>
          <t>Modular / portable power</t>
        </is>
      </c>
      <c r="D4765" s="12" t="inlineStr">
        <is>
          <t>Home run JB-RICE-3-RTD01 to the control / marshalling room</t>
        </is>
      </c>
      <c r="E4765" s="12" t="inlineStr"/>
      <c r="F4765" s="12" t="inlineStr">
        <is>
          <t>PCM: power control module</t>
        </is>
      </c>
      <c r="G4765" s="12" t="inlineStr">
        <is>
          <t>JB-RICE-3-RTD01</t>
        </is>
      </c>
      <c r="H4765" s="12" t="inlineStr">
        <is>
          <t>RICE engine-generator 3</t>
        </is>
      </c>
      <c r="I4765" s="12" t="inlineStr">
        <is>
          <t>Instrumentation</t>
        </is>
      </c>
      <c r="J4765" s="12" t="inlineStr">
        <is>
          <t>RTD cable, #18 shielded triads, PLTC</t>
        </is>
      </c>
      <c r="K4765" s="12" t="inlineStr">
        <is>
          <t>RTD|12 tri|18</t>
        </is>
      </c>
      <c r="L4765" s="12" t="inlineStr">
        <is>
          <t>12 tri</t>
        </is>
      </c>
      <c r="M4765" s="12" t="inlineStr">
        <is>
          <t>18</t>
        </is>
      </c>
      <c r="N4765" s="12" t="n">
        <v>1</v>
      </c>
      <c r="O4765" s="12" t="n">
        <v>1</v>
      </c>
      <c r="P4765" s="12" t="n"/>
      <c r="Q4765" s="12" t="n"/>
      <c r="R4765" s="12" t="n"/>
      <c r="S4765" s="12" t="inlineStr">
        <is>
          <t>Duct bank</t>
        </is>
      </c>
      <c r="T4765" s="16" t="n">
        <v>550</v>
      </c>
      <c r="U4765" s="16" t="n">
        <v>81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I-I-0274</t>
        </is>
      </c>
      <c r="B4766" s="12" t="inlineStr">
        <is>
          <t>I</t>
        </is>
      </c>
      <c r="C4766" s="12" t="inlineStr">
        <is>
          <t>Modular / portable power</t>
        </is>
      </c>
      <c r="D4766" s="12" t="inlineStr">
        <is>
          <t>RTD to JB JB-RICE-3-RTD02: 2 x 1 tri (field cables)</t>
        </is>
      </c>
      <c r="E4766" s="12" t="inlineStr">
        <is>
          <t>RICE-3</t>
        </is>
      </c>
      <c r="F4766" s="12" t="inlineStr">
        <is>
          <t>RICE engine-generator 3</t>
        </is>
      </c>
      <c r="G4766" s="12" t="inlineStr">
        <is>
          <t>JB-RICE-3-RTD02</t>
        </is>
      </c>
      <c r="H4766" s="12" t="inlineStr">
        <is>
          <t>RICE engine-generator 3</t>
        </is>
      </c>
      <c r="I4766" s="12" t="inlineStr">
        <is>
          <t>Instrumentation</t>
        </is>
      </c>
      <c r="J4766" s="12" t="inlineStr">
        <is>
          <t>RTD cable, #18 shielded triads, PLTC</t>
        </is>
      </c>
      <c r="K4766" s="12" t="inlineStr">
        <is>
          <t>RTD|1 tri|18</t>
        </is>
      </c>
      <c r="L4766" s="12" t="inlineStr">
        <is>
          <t>1 tri</t>
        </is>
      </c>
      <c r="M4766" s="12" t="inlineStr">
        <is>
          <t>18</t>
        </is>
      </c>
      <c r="N4766" s="12" t="n">
        <v>2</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I-I-0275</t>
        </is>
      </c>
      <c r="B4767" s="12" t="inlineStr">
        <is>
          <t>I</t>
        </is>
      </c>
      <c r="C4767" s="12" t="inlineStr">
        <is>
          <t>Modular / portable power</t>
        </is>
      </c>
      <c r="D4767" s="12" t="inlineStr">
        <is>
          <t>Home run JB-RICE-3-RTD02 to the control / marshalling room</t>
        </is>
      </c>
      <c r="E4767" s="12" t="inlineStr"/>
      <c r="F4767" s="12" t="inlineStr">
        <is>
          <t>PCM: power control module</t>
        </is>
      </c>
      <c r="G4767" s="12" t="inlineStr">
        <is>
          <t>JB-RICE-3-RTD02</t>
        </is>
      </c>
      <c r="H4767" s="12" t="inlineStr">
        <is>
          <t>RICE engine-generator 3</t>
        </is>
      </c>
      <c r="I4767" s="12" t="inlineStr">
        <is>
          <t>Instrumentation</t>
        </is>
      </c>
      <c r="J4767" s="12" t="inlineStr">
        <is>
          <t>RTD cable, #18 shielded triads, PLTC</t>
        </is>
      </c>
      <c r="K4767" s="12" t="inlineStr">
        <is>
          <t>RTD|12 tri|18</t>
        </is>
      </c>
      <c r="L4767" s="12" t="inlineStr">
        <is>
          <t>12 tri</t>
        </is>
      </c>
      <c r="M4767" s="12" t="inlineStr">
        <is>
          <t>18</t>
        </is>
      </c>
      <c r="N4767" s="12" t="n">
        <v>1</v>
      </c>
      <c r="O4767" s="12" t="n">
        <v>1</v>
      </c>
      <c r="P4767" s="12" t="n"/>
      <c r="Q4767" s="12" t="n"/>
      <c r="R4767" s="12" t="n"/>
      <c r="S4767" s="12" t="inlineStr">
        <is>
          <t>Duct bank</t>
        </is>
      </c>
      <c r="T4767" s="16" t="n">
        <v>550</v>
      </c>
      <c r="U4767" s="16" t="n">
        <v>81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I-I-0276</t>
        </is>
      </c>
      <c r="B4768" s="12" t="inlineStr">
        <is>
          <t>I</t>
        </is>
      </c>
      <c r="C4768" s="12" t="inlineStr">
        <is>
          <t>Modular / portable power</t>
        </is>
      </c>
      <c r="D4768" s="12" t="inlineStr">
        <is>
          <t>Analog instrument to JB JB-RICE-4-AI01: 20 x 1 pr (field cables)</t>
        </is>
      </c>
      <c r="E4768" s="12" t="inlineStr">
        <is>
          <t>RICE-4</t>
        </is>
      </c>
      <c r="F4768" s="12" t="inlineStr">
        <is>
          <t>RICE engine-generator 4</t>
        </is>
      </c>
      <c r="G4768" s="12" t="inlineStr">
        <is>
          <t>JB-RICE-4-AI01</t>
        </is>
      </c>
      <c r="H4768" s="12" t="inlineStr">
        <is>
          <t>RICE engine-generator 4</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I-I-0277</t>
        </is>
      </c>
      <c r="B4769" s="12" t="inlineStr">
        <is>
          <t>I</t>
        </is>
      </c>
      <c r="C4769" s="12" t="inlineStr">
        <is>
          <t>Modular / portable power</t>
        </is>
      </c>
      <c r="D4769" s="12" t="inlineStr">
        <is>
          <t>Home run JB-RICE-4-AI01 to the control / marshalling room</t>
        </is>
      </c>
      <c r="E4769" s="12" t="inlineStr"/>
      <c r="F4769" s="12" t="inlineStr">
        <is>
          <t>PCM: power control module</t>
        </is>
      </c>
      <c r="G4769" s="12" t="inlineStr">
        <is>
          <t>JB-RICE-4-AI01</t>
        </is>
      </c>
      <c r="H4769" s="12" t="inlineStr">
        <is>
          <t>RICE engine-generator 4</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6" t="n">
        <v>550</v>
      </c>
      <c r="U4769" s="16" t="n">
        <v>53</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I-I-0278</t>
        </is>
      </c>
      <c r="B4770" s="12" t="inlineStr">
        <is>
          <t>I</t>
        </is>
      </c>
      <c r="C4770" s="12" t="inlineStr">
        <is>
          <t>Modular / portable power</t>
        </is>
      </c>
      <c r="D4770" s="12" t="inlineStr">
        <is>
          <t>Analog instrument to JB JB-RICE-4-AI02: 20 x 1 pr (field cables)</t>
        </is>
      </c>
      <c r="E4770" s="12" t="inlineStr">
        <is>
          <t>RICE-4</t>
        </is>
      </c>
      <c r="F4770" s="12" t="inlineStr">
        <is>
          <t>RICE engine-generator 4</t>
        </is>
      </c>
      <c r="G4770" s="12" t="inlineStr">
        <is>
          <t>JB-RICE-4-AI02</t>
        </is>
      </c>
      <c r="H4770" s="12" t="inlineStr">
        <is>
          <t>RICE engine-generator 4</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I-I-0279</t>
        </is>
      </c>
      <c r="B4771" s="12" t="inlineStr">
        <is>
          <t>I</t>
        </is>
      </c>
      <c r="C4771" s="12" t="inlineStr">
        <is>
          <t>Modular / portable power</t>
        </is>
      </c>
      <c r="D4771" s="12" t="inlineStr">
        <is>
          <t>Home run JB-RICE-4-AI02 to the control / marshalling room</t>
        </is>
      </c>
      <c r="E4771" s="12" t="inlineStr"/>
      <c r="F4771" s="12" t="inlineStr">
        <is>
          <t>PCM: power control module</t>
        </is>
      </c>
      <c r="G4771" s="12" t="inlineStr">
        <is>
          <t>JB-RICE-4-AI02</t>
        </is>
      </c>
      <c r="H4771" s="12" t="inlineStr">
        <is>
          <t>RICE engine-generator 4</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6" t="n">
        <v>550</v>
      </c>
      <c r="U4771" s="16" t="n">
        <v>53</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I-I-0280</t>
        </is>
      </c>
      <c r="B4772" s="12" t="inlineStr">
        <is>
          <t>I</t>
        </is>
      </c>
      <c r="C4772" s="12" t="inlineStr">
        <is>
          <t>Modular / portable power</t>
        </is>
      </c>
      <c r="D4772" s="12" t="inlineStr">
        <is>
          <t>Analog instrument to JB JB-RICE-4-AI03: 20 x 1 pr (field cables)</t>
        </is>
      </c>
      <c r="E4772" s="12" t="inlineStr">
        <is>
          <t>RICE-4</t>
        </is>
      </c>
      <c r="F4772" s="12" t="inlineStr">
        <is>
          <t>RICE engine-generator 4</t>
        </is>
      </c>
      <c r="G4772" s="12" t="inlineStr">
        <is>
          <t>JB-RICE-4-AI03</t>
        </is>
      </c>
      <c r="H4772" s="12" t="inlineStr">
        <is>
          <t>RICE engine-generator 4</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I-I-0281</t>
        </is>
      </c>
      <c r="B4773" s="12" t="inlineStr">
        <is>
          <t>I</t>
        </is>
      </c>
      <c r="C4773" s="12" t="inlineStr">
        <is>
          <t>Modular / portable power</t>
        </is>
      </c>
      <c r="D4773" s="12" t="inlineStr">
        <is>
          <t>Home run JB-RICE-4-AI03 to the control / marshalling room</t>
        </is>
      </c>
      <c r="E4773" s="12" t="inlineStr"/>
      <c r="F4773" s="12" t="inlineStr">
        <is>
          <t>PCM: power control module</t>
        </is>
      </c>
      <c r="G4773" s="12" t="inlineStr">
        <is>
          <t>JB-RICE-4-AI03</t>
        </is>
      </c>
      <c r="H4773" s="12" t="inlineStr">
        <is>
          <t>RICE engine-generator 4</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6" t="n">
        <v>550</v>
      </c>
      <c r="U4773" s="16" t="n">
        <v>53</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I-I-0282</t>
        </is>
      </c>
      <c r="B4774" s="12" t="inlineStr">
        <is>
          <t>I</t>
        </is>
      </c>
      <c r="C4774" s="12" t="inlineStr">
        <is>
          <t>Modular / portable power</t>
        </is>
      </c>
      <c r="D4774" s="12" t="inlineStr">
        <is>
          <t>Analog instrument to JB JB-RICE-4-AI04: 20 x 1 pr (field cables)</t>
        </is>
      </c>
      <c r="E4774" s="12" t="inlineStr">
        <is>
          <t>RICE-4</t>
        </is>
      </c>
      <c r="F4774" s="12" t="inlineStr">
        <is>
          <t>RICE engine-generator 4</t>
        </is>
      </c>
      <c r="G4774" s="12" t="inlineStr">
        <is>
          <t>JB-RICE-4-AI04</t>
        </is>
      </c>
      <c r="H4774" s="12" t="inlineStr">
        <is>
          <t>RICE engine-generator 4</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I-I-0283</t>
        </is>
      </c>
      <c r="B4775" s="12" t="inlineStr">
        <is>
          <t>I</t>
        </is>
      </c>
      <c r="C4775" s="12" t="inlineStr">
        <is>
          <t>Modular / portable power</t>
        </is>
      </c>
      <c r="D4775" s="12" t="inlineStr">
        <is>
          <t>Home run JB-RICE-4-AI04 to the control / marshalling room</t>
        </is>
      </c>
      <c r="E4775" s="12" t="inlineStr"/>
      <c r="F4775" s="12" t="inlineStr">
        <is>
          <t>PCM: power control module</t>
        </is>
      </c>
      <c r="G4775" s="12" t="inlineStr">
        <is>
          <t>JB-RICE-4-AI04</t>
        </is>
      </c>
      <c r="H4775" s="12" t="inlineStr">
        <is>
          <t>RICE engine-generator 4</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6" t="n">
        <v>550</v>
      </c>
      <c r="U4775" s="16" t="n">
        <v>53</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I-I-0284</t>
        </is>
      </c>
      <c r="B4776" s="12" t="inlineStr">
        <is>
          <t>I</t>
        </is>
      </c>
      <c r="C4776" s="12" t="inlineStr">
        <is>
          <t>Modular / portable power</t>
        </is>
      </c>
      <c r="D4776" s="12" t="inlineStr">
        <is>
          <t>Discrete device to JB JB-RICE-4-DI01: 20 x 1 pr (field cables)</t>
        </is>
      </c>
      <c r="E4776" s="12" t="inlineStr">
        <is>
          <t>RICE-4</t>
        </is>
      </c>
      <c r="F4776" s="12" t="inlineStr">
        <is>
          <t>RICE engine-generator 4</t>
        </is>
      </c>
      <c r="G4776" s="12" t="inlineStr">
        <is>
          <t>JB-RICE-4-DI01</t>
        </is>
      </c>
      <c r="H4776" s="12" t="inlineStr">
        <is>
          <t>RICE engine-generator 4</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I-I-0285</t>
        </is>
      </c>
      <c r="B4777" s="12" t="inlineStr">
        <is>
          <t>I</t>
        </is>
      </c>
      <c r="C4777" s="12" t="inlineStr">
        <is>
          <t>Modular / portable power</t>
        </is>
      </c>
      <c r="D4777" s="12" t="inlineStr">
        <is>
          <t>Home run JB-RICE-4-DI01 to the control / marshalling room</t>
        </is>
      </c>
      <c r="E4777" s="12" t="inlineStr"/>
      <c r="F4777" s="12" t="inlineStr">
        <is>
          <t>PCM: power control module</t>
        </is>
      </c>
      <c r="G4777" s="12" t="inlineStr">
        <is>
          <t>JB-RICE-4-DI01</t>
        </is>
      </c>
      <c r="H4777" s="12" t="inlineStr">
        <is>
          <t>RICE engine-generator 4</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I-I-0286</t>
        </is>
      </c>
      <c r="B4778" s="12" t="inlineStr">
        <is>
          <t>I</t>
        </is>
      </c>
      <c r="C4778" s="12" t="inlineStr">
        <is>
          <t>Modular / portable power</t>
        </is>
      </c>
      <c r="D4778" s="12" t="inlineStr">
        <is>
          <t>Discrete device to JB JB-RICE-4-DI02: 20 x 1 pr (field cables)</t>
        </is>
      </c>
      <c r="E4778" s="12" t="inlineStr">
        <is>
          <t>RICE-4</t>
        </is>
      </c>
      <c r="F4778" s="12" t="inlineStr">
        <is>
          <t>RICE engine-generator 4</t>
        </is>
      </c>
      <c r="G4778" s="12" t="inlineStr">
        <is>
          <t>JB-RICE-4-DI02</t>
        </is>
      </c>
      <c r="H4778" s="12" t="inlineStr">
        <is>
          <t>RICE engine-generator 4</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I-I-0287</t>
        </is>
      </c>
      <c r="B4779" s="12" t="inlineStr">
        <is>
          <t>I</t>
        </is>
      </c>
      <c r="C4779" s="12" t="inlineStr">
        <is>
          <t>Modular / portable power</t>
        </is>
      </c>
      <c r="D4779" s="12" t="inlineStr">
        <is>
          <t>Home run JB-RICE-4-DI02 to the control / marshalling room</t>
        </is>
      </c>
      <c r="E4779" s="12" t="inlineStr"/>
      <c r="F4779" s="12" t="inlineStr">
        <is>
          <t>PCM: power control module</t>
        </is>
      </c>
      <c r="G4779" s="12" t="inlineStr">
        <is>
          <t>JB-RICE-4-DI02</t>
        </is>
      </c>
      <c r="H4779" s="12" t="inlineStr">
        <is>
          <t>RICE engine-generator 4</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550</v>
      </c>
      <c r="U4779" s="16" t="n">
        <v>53</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I-I-0288</t>
        </is>
      </c>
      <c r="B4780" s="12" t="inlineStr">
        <is>
          <t>I</t>
        </is>
      </c>
      <c r="C4780" s="12" t="inlineStr">
        <is>
          <t>Modular / portable power</t>
        </is>
      </c>
      <c r="D4780" s="12" t="inlineStr">
        <is>
          <t>Discrete device to JB JB-RICE-4-DI03: 20 x 1 pr (field cables)</t>
        </is>
      </c>
      <c r="E4780" s="12" t="inlineStr">
        <is>
          <t>RICE-4</t>
        </is>
      </c>
      <c r="F4780" s="12" t="inlineStr">
        <is>
          <t>RICE engine-generator 4</t>
        </is>
      </c>
      <c r="G4780" s="12" t="inlineStr">
        <is>
          <t>JB-RICE-4-DI03</t>
        </is>
      </c>
      <c r="H4780" s="12" t="inlineStr">
        <is>
          <t>RICE engine-generator 4</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I-I-0289</t>
        </is>
      </c>
      <c r="B4781" s="12" t="inlineStr">
        <is>
          <t>I</t>
        </is>
      </c>
      <c r="C4781" s="12" t="inlineStr">
        <is>
          <t>Modular / portable power</t>
        </is>
      </c>
      <c r="D4781" s="12" t="inlineStr">
        <is>
          <t>Home run JB-RICE-4-DI03 to the control / marshalling room</t>
        </is>
      </c>
      <c r="E4781" s="12" t="inlineStr"/>
      <c r="F4781" s="12" t="inlineStr">
        <is>
          <t>PCM: power control module</t>
        </is>
      </c>
      <c r="G4781" s="12" t="inlineStr">
        <is>
          <t>JB-RICE-4-DI03</t>
        </is>
      </c>
      <c r="H4781" s="12" t="inlineStr">
        <is>
          <t>RICE engine-generator 4</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550</v>
      </c>
      <c r="U4781" s="16" t="n">
        <v>53</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I-I-0290</t>
        </is>
      </c>
      <c r="B4782" s="12" t="inlineStr">
        <is>
          <t>I</t>
        </is>
      </c>
      <c r="C4782" s="12" t="inlineStr">
        <is>
          <t>Modular / portable power</t>
        </is>
      </c>
      <c r="D4782" s="12" t="inlineStr">
        <is>
          <t>Thermocouple to TC JB JB-RICE-4-TC01: 20 x 1 pr (field cables)</t>
        </is>
      </c>
      <c r="E4782" s="12" t="inlineStr">
        <is>
          <t>RICE-4</t>
        </is>
      </c>
      <c r="F4782" s="12" t="inlineStr">
        <is>
          <t>RICE engine-generator 4</t>
        </is>
      </c>
      <c r="G4782" s="12" t="inlineStr">
        <is>
          <t>JB-RICE-4-TC01</t>
        </is>
      </c>
      <c r="H4782" s="12" t="inlineStr">
        <is>
          <t>RICE engine-generator 4</t>
        </is>
      </c>
      <c r="I4782" s="12" t="inlineStr">
        <is>
          <t>Instrumentation</t>
        </is>
      </c>
      <c r="J4782" s="12" t="inlineStr">
        <is>
          <t>Thermocouple extension KX, #16 shielded pairs, PLTC</t>
        </is>
      </c>
      <c r="K4782" s="12" t="inlineStr">
        <is>
          <t>TCX|1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I-I-0291</t>
        </is>
      </c>
      <c r="B4783" s="12" t="inlineStr">
        <is>
          <t>I</t>
        </is>
      </c>
      <c r="C4783" s="12" t="inlineStr">
        <is>
          <t>Modular / portable power</t>
        </is>
      </c>
      <c r="D4783" s="12" t="inlineStr">
        <is>
          <t>Home run JB-RICE-4-TC01 to the control / marshalling room</t>
        </is>
      </c>
      <c r="E4783" s="12" t="inlineStr"/>
      <c r="F4783" s="12" t="inlineStr">
        <is>
          <t>PCM: power control module</t>
        </is>
      </c>
      <c r="G4783" s="12" t="inlineStr">
        <is>
          <t>JB-RICE-4-TC01</t>
        </is>
      </c>
      <c r="H4783" s="12" t="inlineStr">
        <is>
          <t>RICE engine-generator 4</t>
        </is>
      </c>
      <c r="I4783" s="12" t="inlineStr">
        <is>
          <t>Instrumentation</t>
        </is>
      </c>
      <c r="J4783" s="12" t="inlineStr">
        <is>
          <t>Thermocouple extension KX, #16 shielded pairs, PLTC</t>
        </is>
      </c>
      <c r="K4783" s="12" t="inlineStr">
        <is>
          <t>TCX|24 pr|16</t>
        </is>
      </c>
      <c r="L4783" s="12" t="inlineStr">
        <is>
          <t>24 pr</t>
        </is>
      </c>
      <c r="M4783" s="12" t="inlineStr">
        <is>
          <t>16</t>
        </is>
      </c>
      <c r="N4783" s="12" t="n">
        <v>1</v>
      </c>
      <c r="O4783" s="12" t="n">
        <v>1</v>
      </c>
      <c r="P4783" s="12" t="n"/>
      <c r="Q4783" s="12" t="n"/>
      <c r="R4783" s="12" t="n"/>
      <c r="S4783" s="12" t="inlineStr">
        <is>
          <t>Duct bank</t>
        </is>
      </c>
      <c r="T4783" s="16" t="n">
        <v>550</v>
      </c>
      <c r="U4783" s="16" t="n">
        <v>53</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I-I-0292</t>
        </is>
      </c>
      <c r="B4784" s="12" t="inlineStr">
        <is>
          <t>I</t>
        </is>
      </c>
      <c r="C4784" s="12" t="inlineStr">
        <is>
          <t>Modular / portable power</t>
        </is>
      </c>
      <c r="D4784" s="12" t="inlineStr">
        <is>
          <t>Thermocouple to TC JB JB-RICE-4-TC02: 10 x 1 pr (field cables)</t>
        </is>
      </c>
      <c r="E4784" s="12" t="inlineStr">
        <is>
          <t>RICE-4</t>
        </is>
      </c>
      <c r="F4784" s="12" t="inlineStr">
        <is>
          <t>RICE engine-generator 4</t>
        </is>
      </c>
      <c r="G4784" s="12" t="inlineStr">
        <is>
          <t>JB-RICE-4-TC02</t>
        </is>
      </c>
      <c r="H4784" s="12" t="inlineStr">
        <is>
          <t>RICE engine-generator 4</t>
        </is>
      </c>
      <c r="I4784" s="12" t="inlineStr">
        <is>
          <t>Instrumentation</t>
        </is>
      </c>
      <c r="J4784" s="12" t="inlineStr">
        <is>
          <t>Thermocouple extension KX, #16 shielded pairs, PLTC</t>
        </is>
      </c>
      <c r="K4784" s="12" t="inlineStr">
        <is>
          <t>TCX|1 pr|16</t>
        </is>
      </c>
      <c r="L4784" s="12" t="inlineStr">
        <is>
          <t>1 pr</t>
        </is>
      </c>
      <c r="M4784" s="12" t="inlineStr">
        <is>
          <t>16</t>
        </is>
      </c>
      <c r="N4784" s="12" t="n">
        <v>10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I-I-0293</t>
        </is>
      </c>
      <c r="B4785" s="12" t="inlineStr">
        <is>
          <t>I</t>
        </is>
      </c>
      <c r="C4785" s="12" t="inlineStr">
        <is>
          <t>Modular / portable power</t>
        </is>
      </c>
      <c r="D4785" s="12" t="inlineStr">
        <is>
          <t>Home run JB-RICE-4-TC02 to the control / marshalling room</t>
        </is>
      </c>
      <c r="E4785" s="12" t="inlineStr"/>
      <c r="F4785" s="12" t="inlineStr">
        <is>
          <t>PCM: power control module</t>
        </is>
      </c>
      <c r="G4785" s="12" t="inlineStr">
        <is>
          <t>JB-RICE-4-TC02</t>
        </is>
      </c>
      <c r="H4785" s="12" t="inlineStr">
        <is>
          <t>RICE engine-generator 4</t>
        </is>
      </c>
      <c r="I4785" s="12" t="inlineStr">
        <is>
          <t>Instrumentation</t>
        </is>
      </c>
      <c r="J4785" s="12" t="inlineStr">
        <is>
          <t>Thermocouple extension KX, #16 shielded pairs, PLTC</t>
        </is>
      </c>
      <c r="K4785" s="12" t="inlineStr">
        <is>
          <t>TCX|24 pr|16</t>
        </is>
      </c>
      <c r="L4785" s="12" t="inlineStr">
        <is>
          <t>24 pr</t>
        </is>
      </c>
      <c r="M4785" s="12" t="inlineStr">
        <is>
          <t>16</t>
        </is>
      </c>
      <c r="N4785" s="12" t="n">
        <v>1</v>
      </c>
      <c r="O4785" s="12" t="n">
        <v>1</v>
      </c>
      <c r="P4785" s="12" t="n"/>
      <c r="Q4785" s="12" t="n"/>
      <c r="R4785" s="12" t="n"/>
      <c r="S4785" s="12" t="inlineStr">
        <is>
          <t>Duct bank</t>
        </is>
      </c>
      <c r="T4785" s="16" t="n">
        <v>550</v>
      </c>
      <c r="U4785" s="16" t="n">
        <v>53</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I-I-0294</t>
        </is>
      </c>
      <c r="B4786" s="12" t="inlineStr">
        <is>
          <t>I</t>
        </is>
      </c>
      <c r="C4786" s="12" t="inlineStr">
        <is>
          <t>Modular / portable power</t>
        </is>
      </c>
      <c r="D4786" s="12" t="inlineStr">
        <is>
          <t>RTD to JB JB-RICE-4-RTD01: 10 x 1 tri (field cables)</t>
        </is>
      </c>
      <c r="E4786" s="12" t="inlineStr">
        <is>
          <t>RICE-4</t>
        </is>
      </c>
      <c r="F4786" s="12" t="inlineStr">
        <is>
          <t>RICE engine-generator 4</t>
        </is>
      </c>
      <c r="G4786" s="12" t="inlineStr">
        <is>
          <t>JB-RICE-4-RTD01</t>
        </is>
      </c>
      <c r="H4786" s="12" t="inlineStr">
        <is>
          <t>RICE engine-generator 4</t>
        </is>
      </c>
      <c r="I4786" s="12" t="inlineStr">
        <is>
          <t>Instrumentation</t>
        </is>
      </c>
      <c r="J4786" s="12" t="inlineStr">
        <is>
          <t>RTD cable, #18 shielded triads, PLTC</t>
        </is>
      </c>
      <c r="K4786" s="12" t="inlineStr">
        <is>
          <t>RTD|1 tri|18</t>
        </is>
      </c>
      <c r="L4786" s="12" t="inlineStr">
        <is>
          <t>1 tri</t>
        </is>
      </c>
      <c r="M4786" s="12" t="inlineStr">
        <is>
          <t>18</t>
        </is>
      </c>
      <c r="N4786" s="12" t="n">
        <v>10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I-I-0295</t>
        </is>
      </c>
      <c r="B4787" s="12" t="inlineStr">
        <is>
          <t>I</t>
        </is>
      </c>
      <c r="C4787" s="12" t="inlineStr">
        <is>
          <t>Modular / portable power</t>
        </is>
      </c>
      <c r="D4787" s="12" t="inlineStr">
        <is>
          <t>Home run JB-RICE-4-RTD01 to the control / marshalling room</t>
        </is>
      </c>
      <c r="E4787" s="12" t="inlineStr"/>
      <c r="F4787" s="12" t="inlineStr">
        <is>
          <t>PCM: power control module</t>
        </is>
      </c>
      <c r="G4787" s="12" t="inlineStr">
        <is>
          <t>JB-RICE-4-RTD01</t>
        </is>
      </c>
      <c r="H4787" s="12" t="inlineStr">
        <is>
          <t>RICE engine-generator 4</t>
        </is>
      </c>
      <c r="I4787" s="12" t="inlineStr">
        <is>
          <t>Instrumentation</t>
        </is>
      </c>
      <c r="J4787" s="12" t="inlineStr">
        <is>
          <t>RTD cable, #18 shielded triads, PLTC</t>
        </is>
      </c>
      <c r="K4787" s="12" t="inlineStr">
        <is>
          <t>RTD|12 tri|18</t>
        </is>
      </c>
      <c r="L4787" s="12" t="inlineStr">
        <is>
          <t>12 tri</t>
        </is>
      </c>
      <c r="M4787" s="12" t="inlineStr">
        <is>
          <t>18</t>
        </is>
      </c>
      <c r="N4787" s="12" t="n">
        <v>1</v>
      </c>
      <c r="O4787" s="12" t="n">
        <v>1</v>
      </c>
      <c r="P4787" s="12" t="n"/>
      <c r="Q4787" s="12" t="n"/>
      <c r="R4787" s="12" t="n"/>
      <c r="S4787" s="12" t="inlineStr">
        <is>
          <t>Duct bank</t>
        </is>
      </c>
      <c r="T4787" s="16" t="n">
        <v>550</v>
      </c>
      <c r="U4787" s="16" t="n">
        <v>53</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I-I-0296</t>
        </is>
      </c>
      <c r="B4788" s="12" t="inlineStr">
        <is>
          <t>I</t>
        </is>
      </c>
      <c r="C4788" s="12" t="inlineStr">
        <is>
          <t>Modular / portable power</t>
        </is>
      </c>
      <c r="D4788" s="12" t="inlineStr">
        <is>
          <t>RTD to JB JB-RICE-4-RTD02: 2 x 1 tri (field cables)</t>
        </is>
      </c>
      <c r="E4788" s="12" t="inlineStr">
        <is>
          <t>RICE-4</t>
        </is>
      </c>
      <c r="F4788" s="12" t="inlineStr">
        <is>
          <t>RICE engine-generator 4</t>
        </is>
      </c>
      <c r="G4788" s="12" t="inlineStr">
        <is>
          <t>JB-RICE-4-RTD02</t>
        </is>
      </c>
      <c r="H4788" s="12" t="inlineStr">
        <is>
          <t>RICE engine-generator 4</t>
        </is>
      </c>
      <c r="I4788" s="12" t="inlineStr">
        <is>
          <t>Instrumentation</t>
        </is>
      </c>
      <c r="J4788" s="12" t="inlineStr">
        <is>
          <t>RTD cable, #18 shielded triads, PLTC</t>
        </is>
      </c>
      <c r="K4788" s="12" t="inlineStr">
        <is>
          <t>RTD|1 tri|18</t>
        </is>
      </c>
      <c r="L4788" s="12" t="inlineStr">
        <is>
          <t>1 tri</t>
        </is>
      </c>
      <c r="M4788" s="12" t="inlineStr">
        <is>
          <t>18</t>
        </is>
      </c>
      <c r="N4788" s="12" t="n">
        <v>2</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I-I-0297</t>
        </is>
      </c>
      <c r="B4789" s="12" t="inlineStr">
        <is>
          <t>I</t>
        </is>
      </c>
      <c r="C4789" s="12" t="inlineStr">
        <is>
          <t>Modular / portable power</t>
        </is>
      </c>
      <c r="D4789" s="12" t="inlineStr">
        <is>
          <t>Home run JB-RICE-4-RTD02 to the control / marshalling room</t>
        </is>
      </c>
      <c r="E4789" s="12" t="inlineStr"/>
      <c r="F4789" s="12" t="inlineStr">
        <is>
          <t>PCM: power control module</t>
        </is>
      </c>
      <c r="G4789" s="12" t="inlineStr">
        <is>
          <t>JB-RICE-4-RTD02</t>
        </is>
      </c>
      <c r="H4789" s="12" t="inlineStr">
        <is>
          <t>RICE engine-generator 4</t>
        </is>
      </c>
      <c r="I4789" s="12" t="inlineStr">
        <is>
          <t>Instrumentation</t>
        </is>
      </c>
      <c r="J4789" s="12" t="inlineStr">
        <is>
          <t>RTD cable, #18 shielded triads, PLTC</t>
        </is>
      </c>
      <c r="K4789" s="12" t="inlineStr">
        <is>
          <t>RTD|12 tri|18</t>
        </is>
      </c>
      <c r="L4789" s="12" t="inlineStr">
        <is>
          <t>12 tri</t>
        </is>
      </c>
      <c r="M4789" s="12" t="inlineStr">
        <is>
          <t>18</t>
        </is>
      </c>
      <c r="N4789" s="12" t="n">
        <v>1</v>
      </c>
      <c r="O4789" s="12" t="n">
        <v>1</v>
      </c>
      <c r="P4789" s="12" t="n"/>
      <c r="Q4789" s="12" t="n"/>
      <c r="R4789" s="12" t="n"/>
      <c r="S4789" s="12" t="inlineStr">
        <is>
          <t>Duct bank</t>
        </is>
      </c>
      <c r="T4789" s="16" t="n">
        <v>550</v>
      </c>
      <c r="U4789" s="16" t="n">
        <v>53</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I-I-0298</t>
        </is>
      </c>
      <c r="B4790" s="12" t="inlineStr">
        <is>
          <t>I</t>
        </is>
      </c>
      <c r="C4790" s="12" t="inlineStr">
        <is>
          <t>Modular / portable power</t>
        </is>
      </c>
      <c r="D4790" s="12" t="inlineStr">
        <is>
          <t>Analog instrument to JB JB-RICE-5-AI01: 20 x 1 pr (field cables)</t>
        </is>
      </c>
      <c r="E4790" s="12" t="inlineStr">
        <is>
          <t>RICE-5</t>
        </is>
      </c>
      <c r="F4790" s="12" t="inlineStr">
        <is>
          <t>RICE engine-generator 5</t>
        </is>
      </c>
      <c r="G4790" s="12" t="inlineStr">
        <is>
          <t>JB-RICE-5-AI01</t>
        </is>
      </c>
      <c r="H4790" s="12" t="inlineStr">
        <is>
          <t>RICE engine-generator 5</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I-I-0299</t>
        </is>
      </c>
      <c r="B4791" s="12" t="inlineStr">
        <is>
          <t>I</t>
        </is>
      </c>
      <c r="C4791" s="12" t="inlineStr">
        <is>
          <t>Modular / portable power</t>
        </is>
      </c>
      <c r="D4791" s="12" t="inlineStr">
        <is>
          <t>Home run JB-RICE-5-AI01 to the control / marshalling room</t>
        </is>
      </c>
      <c r="E4791" s="12" t="inlineStr"/>
      <c r="F4791" s="12" t="inlineStr">
        <is>
          <t>PCM: power control module</t>
        </is>
      </c>
      <c r="G4791" s="12" t="inlineStr">
        <is>
          <t>JB-RICE-5-AI01</t>
        </is>
      </c>
      <c r="H4791" s="12" t="inlineStr">
        <is>
          <t>RICE engine-generator 5</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Duct bank</t>
        </is>
      </c>
      <c r="T4791" s="16" t="n">
        <v>367</v>
      </c>
      <c r="U4791" s="16" t="n">
        <v>208</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I-I-0300</t>
        </is>
      </c>
      <c r="B4792" s="12" t="inlineStr">
        <is>
          <t>I</t>
        </is>
      </c>
      <c r="C4792" s="12" t="inlineStr">
        <is>
          <t>Modular / portable power</t>
        </is>
      </c>
      <c r="D4792" s="12" t="inlineStr">
        <is>
          <t>Analog instrument to JB JB-RICE-5-AI02: 20 x 1 pr (field cables)</t>
        </is>
      </c>
      <c r="E4792" s="12" t="inlineStr">
        <is>
          <t>RICE-5</t>
        </is>
      </c>
      <c r="F4792" s="12" t="inlineStr">
        <is>
          <t>RICE engine-generator 5</t>
        </is>
      </c>
      <c r="G4792" s="12" t="inlineStr">
        <is>
          <t>JB-RICE-5-AI02</t>
        </is>
      </c>
      <c r="H4792" s="12" t="inlineStr">
        <is>
          <t>RICE engine-generator 5</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20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I-I-0301</t>
        </is>
      </c>
      <c r="B4793" s="12" t="inlineStr">
        <is>
          <t>I</t>
        </is>
      </c>
      <c r="C4793" s="12" t="inlineStr">
        <is>
          <t>Modular / portable power</t>
        </is>
      </c>
      <c r="D4793" s="12" t="inlineStr">
        <is>
          <t>Home run JB-RICE-5-AI02 to the control / marshalling room</t>
        </is>
      </c>
      <c r="E4793" s="12" t="inlineStr"/>
      <c r="F4793" s="12" t="inlineStr">
        <is>
          <t>PCM: power control module</t>
        </is>
      </c>
      <c r="G4793" s="12" t="inlineStr">
        <is>
          <t>JB-RICE-5-AI02</t>
        </is>
      </c>
      <c r="H4793" s="12" t="inlineStr">
        <is>
          <t>RICE engine-generator 5</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Duct bank</t>
        </is>
      </c>
      <c r="T4793" s="16" t="n">
        <v>367</v>
      </c>
      <c r="U4793" s="16" t="n">
        <v>208</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I-I-0302</t>
        </is>
      </c>
      <c r="B4794" s="12" t="inlineStr">
        <is>
          <t>I</t>
        </is>
      </c>
      <c r="C4794" s="12" t="inlineStr">
        <is>
          <t>Modular / portable power</t>
        </is>
      </c>
      <c r="D4794" s="12" t="inlineStr">
        <is>
          <t>Analog instrument to JB JB-RICE-5-AI03: 20 x 1 pr (field cables)</t>
        </is>
      </c>
      <c r="E4794" s="12" t="inlineStr">
        <is>
          <t>RICE-5</t>
        </is>
      </c>
      <c r="F4794" s="12" t="inlineStr">
        <is>
          <t>RICE engine-generator 5</t>
        </is>
      </c>
      <c r="G4794" s="12" t="inlineStr">
        <is>
          <t>JB-RICE-5-AI03</t>
        </is>
      </c>
      <c r="H4794" s="12" t="inlineStr">
        <is>
          <t>RICE engine-generator 5</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I-I-0303</t>
        </is>
      </c>
      <c r="B4795" s="12" t="inlineStr">
        <is>
          <t>I</t>
        </is>
      </c>
      <c r="C4795" s="12" t="inlineStr">
        <is>
          <t>Modular / portable power</t>
        </is>
      </c>
      <c r="D4795" s="12" t="inlineStr">
        <is>
          <t>Home run JB-RICE-5-AI03 to the control / marshalling room</t>
        </is>
      </c>
      <c r="E4795" s="12" t="inlineStr"/>
      <c r="F4795" s="12" t="inlineStr">
        <is>
          <t>PCM: power control module</t>
        </is>
      </c>
      <c r="G4795" s="12" t="inlineStr">
        <is>
          <t>JB-RICE-5-AI03</t>
        </is>
      </c>
      <c r="H4795" s="12" t="inlineStr">
        <is>
          <t>RICE engine-generator 5</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6" t="n">
        <v>367</v>
      </c>
      <c r="U4795" s="16" t="n">
        <v>208</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I-I-0304</t>
        </is>
      </c>
      <c r="B4796" s="12" t="inlineStr">
        <is>
          <t>I</t>
        </is>
      </c>
      <c r="C4796" s="12" t="inlineStr">
        <is>
          <t>Modular / portable power</t>
        </is>
      </c>
      <c r="D4796" s="12" t="inlineStr">
        <is>
          <t>Analog instrument to JB JB-RICE-5-AI04: 20 x 1 pr (field cables)</t>
        </is>
      </c>
      <c r="E4796" s="12" t="inlineStr">
        <is>
          <t>RICE-5</t>
        </is>
      </c>
      <c r="F4796" s="12" t="inlineStr">
        <is>
          <t>RICE engine-generator 5</t>
        </is>
      </c>
      <c r="G4796" s="12" t="inlineStr">
        <is>
          <t>JB-RICE-5-AI04</t>
        </is>
      </c>
      <c r="H4796" s="12" t="inlineStr">
        <is>
          <t>RICE engine-generator 5</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I-I-0305</t>
        </is>
      </c>
      <c r="B4797" s="12" t="inlineStr">
        <is>
          <t>I</t>
        </is>
      </c>
      <c r="C4797" s="12" t="inlineStr">
        <is>
          <t>Modular / portable power</t>
        </is>
      </c>
      <c r="D4797" s="12" t="inlineStr">
        <is>
          <t>Home run JB-RICE-5-AI04 to the control / marshalling room</t>
        </is>
      </c>
      <c r="E4797" s="12" t="inlineStr"/>
      <c r="F4797" s="12" t="inlineStr">
        <is>
          <t>PCM: power control module</t>
        </is>
      </c>
      <c r="G4797" s="12" t="inlineStr">
        <is>
          <t>JB-RICE-5-AI04</t>
        </is>
      </c>
      <c r="H4797" s="12" t="inlineStr">
        <is>
          <t>RICE engine-generator 5</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6" t="n">
        <v>367</v>
      </c>
      <c r="U4797" s="16" t="n">
        <v>208</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I-I-0306</t>
        </is>
      </c>
      <c r="B4798" s="12" t="inlineStr">
        <is>
          <t>I</t>
        </is>
      </c>
      <c r="C4798" s="12" t="inlineStr">
        <is>
          <t>Modular / portable power</t>
        </is>
      </c>
      <c r="D4798" s="12" t="inlineStr">
        <is>
          <t>Discrete device to JB JB-RICE-5-DI01: 20 x 1 pr (field cables)</t>
        </is>
      </c>
      <c r="E4798" s="12" t="inlineStr">
        <is>
          <t>RICE-5</t>
        </is>
      </c>
      <c r="F4798" s="12" t="inlineStr">
        <is>
          <t>RICE engine-generator 5</t>
        </is>
      </c>
      <c r="G4798" s="12" t="inlineStr">
        <is>
          <t>JB-RICE-5-DI01</t>
        </is>
      </c>
      <c r="H4798" s="12" t="inlineStr">
        <is>
          <t>RICE engine-generator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I-I-0307</t>
        </is>
      </c>
      <c r="B4799" s="12" t="inlineStr">
        <is>
          <t>I</t>
        </is>
      </c>
      <c r="C4799" s="12" t="inlineStr">
        <is>
          <t>Modular / portable power</t>
        </is>
      </c>
      <c r="D4799" s="12" t="inlineStr">
        <is>
          <t>Home run JB-RICE-5-DI01 to the control / marshalling room</t>
        </is>
      </c>
      <c r="E4799" s="12" t="inlineStr"/>
      <c r="F4799" s="12" t="inlineStr">
        <is>
          <t>PCM: power control module</t>
        </is>
      </c>
      <c r="G4799" s="12" t="inlineStr">
        <is>
          <t>JB-RICE-5-DI01</t>
        </is>
      </c>
      <c r="H4799" s="12" t="inlineStr">
        <is>
          <t>RICE engine-generator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I-I-0308</t>
        </is>
      </c>
      <c r="B4800" s="12" t="inlineStr">
        <is>
          <t>I</t>
        </is>
      </c>
      <c r="C4800" s="12" t="inlineStr">
        <is>
          <t>Modular / portable power</t>
        </is>
      </c>
      <c r="D4800" s="12" t="inlineStr">
        <is>
          <t>Discrete device to JB JB-RICE-5-DI02: 20 x 1 pr (field cables)</t>
        </is>
      </c>
      <c r="E4800" s="12" t="inlineStr">
        <is>
          <t>RICE-5</t>
        </is>
      </c>
      <c r="F4800" s="12" t="inlineStr">
        <is>
          <t>RICE engine-generator 5</t>
        </is>
      </c>
      <c r="G4800" s="12" t="inlineStr">
        <is>
          <t>JB-RICE-5-DI02</t>
        </is>
      </c>
      <c r="H4800" s="12" t="inlineStr">
        <is>
          <t>RICE engine-generator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I-I-0309</t>
        </is>
      </c>
      <c r="B4801" s="12" t="inlineStr">
        <is>
          <t>I</t>
        </is>
      </c>
      <c r="C4801" s="12" t="inlineStr">
        <is>
          <t>Modular / portable power</t>
        </is>
      </c>
      <c r="D4801" s="12" t="inlineStr">
        <is>
          <t>Home run JB-RICE-5-DI02 to the control / marshalling room</t>
        </is>
      </c>
      <c r="E4801" s="12" t="inlineStr"/>
      <c r="F4801" s="12" t="inlineStr">
        <is>
          <t>PCM: power control module</t>
        </is>
      </c>
      <c r="G4801" s="12" t="inlineStr">
        <is>
          <t>JB-RICE-5-DI02</t>
        </is>
      </c>
      <c r="H4801" s="12" t="inlineStr">
        <is>
          <t>RICE engine-generator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208</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I-I-0310</t>
        </is>
      </c>
      <c r="B4802" s="12" t="inlineStr">
        <is>
          <t>I</t>
        </is>
      </c>
      <c r="C4802" s="12" t="inlineStr">
        <is>
          <t>Modular / portable power</t>
        </is>
      </c>
      <c r="D4802" s="12" t="inlineStr">
        <is>
          <t>Discrete device to JB JB-RICE-5-DI03: 20 x 1 pr (field cables)</t>
        </is>
      </c>
      <c r="E4802" s="12" t="inlineStr">
        <is>
          <t>RICE-5</t>
        </is>
      </c>
      <c r="F4802" s="12" t="inlineStr">
        <is>
          <t>RICE engine-generator 5</t>
        </is>
      </c>
      <c r="G4802" s="12" t="inlineStr">
        <is>
          <t>JB-RICE-5-DI03</t>
        </is>
      </c>
      <c r="H4802" s="12" t="inlineStr">
        <is>
          <t>RICE engine-generator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I-I-0311</t>
        </is>
      </c>
      <c r="B4803" s="12" t="inlineStr">
        <is>
          <t>I</t>
        </is>
      </c>
      <c r="C4803" s="12" t="inlineStr">
        <is>
          <t>Modular / portable power</t>
        </is>
      </c>
      <c r="D4803" s="12" t="inlineStr">
        <is>
          <t>Home run JB-RICE-5-DI03 to the control / marshalling room</t>
        </is>
      </c>
      <c r="E4803" s="12" t="inlineStr"/>
      <c r="F4803" s="12" t="inlineStr">
        <is>
          <t>PCM: power control module</t>
        </is>
      </c>
      <c r="G4803" s="12" t="inlineStr">
        <is>
          <t>JB-RICE-5-DI03</t>
        </is>
      </c>
      <c r="H4803" s="12" t="inlineStr">
        <is>
          <t>RICE engine-generator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208</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I-I-0312</t>
        </is>
      </c>
      <c r="B4804" s="12" t="inlineStr">
        <is>
          <t>I</t>
        </is>
      </c>
      <c r="C4804" s="12" t="inlineStr">
        <is>
          <t>Modular / portable power</t>
        </is>
      </c>
      <c r="D4804" s="12" t="inlineStr">
        <is>
          <t>Thermocouple to TC JB JB-RICE-5-TC01: 20 x 1 pr (field cables)</t>
        </is>
      </c>
      <c r="E4804" s="12" t="inlineStr">
        <is>
          <t>RICE-5</t>
        </is>
      </c>
      <c r="F4804" s="12" t="inlineStr">
        <is>
          <t>RICE engine-generator 5</t>
        </is>
      </c>
      <c r="G4804" s="12" t="inlineStr">
        <is>
          <t>JB-RICE-5-TC01</t>
        </is>
      </c>
      <c r="H4804" s="12" t="inlineStr">
        <is>
          <t>RICE engine-generator 5</t>
        </is>
      </c>
      <c r="I4804" s="12" t="inlineStr">
        <is>
          <t>Instrumentation</t>
        </is>
      </c>
      <c r="J4804" s="12" t="inlineStr">
        <is>
          <t>Thermocouple extension KX, #16 shielded pairs, PLTC</t>
        </is>
      </c>
      <c r="K4804" s="12" t="inlineStr">
        <is>
          <t>TCX|1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I-I-0313</t>
        </is>
      </c>
      <c r="B4805" s="12" t="inlineStr">
        <is>
          <t>I</t>
        </is>
      </c>
      <c r="C4805" s="12" t="inlineStr">
        <is>
          <t>Modular / portable power</t>
        </is>
      </c>
      <c r="D4805" s="12" t="inlineStr">
        <is>
          <t>Home run JB-RICE-5-TC01 to the control / marshalling room</t>
        </is>
      </c>
      <c r="E4805" s="12" t="inlineStr"/>
      <c r="F4805" s="12" t="inlineStr">
        <is>
          <t>PCM: power control module</t>
        </is>
      </c>
      <c r="G4805" s="12" t="inlineStr">
        <is>
          <t>JB-RICE-5-TC01</t>
        </is>
      </c>
      <c r="H4805" s="12" t="inlineStr">
        <is>
          <t>RICE engine-generator 5</t>
        </is>
      </c>
      <c r="I4805" s="12" t="inlineStr">
        <is>
          <t>Instrumentation</t>
        </is>
      </c>
      <c r="J4805" s="12" t="inlineStr">
        <is>
          <t>Thermocouple extension KX, #16 shielded pairs, PLTC</t>
        </is>
      </c>
      <c r="K4805" s="12" t="inlineStr">
        <is>
          <t>TCX|24 pr|16</t>
        </is>
      </c>
      <c r="L4805" s="12" t="inlineStr">
        <is>
          <t>24 pr</t>
        </is>
      </c>
      <c r="M4805" s="12" t="inlineStr">
        <is>
          <t>16</t>
        </is>
      </c>
      <c r="N4805" s="12" t="n">
        <v>1</v>
      </c>
      <c r="O4805" s="12" t="n">
        <v>1</v>
      </c>
      <c r="P4805" s="12" t="n"/>
      <c r="Q4805" s="12" t="n"/>
      <c r="R4805" s="12" t="n"/>
      <c r="S4805" s="12" t="inlineStr">
        <is>
          <t>Duct bank</t>
        </is>
      </c>
      <c r="T4805" s="16" t="n">
        <v>367</v>
      </c>
      <c r="U4805" s="16" t="n">
        <v>208</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I-I-0314</t>
        </is>
      </c>
      <c r="B4806" s="12" t="inlineStr">
        <is>
          <t>I</t>
        </is>
      </c>
      <c r="C4806" s="12" t="inlineStr">
        <is>
          <t>Modular / portable power</t>
        </is>
      </c>
      <c r="D4806" s="12" t="inlineStr">
        <is>
          <t>Thermocouple to TC JB JB-RICE-5-TC02: 10 x 1 pr (field cables)</t>
        </is>
      </c>
      <c r="E4806" s="12" t="inlineStr">
        <is>
          <t>RICE-5</t>
        </is>
      </c>
      <c r="F4806" s="12" t="inlineStr">
        <is>
          <t>RICE engine-generator 5</t>
        </is>
      </c>
      <c r="G4806" s="12" t="inlineStr">
        <is>
          <t>JB-RICE-5-TC02</t>
        </is>
      </c>
      <c r="H4806" s="12" t="inlineStr">
        <is>
          <t>RICE engine-generator 5</t>
        </is>
      </c>
      <c r="I4806" s="12" t="inlineStr">
        <is>
          <t>Instrumentation</t>
        </is>
      </c>
      <c r="J4806" s="12" t="inlineStr">
        <is>
          <t>Thermocouple extension KX, #16 shielded pairs, PLTC</t>
        </is>
      </c>
      <c r="K4806" s="12" t="inlineStr">
        <is>
          <t>TCX|1 pr|16</t>
        </is>
      </c>
      <c r="L4806" s="12" t="inlineStr">
        <is>
          <t>1 pr</t>
        </is>
      </c>
      <c r="M4806" s="12" t="inlineStr">
        <is>
          <t>16</t>
        </is>
      </c>
      <c r="N4806" s="12" t="n">
        <v>10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I-I-0315</t>
        </is>
      </c>
      <c r="B4807" s="12" t="inlineStr">
        <is>
          <t>I</t>
        </is>
      </c>
      <c r="C4807" s="12" t="inlineStr">
        <is>
          <t>Modular / portable power</t>
        </is>
      </c>
      <c r="D4807" s="12" t="inlineStr">
        <is>
          <t>Home run JB-RICE-5-TC02 to the control / marshalling room</t>
        </is>
      </c>
      <c r="E4807" s="12" t="inlineStr"/>
      <c r="F4807" s="12" t="inlineStr">
        <is>
          <t>PCM: power control module</t>
        </is>
      </c>
      <c r="G4807" s="12" t="inlineStr">
        <is>
          <t>JB-RICE-5-TC02</t>
        </is>
      </c>
      <c r="H4807" s="12" t="inlineStr">
        <is>
          <t>RICE engine-generator 5</t>
        </is>
      </c>
      <c r="I4807" s="12" t="inlineStr">
        <is>
          <t>Instrumentation</t>
        </is>
      </c>
      <c r="J4807" s="12" t="inlineStr">
        <is>
          <t>Thermocouple extension KX, #16 shielded pairs, PLTC</t>
        </is>
      </c>
      <c r="K4807" s="12" t="inlineStr">
        <is>
          <t>TCX|24 pr|16</t>
        </is>
      </c>
      <c r="L4807" s="12" t="inlineStr">
        <is>
          <t>24 pr</t>
        </is>
      </c>
      <c r="M4807" s="12" t="inlineStr">
        <is>
          <t>16</t>
        </is>
      </c>
      <c r="N4807" s="12" t="n">
        <v>1</v>
      </c>
      <c r="O4807" s="12" t="n">
        <v>1</v>
      </c>
      <c r="P4807" s="12" t="n"/>
      <c r="Q4807" s="12" t="n"/>
      <c r="R4807" s="12" t="n"/>
      <c r="S4807" s="12" t="inlineStr">
        <is>
          <t>Duct bank</t>
        </is>
      </c>
      <c r="T4807" s="16" t="n">
        <v>367</v>
      </c>
      <c r="U4807" s="16" t="n">
        <v>208</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I-I-0316</t>
        </is>
      </c>
      <c r="B4808" s="12" t="inlineStr">
        <is>
          <t>I</t>
        </is>
      </c>
      <c r="C4808" s="12" t="inlineStr">
        <is>
          <t>Modular / portable power</t>
        </is>
      </c>
      <c r="D4808" s="12" t="inlineStr">
        <is>
          <t>RTD to JB JB-RICE-5-RTD01: 10 x 1 tri (field cables)</t>
        </is>
      </c>
      <c r="E4808" s="12" t="inlineStr">
        <is>
          <t>RICE-5</t>
        </is>
      </c>
      <c r="F4808" s="12" t="inlineStr">
        <is>
          <t>RICE engine-generator 5</t>
        </is>
      </c>
      <c r="G4808" s="12" t="inlineStr">
        <is>
          <t>JB-RICE-5-RTD01</t>
        </is>
      </c>
      <c r="H4808" s="12" t="inlineStr">
        <is>
          <t>RICE engine-generator 5</t>
        </is>
      </c>
      <c r="I4808" s="12" t="inlineStr">
        <is>
          <t>Instrumentation</t>
        </is>
      </c>
      <c r="J4808" s="12" t="inlineStr">
        <is>
          <t>RTD cable, #18 shielded triads, PLTC</t>
        </is>
      </c>
      <c r="K4808" s="12" t="inlineStr">
        <is>
          <t>RTD|1 tri|18</t>
        </is>
      </c>
      <c r="L4808" s="12" t="inlineStr">
        <is>
          <t>1 tri</t>
        </is>
      </c>
      <c r="M4808" s="12" t="inlineStr">
        <is>
          <t>18</t>
        </is>
      </c>
      <c r="N4808" s="12" t="n">
        <v>10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I-I-0317</t>
        </is>
      </c>
      <c r="B4809" s="12" t="inlineStr">
        <is>
          <t>I</t>
        </is>
      </c>
      <c r="C4809" s="12" t="inlineStr">
        <is>
          <t>Modular / portable power</t>
        </is>
      </c>
      <c r="D4809" s="12" t="inlineStr">
        <is>
          <t>Home run JB-RICE-5-RTD01 to the control / marshalling room</t>
        </is>
      </c>
      <c r="E4809" s="12" t="inlineStr"/>
      <c r="F4809" s="12" t="inlineStr">
        <is>
          <t>PCM: power control module</t>
        </is>
      </c>
      <c r="G4809" s="12" t="inlineStr">
        <is>
          <t>JB-RICE-5-RTD01</t>
        </is>
      </c>
      <c r="H4809" s="12" t="inlineStr">
        <is>
          <t>RICE engine-generator 5</t>
        </is>
      </c>
      <c r="I4809" s="12" t="inlineStr">
        <is>
          <t>Instrumentation</t>
        </is>
      </c>
      <c r="J4809" s="12" t="inlineStr">
        <is>
          <t>RTD cable, #18 shielded triads, PLTC</t>
        </is>
      </c>
      <c r="K4809" s="12" t="inlineStr">
        <is>
          <t>RTD|12 tri|18</t>
        </is>
      </c>
      <c r="L4809" s="12" t="inlineStr">
        <is>
          <t>12 tri</t>
        </is>
      </c>
      <c r="M4809" s="12" t="inlineStr">
        <is>
          <t>18</t>
        </is>
      </c>
      <c r="N4809" s="12" t="n">
        <v>1</v>
      </c>
      <c r="O4809" s="12" t="n">
        <v>1</v>
      </c>
      <c r="P4809" s="12" t="n"/>
      <c r="Q4809" s="12" t="n"/>
      <c r="R4809" s="12" t="n"/>
      <c r="S4809" s="12" t="inlineStr">
        <is>
          <t>Duct bank</t>
        </is>
      </c>
      <c r="T4809" s="16" t="n">
        <v>367</v>
      </c>
      <c r="U4809" s="16" t="n">
        <v>208</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I-I-0318</t>
        </is>
      </c>
      <c r="B4810" s="12" t="inlineStr">
        <is>
          <t>I</t>
        </is>
      </c>
      <c r="C4810" s="12" t="inlineStr">
        <is>
          <t>Modular / portable power</t>
        </is>
      </c>
      <c r="D4810" s="12" t="inlineStr">
        <is>
          <t>RTD to JB JB-RICE-5-RTD02: 2 x 1 tri (field cables)</t>
        </is>
      </c>
      <c r="E4810" s="12" t="inlineStr">
        <is>
          <t>RICE-5</t>
        </is>
      </c>
      <c r="F4810" s="12" t="inlineStr">
        <is>
          <t>RICE engine-generator 5</t>
        </is>
      </c>
      <c r="G4810" s="12" t="inlineStr">
        <is>
          <t>JB-RICE-5-RTD02</t>
        </is>
      </c>
      <c r="H4810" s="12" t="inlineStr">
        <is>
          <t>RICE engine-generator 5</t>
        </is>
      </c>
      <c r="I4810" s="12" t="inlineStr">
        <is>
          <t>Instrumentation</t>
        </is>
      </c>
      <c r="J4810" s="12" t="inlineStr">
        <is>
          <t>RTD cable, #18 shielded triads, PLTC</t>
        </is>
      </c>
      <c r="K4810" s="12" t="inlineStr">
        <is>
          <t>RTD|1 tri|18</t>
        </is>
      </c>
      <c r="L4810" s="12" t="inlineStr">
        <is>
          <t>1 tri</t>
        </is>
      </c>
      <c r="M4810" s="12" t="inlineStr">
        <is>
          <t>18</t>
        </is>
      </c>
      <c r="N4810" s="12" t="n">
        <v>2</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I-I-0319</t>
        </is>
      </c>
      <c r="B4811" s="12" t="inlineStr">
        <is>
          <t>I</t>
        </is>
      </c>
      <c r="C4811" s="12" t="inlineStr">
        <is>
          <t>Modular / portable power</t>
        </is>
      </c>
      <c r="D4811" s="12" t="inlineStr">
        <is>
          <t>Home run JB-RICE-5-RTD02 to the control / marshalling room</t>
        </is>
      </c>
      <c r="E4811" s="12" t="inlineStr"/>
      <c r="F4811" s="12" t="inlineStr">
        <is>
          <t>PCM: power control module</t>
        </is>
      </c>
      <c r="G4811" s="12" t="inlineStr">
        <is>
          <t>JB-RICE-5-RTD02</t>
        </is>
      </c>
      <c r="H4811" s="12" t="inlineStr">
        <is>
          <t>RICE engine-generator 5</t>
        </is>
      </c>
      <c r="I4811" s="12" t="inlineStr">
        <is>
          <t>Instrumentation</t>
        </is>
      </c>
      <c r="J4811" s="12" t="inlineStr">
        <is>
          <t>RTD cable, #18 shielded triads, PLTC</t>
        </is>
      </c>
      <c r="K4811" s="12" t="inlineStr">
        <is>
          <t>RTD|12 tri|18</t>
        </is>
      </c>
      <c r="L4811" s="12" t="inlineStr">
        <is>
          <t>12 tri</t>
        </is>
      </c>
      <c r="M4811" s="12" t="inlineStr">
        <is>
          <t>18</t>
        </is>
      </c>
      <c r="N4811" s="12" t="n">
        <v>1</v>
      </c>
      <c r="O4811" s="12" t="n">
        <v>1</v>
      </c>
      <c r="P4811" s="12" t="n"/>
      <c r="Q4811" s="12" t="n"/>
      <c r="R4811" s="12" t="n"/>
      <c r="S4811" s="12" t="inlineStr">
        <is>
          <t>Duct bank</t>
        </is>
      </c>
      <c r="T4811" s="16" t="n">
        <v>367</v>
      </c>
      <c r="U4811" s="16" t="n">
        <v>208</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I-I-0320</t>
        </is>
      </c>
      <c r="B4812" s="12" t="inlineStr">
        <is>
          <t>I</t>
        </is>
      </c>
      <c r="C4812" s="12" t="inlineStr">
        <is>
          <t>Modular / portable power</t>
        </is>
      </c>
      <c r="D4812" s="12" t="inlineStr">
        <is>
          <t>Analog instrument to JB JB-RICE-6-AI01: 20 x 1 pr (field cables)</t>
        </is>
      </c>
      <c r="E4812" s="12" t="inlineStr">
        <is>
          <t>RICE-6</t>
        </is>
      </c>
      <c r="F4812" s="12" t="inlineStr">
        <is>
          <t>RICE engine-generator 6</t>
        </is>
      </c>
      <c r="G4812" s="12" t="inlineStr">
        <is>
          <t>JB-RICE-6-AI01</t>
        </is>
      </c>
      <c r="H4812" s="12" t="inlineStr">
        <is>
          <t>RICE engine-generator 6</t>
        </is>
      </c>
      <c r="I4812" s="12" t="inlineStr">
        <is>
          <t>Instrumentation</t>
        </is>
      </c>
      <c r="J4812" s="12" t="inlineStr">
        <is>
          <t>Instrumentation PLTC / TC-ER 300 V, #18 twisted shielded pairs, overall shield</t>
        </is>
      </c>
      <c r="K4812" s="12" t="inlineStr">
        <is>
          <t>PLTC|1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I-I-0321</t>
        </is>
      </c>
      <c r="B4813" s="12" t="inlineStr">
        <is>
          <t>I</t>
        </is>
      </c>
      <c r="C4813" s="12" t="inlineStr">
        <is>
          <t>Modular / portable power</t>
        </is>
      </c>
      <c r="D4813" s="12" t="inlineStr">
        <is>
          <t>Home run JB-RICE-6-AI01 to the control / marshalling room</t>
        </is>
      </c>
      <c r="E4813" s="12" t="inlineStr"/>
      <c r="F4813" s="12" t="inlineStr">
        <is>
          <t>PCM: power control module</t>
        </is>
      </c>
      <c r="G4813" s="12" t="inlineStr">
        <is>
          <t>JB-RICE-6-AI01</t>
        </is>
      </c>
      <c r="H4813" s="12" t="inlineStr">
        <is>
          <t>RICE engine-generator 6</t>
        </is>
      </c>
      <c r="I4813" s="12" t="inlineStr">
        <is>
          <t>Instrumentation</t>
        </is>
      </c>
      <c r="J4813" s="12" t="inlineStr">
        <is>
          <t>Instrumentation PLTC / TC-ER 300 V, #18 twisted shielded pairs, overall shield</t>
        </is>
      </c>
      <c r="K4813" s="12" t="inlineStr">
        <is>
          <t>PLTC|24 pr|18</t>
        </is>
      </c>
      <c r="L4813" s="12" t="inlineStr">
        <is>
          <t>24 pr</t>
        </is>
      </c>
      <c r="M4813" s="12" t="inlineStr">
        <is>
          <t>18</t>
        </is>
      </c>
      <c r="N4813" s="12" t="n">
        <v>1</v>
      </c>
      <c r="O4813" s="12" t="n">
        <v>1</v>
      </c>
      <c r="P4813" s="12" t="n"/>
      <c r="Q4813" s="12" t="n"/>
      <c r="R4813" s="12" t="n"/>
      <c r="S4813" s="12" t="inlineStr">
        <is>
          <t>Duct bank</t>
        </is>
      </c>
      <c r="T4813" s="16" t="n">
        <v>367</v>
      </c>
      <c r="U4813" s="16" t="n">
        <v>180</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I-I-0322</t>
        </is>
      </c>
      <c r="B4814" s="12" t="inlineStr">
        <is>
          <t>I</t>
        </is>
      </c>
      <c r="C4814" s="12" t="inlineStr">
        <is>
          <t>Modular / portable power</t>
        </is>
      </c>
      <c r="D4814" s="12" t="inlineStr">
        <is>
          <t>Analog instrument to JB JB-RICE-6-AI02: 20 x 1 pr (field cables)</t>
        </is>
      </c>
      <c r="E4814" s="12" t="inlineStr">
        <is>
          <t>RICE-6</t>
        </is>
      </c>
      <c r="F4814" s="12" t="inlineStr">
        <is>
          <t>RICE engine-generator 6</t>
        </is>
      </c>
      <c r="G4814" s="12" t="inlineStr">
        <is>
          <t>JB-RICE-6-AI02</t>
        </is>
      </c>
      <c r="H4814" s="12" t="inlineStr">
        <is>
          <t>RICE engine-generator 6</t>
        </is>
      </c>
      <c r="I4814" s="12" t="inlineStr">
        <is>
          <t>Instrumentation</t>
        </is>
      </c>
      <c r="J4814" s="12" t="inlineStr">
        <is>
          <t>Instrumentation PLTC / TC-ER 300 V, #18 twisted shielded pairs, overall shield</t>
        </is>
      </c>
      <c r="K4814" s="12" t="inlineStr">
        <is>
          <t>PLTC|1 pr|16</t>
        </is>
      </c>
      <c r="L4814" s="12" t="inlineStr">
        <is>
          <t>1 pr</t>
        </is>
      </c>
      <c r="M4814" s="12" t="inlineStr">
        <is>
          <t>16</t>
        </is>
      </c>
      <c r="N4814" s="12" t="n">
        <v>20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I-I-0323</t>
        </is>
      </c>
      <c r="B4815" s="12" t="inlineStr">
        <is>
          <t>I</t>
        </is>
      </c>
      <c r="C4815" s="12" t="inlineStr">
        <is>
          <t>Modular / portable power</t>
        </is>
      </c>
      <c r="D4815" s="12" t="inlineStr">
        <is>
          <t>Home run JB-RICE-6-AI02 to the control / marshalling room</t>
        </is>
      </c>
      <c r="E4815" s="12" t="inlineStr"/>
      <c r="F4815" s="12" t="inlineStr">
        <is>
          <t>PCM: power control module</t>
        </is>
      </c>
      <c r="G4815" s="12" t="inlineStr">
        <is>
          <t>JB-RICE-6-AI02</t>
        </is>
      </c>
      <c r="H4815" s="12" t="inlineStr">
        <is>
          <t>RICE engine-generator 6</t>
        </is>
      </c>
      <c r="I4815" s="12" t="inlineStr">
        <is>
          <t>Instrumentation</t>
        </is>
      </c>
      <c r="J4815" s="12" t="inlineStr">
        <is>
          <t>Instrumentation PLTC / TC-ER 300 V, #18 twisted shielded pairs, overall shield</t>
        </is>
      </c>
      <c r="K4815" s="12" t="inlineStr">
        <is>
          <t>PLTC|24 pr|18</t>
        </is>
      </c>
      <c r="L4815" s="12" t="inlineStr">
        <is>
          <t>24 pr</t>
        </is>
      </c>
      <c r="M4815" s="12" t="inlineStr">
        <is>
          <t>18</t>
        </is>
      </c>
      <c r="N4815" s="12" t="n">
        <v>1</v>
      </c>
      <c r="O4815" s="12" t="n">
        <v>1</v>
      </c>
      <c r="P4815" s="12" t="n"/>
      <c r="Q4815" s="12" t="n"/>
      <c r="R4815" s="12" t="n"/>
      <c r="S4815" s="12" t="inlineStr">
        <is>
          <t>Duct bank</t>
        </is>
      </c>
      <c r="T4815" s="16" t="n">
        <v>367</v>
      </c>
      <c r="U4815" s="16" t="n">
        <v>180</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I-I-0324</t>
        </is>
      </c>
      <c r="B4816" s="12" t="inlineStr">
        <is>
          <t>I</t>
        </is>
      </c>
      <c r="C4816" s="12" t="inlineStr">
        <is>
          <t>Modular / portable power</t>
        </is>
      </c>
      <c r="D4816" s="12" t="inlineStr">
        <is>
          <t>Analog instrument to JB JB-RICE-6-AI03: 20 x 1 pr (field cables)</t>
        </is>
      </c>
      <c r="E4816" s="12" t="inlineStr">
        <is>
          <t>RICE-6</t>
        </is>
      </c>
      <c r="F4816" s="12" t="inlineStr">
        <is>
          <t>RICE engine-generator 6</t>
        </is>
      </c>
      <c r="G4816" s="12" t="inlineStr">
        <is>
          <t>JB-RICE-6-AI03</t>
        </is>
      </c>
      <c r="H4816" s="12" t="inlineStr">
        <is>
          <t>RICE engine-generator 6</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I-I-0325</t>
        </is>
      </c>
      <c r="B4817" s="12" t="inlineStr">
        <is>
          <t>I</t>
        </is>
      </c>
      <c r="C4817" s="12" t="inlineStr">
        <is>
          <t>Modular / portable power</t>
        </is>
      </c>
      <c r="D4817" s="12" t="inlineStr">
        <is>
          <t>Home run JB-RICE-6-AI03 to the control / marshalling room</t>
        </is>
      </c>
      <c r="E4817" s="12" t="inlineStr"/>
      <c r="F4817" s="12" t="inlineStr">
        <is>
          <t>PCM: power control module</t>
        </is>
      </c>
      <c r="G4817" s="12" t="inlineStr">
        <is>
          <t>JB-RICE-6-AI03</t>
        </is>
      </c>
      <c r="H4817" s="12" t="inlineStr">
        <is>
          <t>RICE engine-generator 6</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Duct bank</t>
        </is>
      </c>
      <c r="T4817" s="16" t="n">
        <v>367</v>
      </c>
      <c r="U4817" s="16" t="n">
        <v>180</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I-I-0326</t>
        </is>
      </c>
      <c r="B4818" s="12" t="inlineStr">
        <is>
          <t>I</t>
        </is>
      </c>
      <c r="C4818" s="12" t="inlineStr">
        <is>
          <t>Modular / portable power</t>
        </is>
      </c>
      <c r="D4818" s="12" t="inlineStr">
        <is>
          <t>Analog instrument to JB JB-RICE-6-AI04: 20 x 1 pr (field cables)</t>
        </is>
      </c>
      <c r="E4818" s="12" t="inlineStr">
        <is>
          <t>RICE-6</t>
        </is>
      </c>
      <c r="F4818" s="12" t="inlineStr">
        <is>
          <t>RICE engine-generator 6</t>
        </is>
      </c>
      <c r="G4818" s="12" t="inlineStr">
        <is>
          <t>JB-RICE-6-AI04</t>
        </is>
      </c>
      <c r="H4818" s="12" t="inlineStr">
        <is>
          <t>RICE engine-generator 6</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I-I-0327</t>
        </is>
      </c>
      <c r="B4819" s="12" t="inlineStr">
        <is>
          <t>I</t>
        </is>
      </c>
      <c r="C4819" s="12" t="inlineStr">
        <is>
          <t>Modular / portable power</t>
        </is>
      </c>
      <c r="D4819" s="12" t="inlineStr">
        <is>
          <t>Home run JB-RICE-6-AI04 to the control / marshalling room</t>
        </is>
      </c>
      <c r="E4819" s="12" t="inlineStr"/>
      <c r="F4819" s="12" t="inlineStr">
        <is>
          <t>PCM: power control module</t>
        </is>
      </c>
      <c r="G4819" s="12" t="inlineStr">
        <is>
          <t>JB-RICE-6-AI04</t>
        </is>
      </c>
      <c r="H4819" s="12" t="inlineStr">
        <is>
          <t>RICE engine-generator 6</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Duct bank</t>
        </is>
      </c>
      <c r="T4819" s="16" t="n">
        <v>367</v>
      </c>
      <c r="U4819" s="16" t="n">
        <v>180</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I-I-0328</t>
        </is>
      </c>
      <c r="B4820" s="12" t="inlineStr">
        <is>
          <t>I</t>
        </is>
      </c>
      <c r="C4820" s="12" t="inlineStr">
        <is>
          <t>Modular / portable power</t>
        </is>
      </c>
      <c r="D4820" s="12" t="inlineStr">
        <is>
          <t>Discrete device to JB JB-RICE-6-DI01: 20 x 1 pr (field cables)</t>
        </is>
      </c>
      <c r="E4820" s="12" t="inlineStr">
        <is>
          <t>RICE-6</t>
        </is>
      </c>
      <c r="F4820" s="12" t="inlineStr">
        <is>
          <t>RICE engine-generator 6</t>
        </is>
      </c>
      <c r="G4820" s="12" t="inlineStr">
        <is>
          <t>JB-RICE-6-DI01</t>
        </is>
      </c>
      <c r="H4820" s="12" t="inlineStr">
        <is>
          <t>RICE engine-generator 6</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I-I-0329</t>
        </is>
      </c>
      <c r="B4821" s="12" t="inlineStr">
        <is>
          <t>I</t>
        </is>
      </c>
      <c r="C4821" s="12" t="inlineStr">
        <is>
          <t>Modular / portable power</t>
        </is>
      </c>
      <c r="D4821" s="12" t="inlineStr">
        <is>
          <t>Home run JB-RICE-6-DI01 to the control / marshalling room</t>
        </is>
      </c>
      <c r="E4821" s="12" t="inlineStr"/>
      <c r="F4821" s="12" t="inlineStr">
        <is>
          <t>PCM: power control module</t>
        </is>
      </c>
      <c r="G4821" s="12" t="inlineStr">
        <is>
          <t>JB-RICE-6-DI01</t>
        </is>
      </c>
      <c r="H4821" s="12" t="inlineStr">
        <is>
          <t>RICE engine-generator 6</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I-I-0330</t>
        </is>
      </c>
      <c r="B4822" s="12" t="inlineStr">
        <is>
          <t>I</t>
        </is>
      </c>
      <c r="C4822" s="12" t="inlineStr">
        <is>
          <t>Modular / portable power</t>
        </is>
      </c>
      <c r="D4822" s="12" t="inlineStr">
        <is>
          <t>Discrete device to JB JB-RICE-6-DI02: 20 x 1 pr (field cables)</t>
        </is>
      </c>
      <c r="E4822" s="12" t="inlineStr">
        <is>
          <t>RICE-6</t>
        </is>
      </c>
      <c r="F4822" s="12" t="inlineStr">
        <is>
          <t>RICE engine-generator 6</t>
        </is>
      </c>
      <c r="G4822" s="12" t="inlineStr">
        <is>
          <t>JB-RICE-6-DI02</t>
        </is>
      </c>
      <c r="H4822" s="12" t="inlineStr">
        <is>
          <t>RICE engine-generator 6</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I-I-0331</t>
        </is>
      </c>
      <c r="B4823" s="12" t="inlineStr">
        <is>
          <t>I</t>
        </is>
      </c>
      <c r="C4823" s="12" t="inlineStr">
        <is>
          <t>Modular / portable power</t>
        </is>
      </c>
      <c r="D4823" s="12" t="inlineStr">
        <is>
          <t>Home run JB-RICE-6-DI02 to the control / marshalling room</t>
        </is>
      </c>
      <c r="E4823" s="12" t="inlineStr"/>
      <c r="F4823" s="12" t="inlineStr">
        <is>
          <t>PCM: power control module</t>
        </is>
      </c>
      <c r="G4823" s="12" t="inlineStr">
        <is>
          <t>JB-RICE-6-DI02</t>
        </is>
      </c>
      <c r="H4823" s="12" t="inlineStr">
        <is>
          <t>RICE engine-generator 6</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6" t="n">
        <v>367</v>
      </c>
      <c r="U4823" s="16" t="n">
        <v>180</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I-I-0332</t>
        </is>
      </c>
      <c r="B4824" s="12" t="inlineStr">
        <is>
          <t>I</t>
        </is>
      </c>
      <c r="C4824" s="12" t="inlineStr">
        <is>
          <t>Modular / portable power</t>
        </is>
      </c>
      <c r="D4824" s="12" t="inlineStr">
        <is>
          <t>Discrete device to JB JB-RICE-6-DI03: 20 x 1 pr (field cables)</t>
        </is>
      </c>
      <c r="E4824" s="12" t="inlineStr">
        <is>
          <t>RICE-6</t>
        </is>
      </c>
      <c r="F4824" s="12" t="inlineStr">
        <is>
          <t>RICE engine-generator 6</t>
        </is>
      </c>
      <c r="G4824" s="12" t="inlineStr">
        <is>
          <t>JB-RICE-6-DI03</t>
        </is>
      </c>
      <c r="H4824" s="12" t="inlineStr">
        <is>
          <t>RICE engine-generator 6</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I-I-0333</t>
        </is>
      </c>
      <c r="B4825" s="12" t="inlineStr">
        <is>
          <t>I</t>
        </is>
      </c>
      <c r="C4825" s="12" t="inlineStr">
        <is>
          <t>Modular / portable power</t>
        </is>
      </c>
      <c r="D4825" s="12" t="inlineStr">
        <is>
          <t>Home run JB-RICE-6-DI03 to the control / marshalling room</t>
        </is>
      </c>
      <c r="E4825" s="12" t="inlineStr"/>
      <c r="F4825" s="12" t="inlineStr">
        <is>
          <t>PCM: power control module</t>
        </is>
      </c>
      <c r="G4825" s="12" t="inlineStr">
        <is>
          <t>JB-RICE-6-DI03</t>
        </is>
      </c>
      <c r="H4825" s="12" t="inlineStr">
        <is>
          <t>RICE engine-generator 6</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6" t="n">
        <v>367</v>
      </c>
      <c r="U4825" s="16" t="n">
        <v>180</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I-I-0334</t>
        </is>
      </c>
      <c r="B4826" s="12" t="inlineStr">
        <is>
          <t>I</t>
        </is>
      </c>
      <c r="C4826" s="12" t="inlineStr">
        <is>
          <t>Modular / portable power</t>
        </is>
      </c>
      <c r="D4826" s="12" t="inlineStr">
        <is>
          <t>Thermocouple to TC JB JB-RICE-6-TC01: 20 x 1 pr (field cables)</t>
        </is>
      </c>
      <c r="E4826" s="12" t="inlineStr">
        <is>
          <t>RICE-6</t>
        </is>
      </c>
      <c r="F4826" s="12" t="inlineStr">
        <is>
          <t>RICE engine-generator 6</t>
        </is>
      </c>
      <c r="G4826" s="12" t="inlineStr">
        <is>
          <t>JB-RICE-6-TC01</t>
        </is>
      </c>
      <c r="H4826" s="12" t="inlineStr">
        <is>
          <t>RICE engine-generator 6</t>
        </is>
      </c>
      <c r="I4826" s="12" t="inlineStr">
        <is>
          <t>Instrumentation</t>
        </is>
      </c>
      <c r="J4826" s="12" t="inlineStr">
        <is>
          <t>Thermocouple extension KX, #16 shielded pairs, PLTC</t>
        </is>
      </c>
      <c r="K4826" s="12" t="inlineStr">
        <is>
          <t>TCX|1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I-I-0335</t>
        </is>
      </c>
      <c r="B4827" s="12" t="inlineStr">
        <is>
          <t>I</t>
        </is>
      </c>
      <c r="C4827" s="12" t="inlineStr">
        <is>
          <t>Modular / portable power</t>
        </is>
      </c>
      <c r="D4827" s="12" t="inlineStr">
        <is>
          <t>Home run JB-RICE-6-TC01 to the control / marshalling room</t>
        </is>
      </c>
      <c r="E4827" s="12" t="inlineStr"/>
      <c r="F4827" s="12" t="inlineStr">
        <is>
          <t>PCM: power control module</t>
        </is>
      </c>
      <c r="G4827" s="12" t="inlineStr">
        <is>
          <t>JB-RICE-6-TC01</t>
        </is>
      </c>
      <c r="H4827" s="12" t="inlineStr">
        <is>
          <t>RICE engine-generator 6</t>
        </is>
      </c>
      <c r="I4827" s="12" t="inlineStr">
        <is>
          <t>Instrumentation</t>
        </is>
      </c>
      <c r="J4827" s="12" t="inlineStr">
        <is>
          <t>Thermocouple extension KX, #16 shielded pairs, PLTC</t>
        </is>
      </c>
      <c r="K4827" s="12" t="inlineStr">
        <is>
          <t>TCX|24 pr|16</t>
        </is>
      </c>
      <c r="L4827" s="12" t="inlineStr">
        <is>
          <t>24 pr</t>
        </is>
      </c>
      <c r="M4827" s="12" t="inlineStr">
        <is>
          <t>16</t>
        </is>
      </c>
      <c r="N4827" s="12" t="n">
        <v>1</v>
      </c>
      <c r="O4827" s="12" t="n">
        <v>1</v>
      </c>
      <c r="P4827" s="12" t="n"/>
      <c r="Q4827" s="12" t="n"/>
      <c r="R4827" s="12" t="n"/>
      <c r="S4827" s="12" t="inlineStr">
        <is>
          <t>Duct bank</t>
        </is>
      </c>
      <c r="T4827" s="16" t="n">
        <v>367</v>
      </c>
      <c r="U4827" s="16" t="n">
        <v>180</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I-I-0336</t>
        </is>
      </c>
      <c r="B4828" s="12" t="inlineStr">
        <is>
          <t>I</t>
        </is>
      </c>
      <c r="C4828" s="12" t="inlineStr">
        <is>
          <t>Modular / portable power</t>
        </is>
      </c>
      <c r="D4828" s="12" t="inlineStr">
        <is>
          <t>Thermocouple to TC JB JB-RICE-6-TC02: 10 x 1 pr (field cables)</t>
        </is>
      </c>
      <c r="E4828" s="12" t="inlineStr">
        <is>
          <t>RICE-6</t>
        </is>
      </c>
      <c r="F4828" s="12" t="inlineStr">
        <is>
          <t>RICE engine-generator 6</t>
        </is>
      </c>
      <c r="G4828" s="12" t="inlineStr">
        <is>
          <t>JB-RICE-6-TC02</t>
        </is>
      </c>
      <c r="H4828" s="12" t="inlineStr">
        <is>
          <t>RICE engine-generator 6</t>
        </is>
      </c>
      <c r="I4828" s="12" t="inlineStr">
        <is>
          <t>Instrumentation</t>
        </is>
      </c>
      <c r="J4828" s="12" t="inlineStr">
        <is>
          <t>Thermocouple extension KX, #16 shielded pairs, PLTC</t>
        </is>
      </c>
      <c r="K4828" s="12" t="inlineStr">
        <is>
          <t>TCX|1 pr|16</t>
        </is>
      </c>
      <c r="L4828" s="12" t="inlineStr">
        <is>
          <t>1 pr</t>
        </is>
      </c>
      <c r="M4828" s="12" t="inlineStr">
        <is>
          <t>16</t>
        </is>
      </c>
      <c r="N4828" s="12" t="n">
        <v>10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I-I-0337</t>
        </is>
      </c>
      <c r="B4829" s="12" t="inlineStr">
        <is>
          <t>I</t>
        </is>
      </c>
      <c r="C4829" s="12" t="inlineStr">
        <is>
          <t>Modular / portable power</t>
        </is>
      </c>
      <c r="D4829" s="12" t="inlineStr">
        <is>
          <t>Home run JB-RICE-6-TC02 to the control / marshalling room</t>
        </is>
      </c>
      <c r="E4829" s="12" t="inlineStr"/>
      <c r="F4829" s="12" t="inlineStr">
        <is>
          <t>PCM: power control module</t>
        </is>
      </c>
      <c r="G4829" s="12" t="inlineStr">
        <is>
          <t>JB-RICE-6-TC02</t>
        </is>
      </c>
      <c r="H4829" s="12" t="inlineStr">
        <is>
          <t>RICE engine-generator 6</t>
        </is>
      </c>
      <c r="I4829" s="12" t="inlineStr">
        <is>
          <t>Instrumentation</t>
        </is>
      </c>
      <c r="J4829" s="12" t="inlineStr">
        <is>
          <t>Thermocouple extension KX, #16 shielded pairs, PLTC</t>
        </is>
      </c>
      <c r="K4829" s="12" t="inlineStr">
        <is>
          <t>TCX|24 pr|16</t>
        </is>
      </c>
      <c r="L4829" s="12" t="inlineStr">
        <is>
          <t>24 pr</t>
        </is>
      </c>
      <c r="M4829" s="12" t="inlineStr">
        <is>
          <t>16</t>
        </is>
      </c>
      <c r="N4829" s="12" t="n">
        <v>1</v>
      </c>
      <c r="O4829" s="12" t="n">
        <v>1</v>
      </c>
      <c r="P4829" s="12" t="n"/>
      <c r="Q4829" s="12" t="n"/>
      <c r="R4829" s="12" t="n"/>
      <c r="S4829" s="12" t="inlineStr">
        <is>
          <t>Duct bank</t>
        </is>
      </c>
      <c r="T4829" s="16" t="n">
        <v>367</v>
      </c>
      <c r="U4829" s="16" t="n">
        <v>180</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I-I-0338</t>
        </is>
      </c>
      <c r="B4830" s="12" t="inlineStr">
        <is>
          <t>I</t>
        </is>
      </c>
      <c r="C4830" s="12" t="inlineStr">
        <is>
          <t>Modular / portable power</t>
        </is>
      </c>
      <c r="D4830" s="12" t="inlineStr">
        <is>
          <t>RTD to JB JB-RICE-6-RTD01: 10 x 1 tri (field cables)</t>
        </is>
      </c>
      <c r="E4830" s="12" t="inlineStr">
        <is>
          <t>RICE-6</t>
        </is>
      </c>
      <c r="F4830" s="12" t="inlineStr">
        <is>
          <t>RICE engine-generator 6</t>
        </is>
      </c>
      <c r="G4830" s="12" t="inlineStr">
        <is>
          <t>JB-RICE-6-RTD01</t>
        </is>
      </c>
      <c r="H4830" s="12" t="inlineStr">
        <is>
          <t>RICE engine-generator 6</t>
        </is>
      </c>
      <c r="I4830" s="12" t="inlineStr">
        <is>
          <t>Instrumentation</t>
        </is>
      </c>
      <c r="J4830" s="12" t="inlineStr">
        <is>
          <t>RTD cable, #18 shielded triads, PLTC</t>
        </is>
      </c>
      <c r="K4830" s="12" t="inlineStr">
        <is>
          <t>RTD|1 tri|18</t>
        </is>
      </c>
      <c r="L4830" s="12" t="inlineStr">
        <is>
          <t>1 tri</t>
        </is>
      </c>
      <c r="M4830" s="12" t="inlineStr">
        <is>
          <t>18</t>
        </is>
      </c>
      <c r="N4830" s="12" t="n">
        <v>10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I-I-0339</t>
        </is>
      </c>
      <c r="B4831" s="12" t="inlineStr">
        <is>
          <t>I</t>
        </is>
      </c>
      <c r="C4831" s="12" t="inlineStr">
        <is>
          <t>Modular / portable power</t>
        </is>
      </c>
      <c r="D4831" s="12" t="inlineStr">
        <is>
          <t>Home run JB-RICE-6-RTD01 to the control / marshalling room</t>
        </is>
      </c>
      <c r="E4831" s="12" t="inlineStr"/>
      <c r="F4831" s="12" t="inlineStr">
        <is>
          <t>PCM: power control module</t>
        </is>
      </c>
      <c r="G4831" s="12" t="inlineStr">
        <is>
          <t>JB-RICE-6-RTD01</t>
        </is>
      </c>
      <c r="H4831" s="12" t="inlineStr">
        <is>
          <t>RICE engine-generator 6</t>
        </is>
      </c>
      <c r="I4831" s="12" t="inlineStr">
        <is>
          <t>Instrumentation</t>
        </is>
      </c>
      <c r="J4831" s="12" t="inlineStr">
        <is>
          <t>RTD cable, #18 shielded triads, PLTC</t>
        </is>
      </c>
      <c r="K4831" s="12" t="inlineStr">
        <is>
          <t>RTD|12 tri|18</t>
        </is>
      </c>
      <c r="L4831" s="12" t="inlineStr">
        <is>
          <t>12 tri</t>
        </is>
      </c>
      <c r="M4831" s="12" t="inlineStr">
        <is>
          <t>18</t>
        </is>
      </c>
      <c r="N4831" s="12" t="n">
        <v>1</v>
      </c>
      <c r="O4831" s="12" t="n">
        <v>1</v>
      </c>
      <c r="P4831" s="12" t="n"/>
      <c r="Q4831" s="12" t="n"/>
      <c r="R4831" s="12" t="n"/>
      <c r="S4831" s="12" t="inlineStr">
        <is>
          <t>Duct bank</t>
        </is>
      </c>
      <c r="T4831" s="16" t="n">
        <v>367</v>
      </c>
      <c r="U4831" s="16" t="n">
        <v>180</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I-I-0340</t>
        </is>
      </c>
      <c r="B4832" s="12" t="inlineStr">
        <is>
          <t>I</t>
        </is>
      </c>
      <c r="C4832" s="12" t="inlineStr">
        <is>
          <t>Modular / portable power</t>
        </is>
      </c>
      <c r="D4832" s="12" t="inlineStr">
        <is>
          <t>RTD to JB JB-RICE-6-RTD02: 2 x 1 tri (field cables)</t>
        </is>
      </c>
      <c r="E4832" s="12" t="inlineStr">
        <is>
          <t>RICE-6</t>
        </is>
      </c>
      <c r="F4832" s="12" t="inlineStr">
        <is>
          <t>RICE engine-generator 6</t>
        </is>
      </c>
      <c r="G4832" s="12" t="inlineStr">
        <is>
          <t>JB-RICE-6-RTD02</t>
        </is>
      </c>
      <c r="H4832" s="12" t="inlineStr">
        <is>
          <t>RICE engine-generator 6</t>
        </is>
      </c>
      <c r="I4832" s="12" t="inlineStr">
        <is>
          <t>Instrumentation</t>
        </is>
      </c>
      <c r="J4832" s="12" t="inlineStr">
        <is>
          <t>RTD cable, #18 shielded triads, PLTC</t>
        </is>
      </c>
      <c r="K4832" s="12" t="inlineStr">
        <is>
          <t>RTD|1 tri|18</t>
        </is>
      </c>
      <c r="L4832" s="12" t="inlineStr">
        <is>
          <t>1 tri</t>
        </is>
      </c>
      <c r="M4832" s="12" t="inlineStr">
        <is>
          <t>18</t>
        </is>
      </c>
      <c r="N4832" s="12" t="n">
        <v>2</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I-I-0341</t>
        </is>
      </c>
      <c r="B4833" s="12" t="inlineStr">
        <is>
          <t>I</t>
        </is>
      </c>
      <c r="C4833" s="12" t="inlineStr">
        <is>
          <t>Modular / portable power</t>
        </is>
      </c>
      <c r="D4833" s="12" t="inlineStr">
        <is>
          <t>Home run JB-RICE-6-RTD02 to the control / marshalling room</t>
        </is>
      </c>
      <c r="E4833" s="12" t="inlineStr"/>
      <c r="F4833" s="12" t="inlineStr">
        <is>
          <t>PCM: power control module</t>
        </is>
      </c>
      <c r="G4833" s="12" t="inlineStr">
        <is>
          <t>JB-RICE-6-RTD02</t>
        </is>
      </c>
      <c r="H4833" s="12" t="inlineStr">
        <is>
          <t>RICE engine-generator 6</t>
        </is>
      </c>
      <c r="I4833" s="12" t="inlineStr">
        <is>
          <t>Instrumentation</t>
        </is>
      </c>
      <c r="J4833" s="12" t="inlineStr">
        <is>
          <t>RTD cable, #18 shielded triads, PLTC</t>
        </is>
      </c>
      <c r="K4833" s="12" t="inlineStr">
        <is>
          <t>RTD|12 tri|18</t>
        </is>
      </c>
      <c r="L4833" s="12" t="inlineStr">
        <is>
          <t>12 tri</t>
        </is>
      </c>
      <c r="M4833" s="12" t="inlineStr">
        <is>
          <t>18</t>
        </is>
      </c>
      <c r="N4833" s="12" t="n">
        <v>1</v>
      </c>
      <c r="O4833" s="12" t="n">
        <v>1</v>
      </c>
      <c r="P4833" s="12" t="n"/>
      <c r="Q4833" s="12" t="n"/>
      <c r="R4833" s="12" t="n"/>
      <c r="S4833" s="12" t="inlineStr">
        <is>
          <t>Duct bank</t>
        </is>
      </c>
      <c r="T4833" s="16" t="n">
        <v>367</v>
      </c>
      <c r="U4833" s="16" t="n">
        <v>180</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I-I-0342</t>
        </is>
      </c>
      <c r="B4834" s="12" t="inlineStr">
        <is>
          <t>I</t>
        </is>
      </c>
      <c r="C4834" s="12" t="inlineStr">
        <is>
          <t>Modular / portable power</t>
        </is>
      </c>
      <c r="D4834" s="12" t="inlineStr">
        <is>
          <t>Analog instrument to JB JB-RICE-7-AI01: 20 x 1 pr (field cables)</t>
        </is>
      </c>
      <c r="E4834" s="12" t="inlineStr">
        <is>
          <t>RICE-7</t>
        </is>
      </c>
      <c r="F4834" s="12" t="inlineStr">
        <is>
          <t>RICE engine-generator 7</t>
        </is>
      </c>
      <c r="G4834" s="12" t="inlineStr">
        <is>
          <t>JB-RICE-7-AI01</t>
        </is>
      </c>
      <c r="H4834" s="12" t="inlineStr">
        <is>
          <t>RICE engine-generator 7</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I-I-0343</t>
        </is>
      </c>
      <c r="B4835" s="12" t="inlineStr">
        <is>
          <t>I</t>
        </is>
      </c>
      <c r="C4835" s="12" t="inlineStr">
        <is>
          <t>Modular / portable power</t>
        </is>
      </c>
      <c r="D4835" s="12" t="inlineStr">
        <is>
          <t>Home run JB-RICE-7-AI01 to the control / marshalling room</t>
        </is>
      </c>
      <c r="E4835" s="12" t="inlineStr"/>
      <c r="F4835" s="12" t="inlineStr">
        <is>
          <t>PCM: power control module</t>
        </is>
      </c>
      <c r="G4835" s="12" t="inlineStr">
        <is>
          <t>JB-RICE-7-AI01</t>
        </is>
      </c>
      <c r="H4835" s="12" t="inlineStr">
        <is>
          <t>RICE engine-generator 7</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Tray</t>
        </is>
      </c>
      <c r="T4835" s="16" t="n">
        <v>0</v>
      </c>
      <c r="U4835" s="16" t="n">
        <v>189</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I-I-0344</t>
        </is>
      </c>
      <c r="B4836" s="12" t="inlineStr">
        <is>
          <t>I</t>
        </is>
      </c>
      <c r="C4836" s="12" t="inlineStr">
        <is>
          <t>Modular / portable power</t>
        </is>
      </c>
      <c r="D4836" s="12" t="inlineStr">
        <is>
          <t>Analog instrument to JB JB-RICE-7-AI02: 20 x 1 pr (field cables)</t>
        </is>
      </c>
      <c r="E4836" s="12" t="inlineStr">
        <is>
          <t>RICE-7</t>
        </is>
      </c>
      <c r="F4836" s="12" t="inlineStr">
        <is>
          <t>RICE engine-generator 7</t>
        </is>
      </c>
      <c r="G4836" s="12" t="inlineStr">
        <is>
          <t>JB-RICE-7-AI02</t>
        </is>
      </c>
      <c r="H4836" s="12" t="inlineStr">
        <is>
          <t>RICE engine-generator 7</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I-I-0345</t>
        </is>
      </c>
      <c r="B4837" s="12" t="inlineStr">
        <is>
          <t>I</t>
        </is>
      </c>
      <c r="C4837" s="12" t="inlineStr">
        <is>
          <t>Modular / portable power</t>
        </is>
      </c>
      <c r="D4837" s="12" t="inlineStr">
        <is>
          <t>Home run JB-RICE-7-AI02 to the control / marshalling room</t>
        </is>
      </c>
      <c r="E4837" s="12" t="inlineStr"/>
      <c r="F4837" s="12" t="inlineStr">
        <is>
          <t>PCM: power control module</t>
        </is>
      </c>
      <c r="G4837" s="12" t="inlineStr">
        <is>
          <t>JB-RICE-7-AI02</t>
        </is>
      </c>
      <c r="H4837" s="12" t="inlineStr">
        <is>
          <t>RICE engine-generator 7</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Tray</t>
        </is>
      </c>
      <c r="T4837" s="16" t="n">
        <v>0</v>
      </c>
      <c r="U4837" s="16" t="n">
        <v>189</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I-I-0346</t>
        </is>
      </c>
      <c r="B4838" s="12" t="inlineStr">
        <is>
          <t>I</t>
        </is>
      </c>
      <c r="C4838" s="12" t="inlineStr">
        <is>
          <t>Modular / portable power</t>
        </is>
      </c>
      <c r="D4838" s="12" t="inlineStr">
        <is>
          <t>Analog instrument to JB JB-RICE-7-AI03: 20 x 1 pr (field cables)</t>
        </is>
      </c>
      <c r="E4838" s="12" t="inlineStr">
        <is>
          <t>RICE-7</t>
        </is>
      </c>
      <c r="F4838" s="12" t="inlineStr">
        <is>
          <t>RICE engine-generator 7</t>
        </is>
      </c>
      <c r="G4838" s="12" t="inlineStr">
        <is>
          <t>JB-RICE-7-AI03</t>
        </is>
      </c>
      <c r="H4838" s="12" t="inlineStr">
        <is>
          <t>RICE engine-generator 7</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I-I-0347</t>
        </is>
      </c>
      <c r="B4839" s="12" t="inlineStr">
        <is>
          <t>I</t>
        </is>
      </c>
      <c r="C4839" s="12" t="inlineStr">
        <is>
          <t>Modular / portable power</t>
        </is>
      </c>
      <c r="D4839" s="12" t="inlineStr">
        <is>
          <t>Home run JB-RICE-7-AI03 to the control / marshalling room</t>
        </is>
      </c>
      <c r="E4839" s="12" t="inlineStr"/>
      <c r="F4839" s="12" t="inlineStr">
        <is>
          <t>PCM: power control module</t>
        </is>
      </c>
      <c r="G4839" s="12" t="inlineStr">
        <is>
          <t>JB-RICE-7-AI03</t>
        </is>
      </c>
      <c r="H4839" s="12" t="inlineStr">
        <is>
          <t>RICE engine-generator 7</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Tray</t>
        </is>
      </c>
      <c r="T4839" s="16" t="n">
        <v>0</v>
      </c>
      <c r="U4839" s="16" t="n">
        <v>189</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I-I-0348</t>
        </is>
      </c>
      <c r="B4840" s="12" t="inlineStr">
        <is>
          <t>I</t>
        </is>
      </c>
      <c r="C4840" s="12" t="inlineStr">
        <is>
          <t>Modular / portable power</t>
        </is>
      </c>
      <c r="D4840" s="12" t="inlineStr">
        <is>
          <t>Analog instrument to JB JB-RICE-7-AI04: 20 x 1 pr (field cables)</t>
        </is>
      </c>
      <c r="E4840" s="12" t="inlineStr">
        <is>
          <t>RICE-7</t>
        </is>
      </c>
      <c r="F4840" s="12" t="inlineStr">
        <is>
          <t>RICE engine-generator 7</t>
        </is>
      </c>
      <c r="G4840" s="12" t="inlineStr">
        <is>
          <t>JB-RICE-7-AI04</t>
        </is>
      </c>
      <c r="H4840" s="12" t="inlineStr">
        <is>
          <t>RICE engine-generator 7</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I-I-0349</t>
        </is>
      </c>
      <c r="B4841" s="12" t="inlineStr">
        <is>
          <t>I</t>
        </is>
      </c>
      <c r="C4841" s="12" t="inlineStr">
        <is>
          <t>Modular / portable power</t>
        </is>
      </c>
      <c r="D4841" s="12" t="inlineStr">
        <is>
          <t>Home run JB-RICE-7-AI04 to the control / marshalling room</t>
        </is>
      </c>
      <c r="E4841" s="12" t="inlineStr"/>
      <c r="F4841" s="12" t="inlineStr">
        <is>
          <t>PCM: power control module</t>
        </is>
      </c>
      <c r="G4841" s="12" t="inlineStr">
        <is>
          <t>JB-RICE-7-AI04</t>
        </is>
      </c>
      <c r="H4841" s="12" t="inlineStr">
        <is>
          <t>RICE engine-generator 7</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Tray</t>
        </is>
      </c>
      <c r="T4841" s="16" t="n">
        <v>0</v>
      </c>
      <c r="U4841" s="16" t="n">
        <v>189</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I-I-0350</t>
        </is>
      </c>
      <c r="B4842" s="12" t="inlineStr">
        <is>
          <t>I</t>
        </is>
      </c>
      <c r="C4842" s="12" t="inlineStr">
        <is>
          <t>Modular / portable power</t>
        </is>
      </c>
      <c r="D4842" s="12" t="inlineStr">
        <is>
          <t>Discrete device to JB JB-RICE-7-DI01: 20 x 1 pr (field cables)</t>
        </is>
      </c>
      <c r="E4842" s="12" t="inlineStr">
        <is>
          <t>RICE-7</t>
        </is>
      </c>
      <c r="F4842" s="12" t="inlineStr">
        <is>
          <t>RICE engine-generator 7</t>
        </is>
      </c>
      <c r="G4842" s="12" t="inlineStr">
        <is>
          <t>JB-RICE-7-DI01</t>
        </is>
      </c>
      <c r="H4842" s="12" t="inlineStr">
        <is>
          <t>RICE engine-generator 7</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I-I-0351</t>
        </is>
      </c>
      <c r="B4843" s="12" t="inlineStr">
        <is>
          <t>I</t>
        </is>
      </c>
      <c r="C4843" s="12" t="inlineStr">
        <is>
          <t>Modular / portable power</t>
        </is>
      </c>
      <c r="D4843" s="12" t="inlineStr">
        <is>
          <t>Home run JB-RICE-7-DI01 to the control / marshalling room</t>
        </is>
      </c>
      <c r="E4843" s="12" t="inlineStr"/>
      <c r="F4843" s="12" t="inlineStr">
        <is>
          <t>PCM: power control module</t>
        </is>
      </c>
      <c r="G4843" s="12" t="inlineStr">
        <is>
          <t>JB-RICE-7-DI01</t>
        </is>
      </c>
      <c r="H4843" s="12" t="inlineStr">
        <is>
          <t>RICE engine-generator 7</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I-I-0352</t>
        </is>
      </c>
      <c r="B4844" s="12" t="inlineStr">
        <is>
          <t>I</t>
        </is>
      </c>
      <c r="C4844" s="12" t="inlineStr">
        <is>
          <t>Modular / portable power</t>
        </is>
      </c>
      <c r="D4844" s="12" t="inlineStr">
        <is>
          <t>Discrete device to JB JB-RICE-7-DI02: 20 x 1 pr (field cables)</t>
        </is>
      </c>
      <c r="E4844" s="12" t="inlineStr">
        <is>
          <t>RICE-7</t>
        </is>
      </c>
      <c r="F4844" s="12" t="inlineStr">
        <is>
          <t>RICE engine-generator 7</t>
        </is>
      </c>
      <c r="G4844" s="12" t="inlineStr">
        <is>
          <t>JB-RICE-7-DI02</t>
        </is>
      </c>
      <c r="H4844" s="12" t="inlineStr">
        <is>
          <t>RICE engine-generator 7</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I-I-0353</t>
        </is>
      </c>
      <c r="B4845" s="12" t="inlineStr">
        <is>
          <t>I</t>
        </is>
      </c>
      <c r="C4845" s="12" t="inlineStr">
        <is>
          <t>Modular / portable power</t>
        </is>
      </c>
      <c r="D4845" s="12" t="inlineStr">
        <is>
          <t>Home run JB-RICE-7-DI02 to the control / marshalling room</t>
        </is>
      </c>
      <c r="E4845" s="12" t="inlineStr"/>
      <c r="F4845" s="12" t="inlineStr">
        <is>
          <t>PCM: power control module</t>
        </is>
      </c>
      <c r="G4845" s="12" t="inlineStr">
        <is>
          <t>JB-RICE-7-DI02</t>
        </is>
      </c>
      <c r="H4845" s="12" t="inlineStr">
        <is>
          <t>RICE engine-generator 7</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189</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I-I-0354</t>
        </is>
      </c>
      <c r="B4846" s="12" t="inlineStr">
        <is>
          <t>I</t>
        </is>
      </c>
      <c r="C4846" s="12" t="inlineStr">
        <is>
          <t>Modular / portable power</t>
        </is>
      </c>
      <c r="D4846" s="12" t="inlineStr">
        <is>
          <t>Discrete device to JB JB-RICE-7-DI03: 20 x 1 pr (field cables)</t>
        </is>
      </c>
      <c r="E4846" s="12" t="inlineStr">
        <is>
          <t>RICE-7</t>
        </is>
      </c>
      <c r="F4846" s="12" t="inlineStr">
        <is>
          <t>RICE engine-generator 7</t>
        </is>
      </c>
      <c r="G4846" s="12" t="inlineStr">
        <is>
          <t>JB-RICE-7-DI03</t>
        </is>
      </c>
      <c r="H4846" s="12" t="inlineStr">
        <is>
          <t>RICE engine-generator 7</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I-I-0355</t>
        </is>
      </c>
      <c r="B4847" s="12" t="inlineStr">
        <is>
          <t>I</t>
        </is>
      </c>
      <c r="C4847" s="12" t="inlineStr">
        <is>
          <t>Modular / portable power</t>
        </is>
      </c>
      <c r="D4847" s="12" t="inlineStr">
        <is>
          <t>Home run JB-RICE-7-DI03 to the control / marshalling room</t>
        </is>
      </c>
      <c r="E4847" s="12" t="inlineStr"/>
      <c r="F4847" s="12" t="inlineStr">
        <is>
          <t>PCM: power control module</t>
        </is>
      </c>
      <c r="G4847" s="12" t="inlineStr">
        <is>
          <t>JB-RICE-7-DI03</t>
        </is>
      </c>
      <c r="H4847" s="12" t="inlineStr">
        <is>
          <t>RICE engine-generator 7</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189</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I-I-0356</t>
        </is>
      </c>
      <c r="B4848" s="12" t="inlineStr">
        <is>
          <t>I</t>
        </is>
      </c>
      <c r="C4848" s="12" t="inlineStr">
        <is>
          <t>Modular / portable power</t>
        </is>
      </c>
      <c r="D4848" s="12" t="inlineStr">
        <is>
          <t>Thermocouple to TC JB JB-RICE-7-TC01: 20 x 1 pr (field cables)</t>
        </is>
      </c>
      <c r="E4848" s="12" t="inlineStr">
        <is>
          <t>RICE-7</t>
        </is>
      </c>
      <c r="F4848" s="12" t="inlineStr">
        <is>
          <t>RICE engine-generator 7</t>
        </is>
      </c>
      <c r="G4848" s="12" t="inlineStr">
        <is>
          <t>JB-RICE-7-TC01</t>
        </is>
      </c>
      <c r="H4848" s="12" t="inlineStr">
        <is>
          <t>RICE engine-generator 7</t>
        </is>
      </c>
      <c r="I4848" s="12" t="inlineStr">
        <is>
          <t>Instrumentation</t>
        </is>
      </c>
      <c r="J4848" s="12" t="inlineStr">
        <is>
          <t>Thermocouple extension KX, #16 shielded pairs, PLTC</t>
        </is>
      </c>
      <c r="K4848" s="12" t="inlineStr">
        <is>
          <t>TCX|1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I-I-0357</t>
        </is>
      </c>
      <c r="B4849" s="12" t="inlineStr">
        <is>
          <t>I</t>
        </is>
      </c>
      <c r="C4849" s="12" t="inlineStr">
        <is>
          <t>Modular / portable power</t>
        </is>
      </c>
      <c r="D4849" s="12" t="inlineStr">
        <is>
          <t>Home run JB-RICE-7-TC01 to the control / marshalling room</t>
        </is>
      </c>
      <c r="E4849" s="12" t="inlineStr"/>
      <c r="F4849" s="12" t="inlineStr">
        <is>
          <t>PCM: power control module</t>
        </is>
      </c>
      <c r="G4849" s="12" t="inlineStr">
        <is>
          <t>JB-RICE-7-TC01</t>
        </is>
      </c>
      <c r="H4849" s="12" t="inlineStr">
        <is>
          <t>RICE engine-generator 7</t>
        </is>
      </c>
      <c r="I4849" s="12" t="inlineStr">
        <is>
          <t>Instrumentation</t>
        </is>
      </c>
      <c r="J4849" s="12" t="inlineStr">
        <is>
          <t>Thermocouple extension KX, #16 shielded pairs, PLTC</t>
        </is>
      </c>
      <c r="K4849" s="12" t="inlineStr">
        <is>
          <t>TCX|24 pr|16</t>
        </is>
      </c>
      <c r="L4849" s="12" t="inlineStr">
        <is>
          <t>24 pr</t>
        </is>
      </c>
      <c r="M4849" s="12" t="inlineStr">
        <is>
          <t>16</t>
        </is>
      </c>
      <c r="N4849" s="12" t="n">
        <v>1</v>
      </c>
      <c r="O4849" s="12" t="n">
        <v>1</v>
      </c>
      <c r="P4849" s="12" t="n"/>
      <c r="Q4849" s="12" t="n"/>
      <c r="R4849" s="12" t="n"/>
      <c r="S4849" s="12" t="inlineStr">
        <is>
          <t>Tray</t>
        </is>
      </c>
      <c r="T4849" s="16" t="n">
        <v>0</v>
      </c>
      <c r="U4849" s="16" t="n">
        <v>189</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I-I-0358</t>
        </is>
      </c>
      <c r="B4850" s="12" t="inlineStr">
        <is>
          <t>I</t>
        </is>
      </c>
      <c r="C4850" s="12" t="inlineStr">
        <is>
          <t>Modular / portable power</t>
        </is>
      </c>
      <c r="D4850" s="12" t="inlineStr">
        <is>
          <t>Thermocouple to TC JB JB-RICE-7-TC02: 10 x 1 pr (field cables)</t>
        </is>
      </c>
      <c r="E4850" s="12" t="inlineStr">
        <is>
          <t>RICE-7</t>
        </is>
      </c>
      <c r="F4850" s="12" t="inlineStr">
        <is>
          <t>RICE engine-generator 7</t>
        </is>
      </c>
      <c r="G4850" s="12" t="inlineStr">
        <is>
          <t>JB-RICE-7-TC02</t>
        </is>
      </c>
      <c r="H4850" s="12" t="inlineStr">
        <is>
          <t>RICE engine-generator 7</t>
        </is>
      </c>
      <c r="I4850" s="12" t="inlineStr">
        <is>
          <t>Instrumentation</t>
        </is>
      </c>
      <c r="J4850" s="12" t="inlineStr">
        <is>
          <t>Thermocouple extension KX, #16 shielded pairs, PLTC</t>
        </is>
      </c>
      <c r="K4850" s="12" t="inlineStr">
        <is>
          <t>TCX|1 pr|16</t>
        </is>
      </c>
      <c r="L4850" s="12" t="inlineStr">
        <is>
          <t>1 pr</t>
        </is>
      </c>
      <c r="M4850" s="12" t="inlineStr">
        <is>
          <t>16</t>
        </is>
      </c>
      <c r="N4850" s="12" t="n">
        <v>10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I-I-0359</t>
        </is>
      </c>
      <c r="B4851" s="12" t="inlineStr">
        <is>
          <t>I</t>
        </is>
      </c>
      <c r="C4851" s="12" t="inlineStr">
        <is>
          <t>Modular / portable power</t>
        </is>
      </c>
      <c r="D4851" s="12" t="inlineStr">
        <is>
          <t>Home run JB-RICE-7-TC02 to the control / marshalling room</t>
        </is>
      </c>
      <c r="E4851" s="12" t="inlineStr"/>
      <c r="F4851" s="12" t="inlineStr">
        <is>
          <t>PCM: power control module</t>
        </is>
      </c>
      <c r="G4851" s="12" t="inlineStr">
        <is>
          <t>JB-RICE-7-TC02</t>
        </is>
      </c>
      <c r="H4851" s="12" t="inlineStr">
        <is>
          <t>RICE engine-generator 7</t>
        </is>
      </c>
      <c r="I4851" s="12" t="inlineStr">
        <is>
          <t>Instrumentation</t>
        </is>
      </c>
      <c r="J4851" s="12" t="inlineStr">
        <is>
          <t>Thermocouple extension KX, #16 shielded pairs, PLTC</t>
        </is>
      </c>
      <c r="K4851" s="12" t="inlineStr">
        <is>
          <t>TCX|24 pr|16</t>
        </is>
      </c>
      <c r="L4851" s="12" t="inlineStr">
        <is>
          <t>24 pr</t>
        </is>
      </c>
      <c r="M4851" s="12" t="inlineStr">
        <is>
          <t>16</t>
        </is>
      </c>
      <c r="N4851" s="12" t="n">
        <v>1</v>
      </c>
      <c r="O4851" s="12" t="n">
        <v>1</v>
      </c>
      <c r="P4851" s="12" t="n"/>
      <c r="Q4851" s="12" t="n"/>
      <c r="R4851" s="12" t="n"/>
      <c r="S4851" s="12" t="inlineStr">
        <is>
          <t>Tray</t>
        </is>
      </c>
      <c r="T4851" s="16" t="n">
        <v>0</v>
      </c>
      <c r="U4851" s="16" t="n">
        <v>189</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I-I-0360</t>
        </is>
      </c>
      <c r="B4852" s="12" t="inlineStr">
        <is>
          <t>I</t>
        </is>
      </c>
      <c r="C4852" s="12" t="inlineStr">
        <is>
          <t>Modular / portable power</t>
        </is>
      </c>
      <c r="D4852" s="12" t="inlineStr">
        <is>
          <t>RTD to JB JB-RICE-7-RTD01: 10 x 1 tri (field cables)</t>
        </is>
      </c>
      <c r="E4852" s="12" t="inlineStr">
        <is>
          <t>RICE-7</t>
        </is>
      </c>
      <c r="F4852" s="12" t="inlineStr">
        <is>
          <t>RICE engine-generator 7</t>
        </is>
      </c>
      <c r="G4852" s="12" t="inlineStr">
        <is>
          <t>JB-RICE-7-RTD01</t>
        </is>
      </c>
      <c r="H4852" s="12" t="inlineStr">
        <is>
          <t>RICE engine-generator 7</t>
        </is>
      </c>
      <c r="I4852" s="12" t="inlineStr">
        <is>
          <t>Instrumentation</t>
        </is>
      </c>
      <c r="J4852" s="12" t="inlineStr">
        <is>
          <t>RTD cable, #18 shielded triads, PLTC</t>
        </is>
      </c>
      <c r="K4852" s="12" t="inlineStr">
        <is>
          <t>RTD|1 tri|18</t>
        </is>
      </c>
      <c r="L4852" s="12" t="inlineStr">
        <is>
          <t>1 tri</t>
        </is>
      </c>
      <c r="M4852" s="12" t="inlineStr">
        <is>
          <t>18</t>
        </is>
      </c>
      <c r="N4852" s="12" t="n">
        <v>10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I-I-0361</t>
        </is>
      </c>
      <c r="B4853" s="12" t="inlineStr">
        <is>
          <t>I</t>
        </is>
      </c>
      <c r="C4853" s="12" t="inlineStr">
        <is>
          <t>Modular / portable power</t>
        </is>
      </c>
      <c r="D4853" s="12" t="inlineStr">
        <is>
          <t>Home run JB-RICE-7-RTD01 to the control / marshalling room</t>
        </is>
      </c>
      <c r="E4853" s="12" t="inlineStr"/>
      <c r="F4853" s="12" t="inlineStr">
        <is>
          <t>PCM: power control module</t>
        </is>
      </c>
      <c r="G4853" s="12" t="inlineStr">
        <is>
          <t>JB-RICE-7-RTD01</t>
        </is>
      </c>
      <c r="H4853" s="12" t="inlineStr">
        <is>
          <t>RICE engine-generator 7</t>
        </is>
      </c>
      <c r="I4853" s="12" t="inlineStr">
        <is>
          <t>Instrumentation</t>
        </is>
      </c>
      <c r="J4853" s="12" t="inlineStr">
        <is>
          <t>RTD cable, #18 shielded triads, PLTC</t>
        </is>
      </c>
      <c r="K4853" s="12" t="inlineStr">
        <is>
          <t>RTD|12 tri|18</t>
        </is>
      </c>
      <c r="L4853" s="12" t="inlineStr">
        <is>
          <t>12 tri</t>
        </is>
      </c>
      <c r="M4853" s="12" t="inlineStr">
        <is>
          <t>18</t>
        </is>
      </c>
      <c r="N4853" s="12" t="n">
        <v>1</v>
      </c>
      <c r="O4853" s="12" t="n">
        <v>1</v>
      </c>
      <c r="P4853" s="12" t="n"/>
      <c r="Q4853" s="12" t="n"/>
      <c r="R4853" s="12" t="n"/>
      <c r="S4853" s="12" t="inlineStr">
        <is>
          <t>Tray</t>
        </is>
      </c>
      <c r="T4853" s="16" t="n">
        <v>0</v>
      </c>
      <c r="U4853" s="16" t="n">
        <v>189</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I-I-0362</t>
        </is>
      </c>
      <c r="B4854" s="12" t="inlineStr">
        <is>
          <t>I</t>
        </is>
      </c>
      <c r="C4854" s="12" t="inlineStr">
        <is>
          <t>Modular / portable power</t>
        </is>
      </c>
      <c r="D4854" s="12" t="inlineStr">
        <is>
          <t>RTD to JB JB-RICE-7-RTD02: 2 x 1 tri (field cables)</t>
        </is>
      </c>
      <c r="E4854" s="12" t="inlineStr">
        <is>
          <t>RICE-7</t>
        </is>
      </c>
      <c r="F4854" s="12" t="inlineStr">
        <is>
          <t>RICE engine-generator 7</t>
        </is>
      </c>
      <c r="G4854" s="12" t="inlineStr">
        <is>
          <t>JB-RICE-7-RTD02</t>
        </is>
      </c>
      <c r="H4854" s="12" t="inlineStr">
        <is>
          <t>RICE engine-generator 7</t>
        </is>
      </c>
      <c r="I4854" s="12" t="inlineStr">
        <is>
          <t>Instrumentation</t>
        </is>
      </c>
      <c r="J4854" s="12" t="inlineStr">
        <is>
          <t>RTD cable, #18 shielded triads, PLTC</t>
        </is>
      </c>
      <c r="K4854" s="12" t="inlineStr">
        <is>
          <t>RTD|1 tri|18</t>
        </is>
      </c>
      <c r="L4854" s="12" t="inlineStr">
        <is>
          <t>1 tri</t>
        </is>
      </c>
      <c r="M4854" s="12" t="inlineStr">
        <is>
          <t>18</t>
        </is>
      </c>
      <c r="N4854" s="12" t="n">
        <v>2</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I-I-0363</t>
        </is>
      </c>
      <c r="B4855" s="12" t="inlineStr">
        <is>
          <t>I</t>
        </is>
      </c>
      <c r="C4855" s="12" t="inlineStr">
        <is>
          <t>Modular / portable power</t>
        </is>
      </c>
      <c r="D4855" s="12" t="inlineStr">
        <is>
          <t>Home run JB-RICE-7-RTD02 to the control / marshalling room</t>
        </is>
      </c>
      <c r="E4855" s="12" t="inlineStr"/>
      <c r="F4855" s="12" t="inlineStr">
        <is>
          <t>PCM: power control module</t>
        </is>
      </c>
      <c r="G4855" s="12" t="inlineStr">
        <is>
          <t>JB-RICE-7-RTD02</t>
        </is>
      </c>
      <c r="H4855" s="12" t="inlineStr">
        <is>
          <t>RICE engine-generator 7</t>
        </is>
      </c>
      <c r="I4855" s="12" t="inlineStr">
        <is>
          <t>Instrumentation</t>
        </is>
      </c>
      <c r="J4855" s="12" t="inlineStr">
        <is>
          <t>RTD cable, #18 shielded triads, PLTC</t>
        </is>
      </c>
      <c r="K4855" s="12" t="inlineStr">
        <is>
          <t>RTD|12 tri|18</t>
        </is>
      </c>
      <c r="L4855" s="12" t="inlineStr">
        <is>
          <t>12 tri</t>
        </is>
      </c>
      <c r="M4855" s="12" t="inlineStr">
        <is>
          <t>18</t>
        </is>
      </c>
      <c r="N4855" s="12" t="n">
        <v>1</v>
      </c>
      <c r="O4855" s="12" t="n">
        <v>1</v>
      </c>
      <c r="P4855" s="12" t="n"/>
      <c r="Q4855" s="12" t="n"/>
      <c r="R4855" s="12" t="n"/>
      <c r="S4855" s="12" t="inlineStr">
        <is>
          <t>Tray</t>
        </is>
      </c>
      <c r="T4855" s="16" t="n">
        <v>0</v>
      </c>
      <c r="U4855" s="16" t="n">
        <v>189</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I-I-0364</t>
        </is>
      </c>
      <c r="B4856" s="12" t="inlineStr">
        <is>
          <t>I</t>
        </is>
      </c>
      <c r="C4856" s="12" t="inlineStr">
        <is>
          <t>Modular / portable power</t>
        </is>
      </c>
      <c r="D4856" s="12" t="inlineStr">
        <is>
          <t>Analog instrument to JB JB-RICE-8-AI01: 20 x 1 pr (field cables)</t>
        </is>
      </c>
      <c r="E4856" s="12" t="inlineStr">
        <is>
          <t>RICE-8</t>
        </is>
      </c>
      <c r="F4856" s="12" t="inlineStr">
        <is>
          <t>RICE engine-generator 8</t>
        </is>
      </c>
      <c r="G4856" s="12" t="inlineStr">
        <is>
          <t>JB-RICE-8-AI01</t>
        </is>
      </c>
      <c r="H4856" s="12" t="inlineStr">
        <is>
          <t>RICE engine-generator 8</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I-I-0365</t>
        </is>
      </c>
      <c r="B4857" s="12" t="inlineStr">
        <is>
          <t>I</t>
        </is>
      </c>
      <c r="C4857" s="12" t="inlineStr">
        <is>
          <t>Modular / portable power</t>
        </is>
      </c>
      <c r="D4857" s="12" t="inlineStr">
        <is>
          <t>Home run JB-RICE-8-AI01 to the control / marshalling room</t>
        </is>
      </c>
      <c r="E4857" s="12" t="inlineStr"/>
      <c r="F4857" s="12" t="inlineStr">
        <is>
          <t>PCM: power control module</t>
        </is>
      </c>
      <c r="G4857" s="12" t="inlineStr">
        <is>
          <t>JB-RICE-8-AI01</t>
        </is>
      </c>
      <c r="H4857" s="12" t="inlineStr">
        <is>
          <t>RICE engine-generator 8</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Tray</t>
        </is>
      </c>
      <c r="T4857" s="16" t="n">
        <v>0</v>
      </c>
      <c r="U4857" s="16" t="n">
        <v>161</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I-I-0366</t>
        </is>
      </c>
      <c r="B4858" s="12" t="inlineStr">
        <is>
          <t>I</t>
        </is>
      </c>
      <c r="C4858" s="12" t="inlineStr">
        <is>
          <t>Modular / portable power</t>
        </is>
      </c>
      <c r="D4858" s="12" t="inlineStr">
        <is>
          <t>Analog instrument to JB JB-RICE-8-AI02: 20 x 1 pr (field cables)</t>
        </is>
      </c>
      <c r="E4858" s="12" t="inlineStr">
        <is>
          <t>RICE-8</t>
        </is>
      </c>
      <c r="F4858" s="12" t="inlineStr">
        <is>
          <t>RICE engine-generator 8</t>
        </is>
      </c>
      <c r="G4858" s="12" t="inlineStr">
        <is>
          <t>JB-RICE-8-AI02</t>
        </is>
      </c>
      <c r="H4858" s="12" t="inlineStr">
        <is>
          <t>RICE engine-generator 8</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20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I-I-0367</t>
        </is>
      </c>
      <c r="B4859" s="12" t="inlineStr">
        <is>
          <t>I</t>
        </is>
      </c>
      <c r="C4859" s="12" t="inlineStr">
        <is>
          <t>Modular / portable power</t>
        </is>
      </c>
      <c r="D4859" s="12" t="inlineStr">
        <is>
          <t>Home run JB-RICE-8-AI02 to the control / marshalling room</t>
        </is>
      </c>
      <c r="E4859" s="12" t="inlineStr"/>
      <c r="F4859" s="12" t="inlineStr">
        <is>
          <t>PCM: power control module</t>
        </is>
      </c>
      <c r="G4859" s="12" t="inlineStr">
        <is>
          <t>JB-RICE-8-AI02</t>
        </is>
      </c>
      <c r="H4859" s="12" t="inlineStr">
        <is>
          <t>RICE engine-generator 8</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Tray</t>
        </is>
      </c>
      <c r="T4859" s="16" t="n">
        <v>0</v>
      </c>
      <c r="U4859" s="16" t="n">
        <v>161</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I-I-0368</t>
        </is>
      </c>
      <c r="B4860" s="12" t="inlineStr">
        <is>
          <t>I</t>
        </is>
      </c>
      <c r="C4860" s="12" t="inlineStr">
        <is>
          <t>Modular / portable power</t>
        </is>
      </c>
      <c r="D4860" s="12" t="inlineStr">
        <is>
          <t>Analog instrument to JB JB-RICE-8-AI03: 20 x 1 pr (field cables)</t>
        </is>
      </c>
      <c r="E4860" s="12" t="inlineStr">
        <is>
          <t>RICE-8</t>
        </is>
      </c>
      <c r="F4860" s="12" t="inlineStr">
        <is>
          <t>RICE engine-generator 8</t>
        </is>
      </c>
      <c r="G4860" s="12" t="inlineStr">
        <is>
          <t>JB-RICE-8-AI03</t>
        </is>
      </c>
      <c r="H4860" s="12" t="inlineStr">
        <is>
          <t>RICE engine-generator 8</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I-I-0369</t>
        </is>
      </c>
      <c r="B4861" s="12" t="inlineStr">
        <is>
          <t>I</t>
        </is>
      </c>
      <c r="C4861" s="12" t="inlineStr">
        <is>
          <t>Modular / portable power</t>
        </is>
      </c>
      <c r="D4861" s="12" t="inlineStr">
        <is>
          <t>Home run JB-RICE-8-AI03 to the control / marshalling room</t>
        </is>
      </c>
      <c r="E4861" s="12" t="inlineStr"/>
      <c r="F4861" s="12" t="inlineStr">
        <is>
          <t>PCM: power control module</t>
        </is>
      </c>
      <c r="G4861" s="12" t="inlineStr">
        <is>
          <t>JB-RICE-8-AI03</t>
        </is>
      </c>
      <c r="H4861" s="12" t="inlineStr">
        <is>
          <t>RICE engine-generator 8</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Tray</t>
        </is>
      </c>
      <c r="T4861" s="16" t="n">
        <v>0</v>
      </c>
      <c r="U4861" s="16" t="n">
        <v>161</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I-I-0370</t>
        </is>
      </c>
      <c r="B4862" s="12" t="inlineStr">
        <is>
          <t>I</t>
        </is>
      </c>
      <c r="C4862" s="12" t="inlineStr">
        <is>
          <t>Modular / portable power</t>
        </is>
      </c>
      <c r="D4862" s="12" t="inlineStr">
        <is>
          <t>Analog instrument to JB JB-RICE-8-AI04: 20 x 1 pr (field cables)</t>
        </is>
      </c>
      <c r="E4862" s="12" t="inlineStr">
        <is>
          <t>RICE-8</t>
        </is>
      </c>
      <c r="F4862" s="12" t="inlineStr">
        <is>
          <t>RICE engine-generator 8</t>
        </is>
      </c>
      <c r="G4862" s="12" t="inlineStr">
        <is>
          <t>JB-RICE-8-AI04</t>
        </is>
      </c>
      <c r="H4862" s="12" t="inlineStr">
        <is>
          <t>RICE engine-generator 8</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20</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I-I-0371</t>
        </is>
      </c>
      <c r="B4863" s="12" t="inlineStr">
        <is>
          <t>I</t>
        </is>
      </c>
      <c r="C4863" s="12" t="inlineStr">
        <is>
          <t>Modular / portable power</t>
        </is>
      </c>
      <c r="D4863" s="12" t="inlineStr">
        <is>
          <t>Home run JB-RICE-8-AI04 to the control / marshalling room</t>
        </is>
      </c>
      <c r="E4863" s="12" t="inlineStr"/>
      <c r="F4863" s="12" t="inlineStr">
        <is>
          <t>PCM: power control module</t>
        </is>
      </c>
      <c r="G4863" s="12" t="inlineStr">
        <is>
          <t>JB-RICE-8-AI04</t>
        </is>
      </c>
      <c r="H4863" s="12" t="inlineStr">
        <is>
          <t>RICE engine-generator 8</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Tray</t>
        </is>
      </c>
      <c r="T4863" s="16" t="n">
        <v>0</v>
      </c>
      <c r="U4863" s="16" t="n">
        <v>161</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I-I-0372</t>
        </is>
      </c>
      <c r="B4864" s="12" t="inlineStr">
        <is>
          <t>I</t>
        </is>
      </c>
      <c r="C4864" s="12" t="inlineStr">
        <is>
          <t>Modular / portable power</t>
        </is>
      </c>
      <c r="D4864" s="12" t="inlineStr">
        <is>
          <t>Discrete device to JB JB-RICE-8-DI01: 20 x 1 pr (field cables)</t>
        </is>
      </c>
      <c r="E4864" s="12" t="inlineStr">
        <is>
          <t>RICE-8</t>
        </is>
      </c>
      <c r="F4864" s="12" t="inlineStr">
        <is>
          <t>RICE engine-generator 8</t>
        </is>
      </c>
      <c r="G4864" s="12" t="inlineStr">
        <is>
          <t>JB-RICE-8-DI01</t>
        </is>
      </c>
      <c r="H4864" s="12" t="inlineStr">
        <is>
          <t>RICE engine-generator 8</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I-I-0373</t>
        </is>
      </c>
      <c r="B4865" s="12" t="inlineStr">
        <is>
          <t>I</t>
        </is>
      </c>
      <c r="C4865" s="12" t="inlineStr">
        <is>
          <t>Modular / portable power</t>
        </is>
      </c>
      <c r="D4865" s="12" t="inlineStr">
        <is>
          <t>Home run JB-RICE-8-DI01 to the control / marshalling room</t>
        </is>
      </c>
      <c r="E4865" s="12" t="inlineStr"/>
      <c r="F4865" s="12" t="inlineStr">
        <is>
          <t>PCM: power control module</t>
        </is>
      </c>
      <c r="G4865" s="12" t="inlineStr">
        <is>
          <t>JB-RICE-8-DI01</t>
        </is>
      </c>
      <c r="H4865" s="12" t="inlineStr">
        <is>
          <t>RICE engine-generator 8</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I-I-0374</t>
        </is>
      </c>
      <c r="B4866" s="12" t="inlineStr">
        <is>
          <t>I</t>
        </is>
      </c>
      <c r="C4866" s="12" t="inlineStr">
        <is>
          <t>Modular / portable power</t>
        </is>
      </c>
      <c r="D4866" s="12" t="inlineStr">
        <is>
          <t>Discrete device to JB JB-RICE-8-DI02: 20 x 1 pr (field cables)</t>
        </is>
      </c>
      <c r="E4866" s="12" t="inlineStr">
        <is>
          <t>RICE-8</t>
        </is>
      </c>
      <c r="F4866" s="12" t="inlineStr">
        <is>
          <t>RICE engine-generator 8</t>
        </is>
      </c>
      <c r="G4866" s="12" t="inlineStr">
        <is>
          <t>JB-RICE-8-DI02</t>
        </is>
      </c>
      <c r="H4866" s="12" t="inlineStr">
        <is>
          <t>RICE engine-generator 8</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6" t="n">
        <v>72</v>
      </c>
      <c r="U4866" s="16" t="n">
        <v>10</v>
      </c>
      <c r="V4866" s="16">
        <f>ROUNDUP((T4866+U4866+2*'Read Me'!$B$13)*(1+'Read Me'!$B$12),-1)</f>
        <v/>
      </c>
      <c r="W4866" s="16">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I-I-0375</t>
        </is>
      </c>
      <c r="B4867" s="12" t="inlineStr">
        <is>
          <t>I</t>
        </is>
      </c>
      <c r="C4867" s="12" t="inlineStr">
        <is>
          <t>Modular / portable power</t>
        </is>
      </c>
      <c r="D4867" s="12" t="inlineStr">
        <is>
          <t>Home run JB-RICE-8-DI02 to the control / marshalling room</t>
        </is>
      </c>
      <c r="E4867" s="12" t="inlineStr"/>
      <c r="F4867" s="12" t="inlineStr">
        <is>
          <t>PCM: power control module</t>
        </is>
      </c>
      <c r="G4867" s="12" t="inlineStr">
        <is>
          <t>JB-RICE-8-DI02</t>
        </is>
      </c>
      <c r="H4867" s="12" t="inlineStr">
        <is>
          <t>RICE engine-generator 8</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6" t="n">
        <v>0</v>
      </c>
      <c r="U4867" s="16" t="n">
        <v>161</v>
      </c>
      <c r="V4867" s="16">
        <f>ROUNDUP((T4867+U4867+2*'Read Me'!$B$13)*(1+'Read Me'!$B$12),-1)</f>
        <v/>
      </c>
      <c r="W4867" s="16">
        <f>V4867*N4867*O4867</f>
        <v/>
      </c>
      <c r="X4867" s="12">
        <f>IF(LEFT(I4867,2)="MV",2*N4867*IF(L4867="1/C",O4867,1),0)</f>
        <v/>
      </c>
      <c r="Y4867" s="12">
        <f>IF(OR(LEFT(K4867,4)="LVAX",LEFT(K4867,6)="MV15AX",LEFT(K4867,4)="CTAX",LEFT(K4867,2)="W|"),2*N4867*O4867,0)</f>
        <v/>
      </c>
      <c r="Z4867" s="12" t="inlineStr"/>
      <c r="AA4867" s="12">
        <f>N4867*O4867</f>
        <v/>
      </c>
    </row>
    <row r="4868">
      <c r="A4868" s="12" t="inlineStr">
        <is>
          <t>I-I-0376</t>
        </is>
      </c>
      <c r="B4868" s="12" t="inlineStr">
        <is>
          <t>I</t>
        </is>
      </c>
      <c r="C4868" s="12" t="inlineStr">
        <is>
          <t>Modular / portable power</t>
        </is>
      </c>
      <c r="D4868" s="12" t="inlineStr">
        <is>
          <t>Discrete device to JB JB-RICE-8-DI03: 20 x 1 pr (field cables)</t>
        </is>
      </c>
      <c r="E4868" s="12" t="inlineStr">
        <is>
          <t>RICE-8</t>
        </is>
      </c>
      <c r="F4868" s="12" t="inlineStr">
        <is>
          <t>RICE engine-generator 8</t>
        </is>
      </c>
      <c r="G4868" s="12" t="inlineStr">
        <is>
          <t>JB-RICE-8-DI03</t>
        </is>
      </c>
      <c r="H4868" s="12" t="inlineStr">
        <is>
          <t>RICE engine-generator 8</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6" t="n">
        <v>72</v>
      </c>
      <c r="U4868" s="16" t="n">
        <v>10</v>
      </c>
      <c r="V4868" s="16">
        <f>ROUNDUP((T4868+U4868+2*'Read Me'!$B$13)*(1+'Read Me'!$B$12),-1)</f>
        <v/>
      </c>
      <c r="W4868" s="16">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I-I-0377</t>
        </is>
      </c>
      <c r="B4869" s="12" t="inlineStr">
        <is>
          <t>I</t>
        </is>
      </c>
      <c r="C4869" s="12" t="inlineStr">
        <is>
          <t>Modular / portable power</t>
        </is>
      </c>
      <c r="D4869" s="12" t="inlineStr">
        <is>
          <t>Home run JB-RICE-8-DI03 to the control / marshalling room</t>
        </is>
      </c>
      <c r="E4869" s="12" t="inlineStr"/>
      <c r="F4869" s="12" t="inlineStr">
        <is>
          <t>PCM: power control module</t>
        </is>
      </c>
      <c r="G4869" s="12" t="inlineStr">
        <is>
          <t>JB-RICE-8-DI03</t>
        </is>
      </c>
      <c r="H4869" s="12" t="inlineStr">
        <is>
          <t>RICE engine-generator 8</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6" t="n">
        <v>0</v>
      </c>
      <c r="U4869" s="16" t="n">
        <v>161</v>
      </c>
      <c r="V4869" s="16">
        <f>ROUNDUP((T4869+U4869+2*'Read Me'!$B$13)*(1+'Read Me'!$B$12),-1)</f>
        <v/>
      </c>
      <c r="W4869" s="16">
        <f>V4869*N4869*O4869</f>
        <v/>
      </c>
      <c r="X4869" s="12">
        <f>IF(LEFT(I4869,2)="MV",2*N4869*IF(L4869="1/C",O4869,1),0)</f>
        <v/>
      </c>
      <c r="Y4869" s="12">
        <f>IF(OR(LEFT(K4869,4)="LVAX",LEFT(K4869,6)="MV15AX",LEFT(K4869,4)="CTAX",LEFT(K4869,2)="W|"),2*N4869*O4869,0)</f>
        <v/>
      </c>
      <c r="Z4869" s="12" t="inlineStr"/>
      <c r="AA4869" s="12">
        <f>N4869*O4869</f>
        <v/>
      </c>
    </row>
    <row r="4870">
      <c r="A4870" s="12" t="inlineStr">
        <is>
          <t>I-I-0378</t>
        </is>
      </c>
      <c r="B4870" s="12" t="inlineStr">
        <is>
          <t>I</t>
        </is>
      </c>
      <c r="C4870" s="12" t="inlineStr">
        <is>
          <t>Modular / portable power</t>
        </is>
      </c>
      <c r="D4870" s="12" t="inlineStr">
        <is>
          <t>Thermocouple to TC JB JB-RICE-8-TC01: 20 x 1 pr (field cables)</t>
        </is>
      </c>
      <c r="E4870" s="12" t="inlineStr">
        <is>
          <t>RICE-8</t>
        </is>
      </c>
      <c r="F4870" s="12" t="inlineStr">
        <is>
          <t>RICE engine-generator 8</t>
        </is>
      </c>
      <c r="G4870" s="12" t="inlineStr">
        <is>
          <t>JB-RICE-8-TC01</t>
        </is>
      </c>
      <c r="H4870" s="12" t="inlineStr">
        <is>
          <t>RICE engine-generator 8</t>
        </is>
      </c>
      <c r="I4870" s="12" t="inlineStr">
        <is>
          <t>Instrumentation</t>
        </is>
      </c>
      <c r="J4870" s="12" t="inlineStr">
        <is>
          <t>Thermocouple extension KX, #16 shielded pairs, PLTC</t>
        </is>
      </c>
      <c r="K4870" s="12" t="inlineStr">
        <is>
          <t>TCX|1 pr|16</t>
        </is>
      </c>
      <c r="L4870" s="12" t="inlineStr">
        <is>
          <t>1 pr</t>
        </is>
      </c>
      <c r="M4870" s="12" t="inlineStr">
        <is>
          <t>16</t>
        </is>
      </c>
      <c r="N4870" s="12" t="n">
        <v>20</v>
      </c>
      <c r="O4870" s="12" t="n">
        <v>1</v>
      </c>
      <c r="P4870" s="12" t="n"/>
      <c r="Q4870" s="12" t="n"/>
      <c r="R4870" s="12" t="n"/>
      <c r="S4870" s="12" t="inlineStr">
        <is>
          <t>Tray / conduit</t>
        </is>
      </c>
      <c r="T4870" s="16" t="n">
        <v>72</v>
      </c>
      <c r="U4870" s="16" t="n">
        <v>10</v>
      </c>
      <c r="V4870" s="16">
        <f>ROUNDUP((T4870+U4870+2*'Read Me'!$B$13)*(1+'Read Me'!$B$12),-1)</f>
        <v/>
      </c>
      <c r="W4870" s="16">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I-I-0379</t>
        </is>
      </c>
      <c r="B4871" s="12" t="inlineStr">
        <is>
          <t>I</t>
        </is>
      </c>
      <c r="C4871" s="12" t="inlineStr">
        <is>
          <t>Modular / portable power</t>
        </is>
      </c>
      <c r="D4871" s="12" t="inlineStr">
        <is>
          <t>Home run JB-RICE-8-TC01 to the control / marshalling room</t>
        </is>
      </c>
      <c r="E4871" s="12" t="inlineStr"/>
      <c r="F4871" s="12" t="inlineStr">
        <is>
          <t>PCM: power control module</t>
        </is>
      </c>
      <c r="G4871" s="12" t="inlineStr">
        <is>
          <t>JB-RICE-8-TC01</t>
        </is>
      </c>
      <c r="H4871" s="12" t="inlineStr">
        <is>
          <t>RICE engine-generator 8</t>
        </is>
      </c>
      <c r="I4871" s="12" t="inlineStr">
        <is>
          <t>Instrumentation</t>
        </is>
      </c>
      <c r="J4871" s="12" t="inlineStr">
        <is>
          <t>Thermocouple extension KX, #16 shielded pairs, PLTC</t>
        </is>
      </c>
      <c r="K4871" s="12" t="inlineStr">
        <is>
          <t>TCX|24 pr|16</t>
        </is>
      </c>
      <c r="L4871" s="12" t="inlineStr">
        <is>
          <t>24 pr</t>
        </is>
      </c>
      <c r="M4871" s="12" t="inlineStr">
        <is>
          <t>16</t>
        </is>
      </c>
      <c r="N4871" s="12" t="n">
        <v>1</v>
      </c>
      <c r="O4871" s="12" t="n">
        <v>1</v>
      </c>
      <c r="P4871" s="12" t="n"/>
      <c r="Q4871" s="12" t="n"/>
      <c r="R4871" s="12" t="n"/>
      <c r="S4871" s="12" t="inlineStr">
        <is>
          <t>Tray</t>
        </is>
      </c>
      <c r="T4871" s="16" t="n">
        <v>0</v>
      </c>
      <c r="U4871" s="16" t="n">
        <v>161</v>
      </c>
      <c r="V4871" s="16">
        <f>ROUNDUP((T4871+U4871+2*'Read Me'!$B$13)*(1+'Read Me'!$B$12),-1)</f>
        <v/>
      </c>
      <c r="W4871" s="16">
        <f>V4871*N4871*O4871</f>
        <v/>
      </c>
      <c r="X4871" s="12">
        <f>IF(LEFT(I4871,2)="MV",2*N4871*IF(L4871="1/C",O4871,1),0)</f>
        <v/>
      </c>
      <c r="Y4871" s="12">
        <f>IF(OR(LEFT(K4871,4)="LVAX",LEFT(K4871,6)="MV15AX",LEFT(K4871,4)="CTAX",LEFT(K4871,2)="W|"),2*N4871*O4871,0)</f>
        <v/>
      </c>
      <c r="Z4871" s="12" t="inlineStr"/>
      <c r="AA4871" s="12">
        <f>N4871*O4871</f>
        <v/>
      </c>
    </row>
    <row r="4872">
      <c r="A4872" s="12" t="inlineStr">
        <is>
          <t>I-I-0380</t>
        </is>
      </c>
      <c r="B4872" s="12" t="inlineStr">
        <is>
          <t>I</t>
        </is>
      </c>
      <c r="C4872" s="12" t="inlineStr">
        <is>
          <t>Modular / portable power</t>
        </is>
      </c>
      <c r="D4872" s="12" t="inlineStr">
        <is>
          <t>Thermocouple to TC JB JB-RICE-8-TC02: 10 x 1 pr (field cables)</t>
        </is>
      </c>
      <c r="E4872" s="12" t="inlineStr">
        <is>
          <t>RICE-8</t>
        </is>
      </c>
      <c r="F4872" s="12" t="inlineStr">
        <is>
          <t>RICE engine-generator 8</t>
        </is>
      </c>
      <c r="G4872" s="12" t="inlineStr">
        <is>
          <t>JB-RICE-8-TC02</t>
        </is>
      </c>
      <c r="H4872" s="12" t="inlineStr">
        <is>
          <t>RICE engine-generator 8</t>
        </is>
      </c>
      <c r="I4872" s="12" t="inlineStr">
        <is>
          <t>Instrumentation</t>
        </is>
      </c>
      <c r="J4872" s="12" t="inlineStr">
        <is>
          <t>Thermocouple extension KX, #16 shielded pairs, PLTC</t>
        </is>
      </c>
      <c r="K4872" s="12" t="inlineStr">
        <is>
          <t>TCX|1 pr|16</t>
        </is>
      </c>
      <c r="L4872" s="12" t="inlineStr">
        <is>
          <t>1 pr</t>
        </is>
      </c>
      <c r="M4872" s="12" t="inlineStr">
        <is>
          <t>16</t>
        </is>
      </c>
      <c r="N4872" s="12" t="n">
        <v>10</v>
      </c>
      <c r="O4872" s="12" t="n">
        <v>1</v>
      </c>
      <c r="P4872" s="12" t="n"/>
      <c r="Q4872" s="12" t="n"/>
      <c r="R4872" s="12" t="n"/>
      <c r="S4872" s="12" t="inlineStr">
        <is>
          <t>Tray / conduit</t>
        </is>
      </c>
      <c r="T4872" s="16" t="n">
        <v>72</v>
      </c>
      <c r="U4872" s="16" t="n">
        <v>10</v>
      </c>
      <c r="V4872" s="16">
        <f>ROUNDUP((T4872+U4872+2*'Read Me'!$B$13)*(1+'Read Me'!$B$12),-1)</f>
        <v/>
      </c>
      <c r="W4872" s="16">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I-I-0381</t>
        </is>
      </c>
      <c r="B4873" s="12" t="inlineStr">
        <is>
          <t>I</t>
        </is>
      </c>
      <c r="C4873" s="12" t="inlineStr">
        <is>
          <t>Modular / portable power</t>
        </is>
      </c>
      <c r="D4873" s="12" t="inlineStr">
        <is>
          <t>Home run JB-RICE-8-TC02 to the control / marshalling room</t>
        </is>
      </c>
      <c r="E4873" s="12" t="inlineStr"/>
      <c r="F4873" s="12" t="inlineStr">
        <is>
          <t>PCM: power control module</t>
        </is>
      </c>
      <c r="G4873" s="12" t="inlineStr">
        <is>
          <t>JB-RICE-8-TC02</t>
        </is>
      </c>
      <c r="H4873" s="12" t="inlineStr">
        <is>
          <t>RICE engine-generator 8</t>
        </is>
      </c>
      <c r="I4873" s="12" t="inlineStr">
        <is>
          <t>Instrumentation</t>
        </is>
      </c>
      <c r="J4873" s="12" t="inlineStr">
        <is>
          <t>Thermocouple extension KX, #16 shielded pairs, PLTC</t>
        </is>
      </c>
      <c r="K4873" s="12" t="inlineStr">
        <is>
          <t>TCX|24 pr|16</t>
        </is>
      </c>
      <c r="L4873" s="12" t="inlineStr">
        <is>
          <t>24 pr</t>
        </is>
      </c>
      <c r="M4873" s="12" t="inlineStr">
        <is>
          <t>16</t>
        </is>
      </c>
      <c r="N4873" s="12" t="n">
        <v>1</v>
      </c>
      <c r="O4873" s="12" t="n">
        <v>1</v>
      </c>
      <c r="P4873" s="12" t="n"/>
      <c r="Q4873" s="12" t="n"/>
      <c r="R4873" s="12" t="n"/>
      <c r="S4873" s="12" t="inlineStr">
        <is>
          <t>Tray</t>
        </is>
      </c>
      <c r="T4873" s="16" t="n">
        <v>0</v>
      </c>
      <c r="U4873" s="16" t="n">
        <v>161</v>
      </c>
      <c r="V4873" s="16">
        <f>ROUNDUP((T4873+U4873+2*'Read Me'!$B$13)*(1+'Read Me'!$B$12),-1)</f>
        <v/>
      </c>
      <c r="W4873" s="16">
        <f>V4873*N4873*O4873</f>
        <v/>
      </c>
      <c r="X4873" s="12">
        <f>IF(LEFT(I4873,2)="MV",2*N4873*IF(L4873="1/C",O4873,1),0)</f>
        <v/>
      </c>
      <c r="Y4873" s="12">
        <f>IF(OR(LEFT(K4873,4)="LVAX",LEFT(K4873,6)="MV15AX",LEFT(K4873,4)="CTAX",LEFT(K4873,2)="W|"),2*N4873*O4873,0)</f>
        <v/>
      </c>
      <c r="Z4873" s="12" t="inlineStr"/>
      <c r="AA4873" s="12">
        <f>N4873*O4873</f>
        <v/>
      </c>
    </row>
    <row r="4874">
      <c r="A4874" s="12" t="inlineStr">
        <is>
          <t>I-I-0382</t>
        </is>
      </c>
      <c r="B4874" s="12" t="inlineStr">
        <is>
          <t>I</t>
        </is>
      </c>
      <c r="C4874" s="12" t="inlineStr">
        <is>
          <t>Modular / portable power</t>
        </is>
      </c>
      <c r="D4874" s="12" t="inlineStr">
        <is>
          <t>RTD to JB JB-RICE-8-RTD01: 10 x 1 tri (field cables)</t>
        </is>
      </c>
      <c r="E4874" s="12" t="inlineStr">
        <is>
          <t>RICE-8</t>
        </is>
      </c>
      <c r="F4874" s="12" t="inlineStr">
        <is>
          <t>RICE engine-generator 8</t>
        </is>
      </c>
      <c r="G4874" s="12" t="inlineStr">
        <is>
          <t>JB-RICE-8-RTD01</t>
        </is>
      </c>
      <c r="H4874" s="12" t="inlineStr">
        <is>
          <t>RICE engine-generator 8</t>
        </is>
      </c>
      <c r="I4874" s="12" t="inlineStr">
        <is>
          <t>Instrumentation</t>
        </is>
      </c>
      <c r="J4874" s="12" t="inlineStr">
        <is>
          <t>RTD cable, #18 shielded triads, PLTC</t>
        </is>
      </c>
      <c r="K4874" s="12" t="inlineStr">
        <is>
          <t>RTD|1 tri|18</t>
        </is>
      </c>
      <c r="L4874" s="12" t="inlineStr">
        <is>
          <t>1 tri</t>
        </is>
      </c>
      <c r="M4874" s="12" t="inlineStr">
        <is>
          <t>18</t>
        </is>
      </c>
      <c r="N4874" s="12" t="n">
        <v>10</v>
      </c>
      <c r="O4874" s="12" t="n">
        <v>1</v>
      </c>
      <c r="P4874" s="12" t="n"/>
      <c r="Q4874" s="12" t="n"/>
      <c r="R4874" s="12" t="n"/>
      <c r="S4874" s="12" t="inlineStr">
        <is>
          <t>Tray / conduit</t>
        </is>
      </c>
      <c r="T4874" s="16" t="n">
        <v>72</v>
      </c>
      <c r="U4874" s="16" t="n">
        <v>10</v>
      </c>
      <c r="V4874" s="16">
        <f>ROUNDUP((T4874+U4874+2*'Read Me'!$B$13)*(1+'Read Me'!$B$12),-1)</f>
        <v/>
      </c>
      <c r="W4874" s="16">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I-I-0383</t>
        </is>
      </c>
      <c r="B4875" s="12" t="inlineStr">
        <is>
          <t>I</t>
        </is>
      </c>
      <c r="C4875" s="12" t="inlineStr">
        <is>
          <t>Modular / portable power</t>
        </is>
      </c>
      <c r="D4875" s="12" t="inlineStr">
        <is>
          <t>Home run JB-RICE-8-RTD01 to the control / marshalling room</t>
        </is>
      </c>
      <c r="E4875" s="12" t="inlineStr"/>
      <c r="F4875" s="12" t="inlineStr">
        <is>
          <t>PCM: power control module</t>
        </is>
      </c>
      <c r="G4875" s="12" t="inlineStr">
        <is>
          <t>JB-RICE-8-RTD01</t>
        </is>
      </c>
      <c r="H4875" s="12" t="inlineStr">
        <is>
          <t>RICE engine-generator 8</t>
        </is>
      </c>
      <c r="I4875" s="12" t="inlineStr">
        <is>
          <t>Instrumentation</t>
        </is>
      </c>
      <c r="J4875" s="12" t="inlineStr">
        <is>
          <t>RTD cable, #18 shielded triads, PLTC</t>
        </is>
      </c>
      <c r="K4875" s="12" t="inlineStr">
        <is>
          <t>RTD|12 tri|18</t>
        </is>
      </c>
      <c r="L4875" s="12" t="inlineStr">
        <is>
          <t>12 tri</t>
        </is>
      </c>
      <c r="M4875" s="12" t="inlineStr">
        <is>
          <t>18</t>
        </is>
      </c>
      <c r="N4875" s="12" t="n">
        <v>1</v>
      </c>
      <c r="O4875" s="12" t="n">
        <v>1</v>
      </c>
      <c r="P4875" s="12" t="n"/>
      <c r="Q4875" s="12" t="n"/>
      <c r="R4875" s="12" t="n"/>
      <c r="S4875" s="12" t="inlineStr">
        <is>
          <t>Tray</t>
        </is>
      </c>
      <c r="T4875" s="16" t="n">
        <v>0</v>
      </c>
      <c r="U4875" s="16" t="n">
        <v>161</v>
      </c>
      <c r="V4875" s="16">
        <f>ROUNDUP((T4875+U4875+2*'Read Me'!$B$13)*(1+'Read Me'!$B$12),-1)</f>
        <v/>
      </c>
      <c r="W4875" s="16">
        <f>V4875*N4875*O4875</f>
        <v/>
      </c>
      <c r="X4875" s="12">
        <f>IF(LEFT(I4875,2)="MV",2*N4875*IF(L4875="1/C",O4875,1),0)</f>
        <v/>
      </c>
      <c r="Y4875" s="12">
        <f>IF(OR(LEFT(K4875,4)="LVAX",LEFT(K4875,6)="MV15AX",LEFT(K4875,4)="CTAX",LEFT(K4875,2)="W|"),2*N4875*O4875,0)</f>
        <v/>
      </c>
      <c r="Z4875" s="12" t="inlineStr"/>
      <c r="AA4875" s="12">
        <f>N4875*O4875</f>
        <v/>
      </c>
    </row>
    <row r="4876">
      <c r="A4876" s="12" t="inlineStr">
        <is>
          <t>I-I-0384</t>
        </is>
      </c>
      <c r="B4876" s="12" t="inlineStr">
        <is>
          <t>I</t>
        </is>
      </c>
      <c r="C4876" s="12" t="inlineStr">
        <is>
          <t>Modular / portable power</t>
        </is>
      </c>
      <c r="D4876" s="12" t="inlineStr">
        <is>
          <t>RTD to JB JB-RICE-8-RTD02: 2 x 1 tri (field cables)</t>
        </is>
      </c>
      <c r="E4876" s="12" t="inlineStr">
        <is>
          <t>RICE-8</t>
        </is>
      </c>
      <c r="F4876" s="12" t="inlineStr">
        <is>
          <t>RICE engine-generator 8</t>
        </is>
      </c>
      <c r="G4876" s="12" t="inlineStr">
        <is>
          <t>JB-RICE-8-RTD02</t>
        </is>
      </c>
      <c r="H4876" s="12" t="inlineStr">
        <is>
          <t>RICE engine-generator 8</t>
        </is>
      </c>
      <c r="I4876" s="12" t="inlineStr">
        <is>
          <t>Instrumentation</t>
        </is>
      </c>
      <c r="J4876" s="12" t="inlineStr">
        <is>
          <t>RTD cable, #18 shielded triads, PLTC</t>
        </is>
      </c>
      <c r="K4876" s="12" t="inlineStr">
        <is>
          <t>RTD|1 tri|18</t>
        </is>
      </c>
      <c r="L4876" s="12" t="inlineStr">
        <is>
          <t>1 tri</t>
        </is>
      </c>
      <c r="M4876" s="12" t="inlineStr">
        <is>
          <t>18</t>
        </is>
      </c>
      <c r="N4876" s="12" t="n">
        <v>2</v>
      </c>
      <c r="O4876" s="12" t="n">
        <v>1</v>
      </c>
      <c r="P4876" s="12" t="n"/>
      <c r="Q4876" s="12" t="n"/>
      <c r="R4876" s="12" t="n"/>
      <c r="S4876" s="12" t="inlineStr">
        <is>
          <t>Tray / conduit</t>
        </is>
      </c>
      <c r="T4876" s="16" t="n">
        <v>72</v>
      </c>
      <c r="U4876" s="16" t="n">
        <v>10</v>
      </c>
      <c r="V4876" s="16">
        <f>ROUNDUP((T4876+U4876+2*'Read Me'!$B$13)*(1+'Read Me'!$B$12),-1)</f>
        <v/>
      </c>
      <c r="W4876" s="16">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I-I-0385</t>
        </is>
      </c>
      <c r="B4877" s="12" t="inlineStr">
        <is>
          <t>I</t>
        </is>
      </c>
      <c r="C4877" s="12" t="inlineStr">
        <is>
          <t>Modular / portable power</t>
        </is>
      </c>
      <c r="D4877" s="12" t="inlineStr">
        <is>
          <t>Home run JB-RICE-8-RTD02 to the control / marshalling room</t>
        </is>
      </c>
      <c r="E4877" s="12" t="inlineStr"/>
      <c r="F4877" s="12" t="inlineStr">
        <is>
          <t>PCM: power control module</t>
        </is>
      </c>
      <c r="G4877" s="12" t="inlineStr">
        <is>
          <t>JB-RICE-8-RTD02</t>
        </is>
      </c>
      <c r="H4877" s="12" t="inlineStr">
        <is>
          <t>RICE engine-generator 8</t>
        </is>
      </c>
      <c r="I4877" s="12" t="inlineStr">
        <is>
          <t>Instrumentation</t>
        </is>
      </c>
      <c r="J4877" s="12" t="inlineStr">
        <is>
          <t>RTD cable, #18 shielded triads, PLTC</t>
        </is>
      </c>
      <c r="K4877" s="12" t="inlineStr">
        <is>
          <t>RTD|12 tri|18</t>
        </is>
      </c>
      <c r="L4877" s="12" t="inlineStr">
        <is>
          <t>12 tri</t>
        </is>
      </c>
      <c r="M4877" s="12" t="inlineStr">
        <is>
          <t>18</t>
        </is>
      </c>
      <c r="N4877" s="12" t="n">
        <v>1</v>
      </c>
      <c r="O4877" s="12" t="n">
        <v>1</v>
      </c>
      <c r="P4877" s="12" t="n"/>
      <c r="Q4877" s="12" t="n"/>
      <c r="R4877" s="12" t="n"/>
      <c r="S4877" s="12" t="inlineStr">
        <is>
          <t>Tray</t>
        </is>
      </c>
      <c r="T4877" s="16" t="n">
        <v>0</v>
      </c>
      <c r="U4877" s="16" t="n">
        <v>161</v>
      </c>
      <c r="V4877" s="16">
        <f>ROUNDUP((T4877+U4877+2*'Read Me'!$B$13)*(1+'Read Me'!$B$12),-1)</f>
        <v/>
      </c>
      <c r="W4877" s="16">
        <f>V4877*N4877*O4877</f>
        <v/>
      </c>
      <c r="X4877" s="12">
        <f>IF(LEFT(I4877,2)="MV",2*N4877*IF(L4877="1/C",O4877,1),0)</f>
        <v/>
      </c>
      <c r="Y4877" s="12">
        <f>IF(OR(LEFT(K4877,4)="LVAX",LEFT(K4877,6)="MV15AX",LEFT(K4877,4)="CTAX",LEFT(K4877,2)="W|"),2*N4877*O4877,0)</f>
        <v/>
      </c>
      <c r="Z4877" s="12" t="inlineStr"/>
      <c r="AA4877" s="12">
        <f>N4877*O4877</f>
        <v/>
      </c>
    </row>
    <row r="4878">
      <c r="A4878" s="12" t="inlineStr">
        <is>
          <t>I-I-0386</t>
        </is>
      </c>
      <c r="B4878" s="12" t="inlineStr">
        <is>
          <t>I</t>
        </is>
      </c>
      <c r="C4878" s="12" t="inlineStr">
        <is>
          <t>Modular / portable power</t>
        </is>
      </c>
      <c r="D4878" s="12" t="inlineStr">
        <is>
          <t>Instrumentation</t>
        </is>
      </c>
      <c r="E4878" s="12" t="inlineStr"/>
      <c r="F4878" s="12" t="inlineStr">
        <is>
          <t>PCM: power control module</t>
        </is>
      </c>
      <c r="G4878" s="12" t="inlineStr"/>
      <c r="H4878" s="12" t="inlineStr">
        <is>
          <t>Reagent storage</t>
        </is>
      </c>
      <c r="I4878" s="12" t="inlineStr">
        <is>
          <t>Instrumentation</t>
        </is>
      </c>
      <c r="J4878" s="12" t="inlineStr">
        <is>
          <t>Instrumentation PLTC / TC-ER 300 V, #18 twisted shielded pairs, overall shield</t>
        </is>
      </c>
      <c r="K4878" s="12" t="inlineStr">
        <is>
          <t>PLTC|4 pr|18</t>
        </is>
      </c>
      <c r="L4878" s="12" t="inlineStr">
        <is>
          <t>4 pr</t>
        </is>
      </c>
      <c r="M4878" s="12" t="inlineStr">
        <is>
          <t>18</t>
        </is>
      </c>
      <c r="N4878" s="12" t="n">
        <v>1</v>
      </c>
      <c r="O4878" s="12" t="n">
        <v>1</v>
      </c>
      <c r="P4878" s="12" t="n"/>
      <c r="Q4878" s="12" t="n"/>
      <c r="R4878" s="12" t="n"/>
      <c r="S4878" s="12" t="inlineStr">
        <is>
          <t>Tray</t>
        </is>
      </c>
      <c r="T4878" s="16" t="n">
        <v>40</v>
      </c>
      <c r="U4878" s="16" t="n">
        <v>32</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I-I-0387</t>
        </is>
      </c>
      <c r="B4879" s="12" t="inlineStr">
        <is>
          <t>I</t>
        </is>
      </c>
      <c r="C4879" s="12" t="inlineStr">
        <is>
          <t>Modular / portable power</t>
        </is>
      </c>
      <c r="D4879" s="12" t="inlineStr">
        <is>
          <t>Analog instrument to JB JB-SC-1 CEMS shelter-AI01: 12 x 1 pr (field cables)</t>
        </is>
      </c>
      <c r="E4879" s="12" t="inlineStr"/>
      <c r="F4879" s="12" t="inlineStr">
        <is>
          <t>SC-1 CEMS shelter</t>
        </is>
      </c>
      <c r="G4879" s="12" t="inlineStr">
        <is>
          <t>JB-SC-1 CEMS shelter-AI01</t>
        </is>
      </c>
      <c r="H4879" s="12" t="inlineStr">
        <is>
          <t>SC-1 CEMS shelter</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12</v>
      </c>
      <c r="O4879" s="12" t="n">
        <v>1</v>
      </c>
      <c r="P4879" s="12" t="n"/>
      <c r="Q4879" s="12" t="n"/>
      <c r="R4879" s="12" t="n"/>
      <c r="S4879" s="12" t="inlineStr">
        <is>
          <t>Tray / conduit</t>
        </is>
      </c>
      <c r="T4879" s="16" t="n">
        <v>57</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I-I-0388</t>
        </is>
      </c>
      <c r="B4880" s="12" t="inlineStr">
        <is>
          <t>I</t>
        </is>
      </c>
      <c r="C4880" s="12" t="inlineStr">
        <is>
          <t>Modular / portable power</t>
        </is>
      </c>
      <c r="D4880" s="12" t="inlineStr">
        <is>
          <t>Home run JB-SC-1 CEMS shelter-AI01 to the control / marshalling room</t>
        </is>
      </c>
      <c r="E4880" s="12" t="inlineStr"/>
      <c r="F4880" s="12" t="inlineStr">
        <is>
          <t>SC-1 PCM + 15 kV GCB</t>
        </is>
      </c>
      <c r="G4880" s="12" t="inlineStr">
        <is>
          <t>JB-SC-1 CEMS shelter-AI01</t>
        </is>
      </c>
      <c r="H4880" s="12" t="inlineStr">
        <is>
          <t>SC-1 CEMS shelter</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Tray</t>
        </is>
      </c>
      <c r="T4880" s="16" t="n">
        <v>0</v>
      </c>
      <c r="U4880" s="16" t="n">
        <v>229</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I-I-0389</t>
        </is>
      </c>
      <c r="B4881" s="12" t="inlineStr">
        <is>
          <t>I</t>
        </is>
      </c>
      <c r="C4881" s="12" t="inlineStr">
        <is>
          <t>Modular / portable power</t>
        </is>
      </c>
      <c r="D4881" s="12" t="inlineStr">
        <is>
          <t>Discrete device to JB JB-SC-1 CEMS shelter-DI01: 10 x 1 pr (field cables)</t>
        </is>
      </c>
      <c r="E4881" s="12" t="inlineStr"/>
      <c r="F4881" s="12" t="inlineStr">
        <is>
          <t>SC-1 CEMS shelter</t>
        </is>
      </c>
      <c r="G4881" s="12" t="inlineStr">
        <is>
          <t>JB-SC-1 CEMS shelter-DI01</t>
        </is>
      </c>
      <c r="H4881" s="12" t="inlineStr">
        <is>
          <t>SC-1 CEMS shelter</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10</v>
      </c>
      <c r="O4881" s="12" t="n">
        <v>1</v>
      </c>
      <c r="P4881" s="12" t="n"/>
      <c r="Q4881" s="12" t="n"/>
      <c r="R4881" s="12" t="n"/>
      <c r="S4881" s="12" t="inlineStr">
        <is>
          <t>Tray / conduit</t>
        </is>
      </c>
      <c r="T4881" s="16" t="n">
        <v>57</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I-I-0390</t>
        </is>
      </c>
      <c r="B4882" s="12" t="inlineStr">
        <is>
          <t>I</t>
        </is>
      </c>
      <c r="C4882" s="12" t="inlineStr">
        <is>
          <t>Modular / portable power</t>
        </is>
      </c>
      <c r="D4882" s="12" t="inlineStr">
        <is>
          <t>Home run JB-SC-1 CEMS shelter-DI01 to the control / marshalling room</t>
        </is>
      </c>
      <c r="E4882" s="12" t="inlineStr"/>
      <c r="F4882" s="12" t="inlineStr">
        <is>
          <t>SC-1 PCM + 15 kV GCB</t>
        </is>
      </c>
      <c r="G4882" s="12" t="inlineStr">
        <is>
          <t>JB-SC-1 CEMS shelter-DI01</t>
        </is>
      </c>
      <c r="H4882" s="12" t="inlineStr">
        <is>
          <t>SC-1 CEMS shelter</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Tray</t>
        </is>
      </c>
      <c r="T4882" s="16" t="n">
        <v>0</v>
      </c>
      <c r="U4882" s="16" t="n">
        <v>229</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I-I-0391</t>
        </is>
      </c>
      <c r="B4883" s="12" t="inlineStr">
        <is>
          <t>I</t>
        </is>
      </c>
      <c r="C4883" s="12" t="inlineStr">
        <is>
          <t>Modular / portable power</t>
        </is>
      </c>
      <c r="D4883" s="12" t="inlineStr">
        <is>
          <t>Analog instrument to JB JB-SC-1 SCR / CO cata-AI01: 16 x 1 pr (field cables)</t>
        </is>
      </c>
      <c r="E4883" s="12" t="inlineStr"/>
      <c r="F4883" s="12" t="inlineStr">
        <is>
          <t>SC-1 SCR / CO catalyst</t>
        </is>
      </c>
      <c r="G4883" s="12" t="inlineStr">
        <is>
          <t>JB-SC-1 SCR / CO cata-AI01</t>
        </is>
      </c>
      <c r="H4883" s="12" t="inlineStr">
        <is>
          <t>SC-1 SCR / CO catalyst</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16</v>
      </c>
      <c r="O4883" s="12" t="n">
        <v>1</v>
      </c>
      <c r="P4883" s="12" t="n"/>
      <c r="Q4883" s="12" t="n"/>
      <c r="R4883" s="12" t="n"/>
      <c r="S4883" s="12" t="inlineStr">
        <is>
          <t>Tray / conduit</t>
        </is>
      </c>
      <c r="T4883" s="16" t="n">
        <v>74</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I-I-0392</t>
        </is>
      </c>
      <c r="B4884" s="12" t="inlineStr">
        <is>
          <t>I</t>
        </is>
      </c>
      <c r="C4884" s="12" t="inlineStr">
        <is>
          <t>Modular / portable power</t>
        </is>
      </c>
      <c r="D4884" s="12" t="inlineStr">
        <is>
          <t>Home run JB-SC-1 SCR / CO cata-AI01 to the control / marshalling room</t>
        </is>
      </c>
      <c r="E4884" s="12" t="inlineStr"/>
      <c r="F4884" s="12" t="inlineStr">
        <is>
          <t>SC-1 PCM + 15 kV GCB</t>
        </is>
      </c>
      <c r="G4884" s="12" t="inlineStr">
        <is>
          <t>JB-SC-1 SCR / CO cata-AI01</t>
        </is>
      </c>
      <c r="H4884" s="12" t="inlineStr">
        <is>
          <t>SC-1 SCR / CO catalyst</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Tray</t>
        </is>
      </c>
      <c r="T4884" s="16" t="n">
        <v>0</v>
      </c>
      <c r="U4884" s="16" t="n">
        <v>154</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I-I-0393</t>
        </is>
      </c>
      <c r="B4885" s="12" t="inlineStr">
        <is>
          <t>I</t>
        </is>
      </c>
      <c r="C4885" s="12" t="inlineStr">
        <is>
          <t>Modular / portable power</t>
        </is>
      </c>
      <c r="D4885" s="12" t="inlineStr">
        <is>
          <t>Discrete device to JB JB-SC-1 SCR / CO cata-DI01: 8 x 1 pr (field cables)</t>
        </is>
      </c>
      <c r="E4885" s="12" t="inlineStr"/>
      <c r="F4885" s="12" t="inlineStr">
        <is>
          <t>SC-1 SCR / CO catalyst</t>
        </is>
      </c>
      <c r="G4885" s="12" t="inlineStr">
        <is>
          <t>JB-SC-1 SCR / CO cata-DI01</t>
        </is>
      </c>
      <c r="H4885" s="12" t="inlineStr">
        <is>
          <t>SC-1 SCR / CO catalyst</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8</v>
      </c>
      <c r="O4885" s="12" t="n">
        <v>1</v>
      </c>
      <c r="P4885" s="12" t="n"/>
      <c r="Q4885" s="12" t="n"/>
      <c r="R4885" s="12" t="n"/>
      <c r="S4885" s="12" t="inlineStr">
        <is>
          <t>Tray / conduit</t>
        </is>
      </c>
      <c r="T4885" s="16" t="n">
        <v>74</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I-I-0394</t>
        </is>
      </c>
      <c r="B4886" s="12" t="inlineStr">
        <is>
          <t>I</t>
        </is>
      </c>
      <c r="C4886" s="12" t="inlineStr">
        <is>
          <t>Modular / portable power</t>
        </is>
      </c>
      <c r="D4886" s="12" t="inlineStr">
        <is>
          <t>Home run JB-SC-1 SCR / CO cata-DI01 to the control / marshalling room</t>
        </is>
      </c>
      <c r="E4886" s="12" t="inlineStr"/>
      <c r="F4886" s="12" t="inlineStr">
        <is>
          <t>SC-1 PCM + 15 kV GCB</t>
        </is>
      </c>
      <c r="G4886" s="12" t="inlineStr">
        <is>
          <t>JB-SC-1 SCR / CO cata-DI01</t>
        </is>
      </c>
      <c r="H4886" s="12" t="inlineStr">
        <is>
          <t>SC-1 SCR / CO catalyst</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Tray</t>
        </is>
      </c>
      <c r="T4886" s="16" t="n">
        <v>0</v>
      </c>
      <c r="U4886" s="16" t="n">
        <v>154</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I-I-0395</t>
        </is>
      </c>
      <c r="B4887" s="12" t="inlineStr">
        <is>
          <t>I</t>
        </is>
      </c>
      <c r="C4887" s="12" t="inlineStr">
        <is>
          <t>Modular / portable power</t>
        </is>
      </c>
      <c r="D4887" s="12" t="inlineStr">
        <is>
          <t>Analog instrument to JB JB-SC-1 ammonia flow--AI01: 8 x 1 pr (field cables)</t>
        </is>
      </c>
      <c r="E4887" s="12" t="inlineStr"/>
      <c r="F4887" s="12" t="inlineStr">
        <is>
          <t>SC-1 ammonia flow-control unit</t>
        </is>
      </c>
      <c r="G4887" s="12" t="inlineStr">
        <is>
          <t>JB-SC-1 ammonia flow--AI01</t>
        </is>
      </c>
      <c r="H4887" s="12" t="inlineStr">
        <is>
          <t>SC-1 ammonia flow-control unit</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8</v>
      </c>
      <c r="O4887" s="12" t="n">
        <v>1</v>
      </c>
      <c r="P4887" s="12" t="n"/>
      <c r="Q4887" s="12" t="n"/>
      <c r="R4887" s="12" t="n"/>
      <c r="S4887" s="12" t="inlineStr">
        <is>
          <t>Tray / conduit</t>
        </is>
      </c>
      <c r="T4887" s="16" t="n">
        <v>40</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I-I-0396</t>
        </is>
      </c>
      <c r="B4888" s="12" t="inlineStr">
        <is>
          <t>I</t>
        </is>
      </c>
      <c r="C4888" s="12" t="inlineStr">
        <is>
          <t>Modular / portable power</t>
        </is>
      </c>
      <c r="D4888" s="12" t="inlineStr">
        <is>
          <t>Home run JB-SC-1 ammonia flow--AI01 to the control / marshalling room</t>
        </is>
      </c>
      <c r="E4888" s="12" t="inlineStr"/>
      <c r="F4888" s="12" t="inlineStr">
        <is>
          <t>SC-1 PCM + 15 kV GCB</t>
        </is>
      </c>
      <c r="G4888" s="12" t="inlineStr">
        <is>
          <t>JB-SC-1 ammonia flow--AI01</t>
        </is>
      </c>
      <c r="H4888" s="12" t="inlineStr">
        <is>
          <t>SC-1 ammonia flow-control unit</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152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I-I-0397</t>
        </is>
      </c>
      <c r="B4889" s="12" t="inlineStr">
        <is>
          <t>I</t>
        </is>
      </c>
      <c r="C4889" s="12" t="inlineStr">
        <is>
          <t>Modular / portable power</t>
        </is>
      </c>
      <c r="D4889" s="12" t="inlineStr">
        <is>
          <t>Discrete device to JB JB-SC-1 ammonia flow--DI01: 8 x 1 pr (field cables)</t>
        </is>
      </c>
      <c r="E4889" s="12" t="inlineStr"/>
      <c r="F4889" s="12" t="inlineStr">
        <is>
          <t>SC-1 ammonia flow-control unit</t>
        </is>
      </c>
      <c r="G4889" s="12" t="inlineStr">
        <is>
          <t>JB-SC-1 ammonia flow--DI01</t>
        </is>
      </c>
      <c r="H4889" s="12" t="inlineStr">
        <is>
          <t>SC-1 ammonia flow-control unit</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8</v>
      </c>
      <c r="O4889" s="12" t="n">
        <v>1</v>
      </c>
      <c r="P4889" s="12" t="n"/>
      <c r="Q4889" s="12" t="n"/>
      <c r="R4889" s="12" t="n"/>
      <c r="S4889" s="12" t="inlineStr">
        <is>
          <t>Tray / conduit</t>
        </is>
      </c>
      <c r="T4889" s="16" t="n">
        <v>40</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I-I-0398</t>
        </is>
      </c>
      <c r="B4890" s="12" t="inlineStr">
        <is>
          <t>I</t>
        </is>
      </c>
      <c r="C4890" s="12" t="inlineStr">
        <is>
          <t>Modular / portable power</t>
        </is>
      </c>
      <c r="D4890" s="12" t="inlineStr">
        <is>
          <t>Home run JB-SC-1 ammonia flow--DI01 to the control / marshalling room</t>
        </is>
      </c>
      <c r="E4890" s="12" t="inlineStr"/>
      <c r="F4890" s="12" t="inlineStr">
        <is>
          <t>SC-1 PCM + 15 kV GCB</t>
        </is>
      </c>
      <c r="G4890" s="12" t="inlineStr">
        <is>
          <t>JB-SC-1 ammonia flow--DI01</t>
        </is>
      </c>
      <c r="H4890" s="12" t="inlineStr">
        <is>
          <t>SC-1 ammonia flow-control unit</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152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I-I-0399</t>
        </is>
      </c>
      <c r="B4891" s="12" t="inlineStr">
        <is>
          <t>I</t>
        </is>
      </c>
      <c r="C4891" s="12" t="inlineStr">
        <is>
          <t>Modular / portable power</t>
        </is>
      </c>
      <c r="D4891" s="12" t="inlineStr">
        <is>
          <t>Analog instrument to JB JB-SC-1 auxiliary ski-AI01: 14 x 1 pr (field cables)</t>
        </is>
      </c>
      <c r="E4891" s="12" t="inlineStr"/>
      <c r="F4891" s="12" t="inlineStr">
        <is>
          <t>SC-1 auxiliary skids: fuel-gas module, water-wash skid</t>
        </is>
      </c>
      <c r="G4891" s="12" t="inlineStr">
        <is>
          <t>JB-SC-1 auxiliary ski-AI01</t>
        </is>
      </c>
      <c r="H4891" s="12" t="inlineStr">
        <is>
          <t>SC-1 auxiliary skids: fuel-gas module, water-wash skid</t>
        </is>
      </c>
      <c r="I4891" s="12" t="inlineStr">
        <is>
          <t>Instrumentation</t>
        </is>
      </c>
      <c r="J4891" s="12" t="inlineStr">
        <is>
          <t>Instrumentation ITC / PLTC, IS, #18 shielded pairs, blue jacket</t>
        </is>
      </c>
      <c r="K4891" s="12" t="inlineStr">
        <is>
          <t>ITC|1 pr|16</t>
        </is>
      </c>
      <c r="L4891" s="12" t="inlineStr">
        <is>
          <t>1 pr</t>
        </is>
      </c>
      <c r="M4891" s="12" t="inlineStr">
        <is>
          <t>16</t>
        </is>
      </c>
      <c r="N4891" s="12" t="n">
        <v>14</v>
      </c>
      <c r="O4891" s="12" t="n">
        <v>1</v>
      </c>
      <c r="P4891" s="12" t="n"/>
      <c r="Q4891" s="12" t="n"/>
      <c r="R4891" s="12" t="n"/>
      <c r="S4891" s="12" t="inlineStr">
        <is>
          <t>Tray / conduit</t>
        </is>
      </c>
      <c r="T4891" s="16" t="n">
        <v>63</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I-I-0400</t>
        </is>
      </c>
      <c r="B4892" s="12" t="inlineStr">
        <is>
          <t>I</t>
        </is>
      </c>
      <c r="C4892" s="12" t="inlineStr">
        <is>
          <t>Modular / portable power</t>
        </is>
      </c>
      <c r="D4892" s="12" t="inlineStr">
        <is>
          <t>Home run JB-SC-1 auxiliary ski-AI01 to the control / marshalling room</t>
        </is>
      </c>
      <c r="E4892" s="12" t="inlineStr"/>
      <c r="F4892" s="12" t="inlineStr">
        <is>
          <t>SC-1 PCM + 15 kV GCB</t>
        </is>
      </c>
      <c r="G4892" s="12" t="inlineStr">
        <is>
          <t>JB-SC-1 auxiliary ski-AI01</t>
        </is>
      </c>
      <c r="H4892" s="12" t="inlineStr">
        <is>
          <t>SC-1 auxiliary skids: fuel-gas module, water-wash skid</t>
        </is>
      </c>
      <c r="I4892" s="12" t="inlineStr">
        <is>
          <t>Instrumentation</t>
        </is>
      </c>
      <c r="J4892" s="12" t="inlineStr">
        <is>
          <t>Instrumentation ITC / PLTC, IS, #18 shielded pairs, blue jacket</t>
        </is>
      </c>
      <c r="K4892" s="12" t="inlineStr">
        <is>
          <t>ITC|24 pr|18</t>
        </is>
      </c>
      <c r="L4892" s="12" t="inlineStr">
        <is>
          <t>24 pr</t>
        </is>
      </c>
      <c r="M4892" s="12" t="inlineStr">
        <is>
          <t>18</t>
        </is>
      </c>
      <c r="N4892" s="12" t="n">
        <v>1</v>
      </c>
      <c r="O4892" s="12" t="n">
        <v>1</v>
      </c>
      <c r="P4892" s="12" t="n"/>
      <c r="Q4892" s="12" t="n"/>
      <c r="R4892" s="12" t="n"/>
      <c r="S4892" s="12" t="inlineStr">
        <is>
          <t>Tray</t>
        </is>
      </c>
      <c r="T4892" s="16" t="n">
        <v>0</v>
      </c>
      <c r="U4892" s="16" t="n">
        <v>77</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I-I-0401</t>
        </is>
      </c>
      <c r="B4893" s="12" t="inlineStr">
        <is>
          <t>I</t>
        </is>
      </c>
      <c r="C4893" s="12" t="inlineStr">
        <is>
          <t>Modular / portable power</t>
        </is>
      </c>
      <c r="D4893" s="12" t="inlineStr">
        <is>
          <t>Discrete device to JB JB-SC-1 auxiliary ski-DI01: 12 x 1 pr (field cables)</t>
        </is>
      </c>
      <c r="E4893" s="12" t="inlineStr"/>
      <c r="F4893" s="12" t="inlineStr">
        <is>
          <t>SC-1 auxiliary skids: fuel-gas module, water-wash skid</t>
        </is>
      </c>
      <c r="G4893" s="12" t="inlineStr">
        <is>
          <t>JB-SC-1 auxiliary ski-DI01</t>
        </is>
      </c>
      <c r="H4893" s="12" t="inlineStr">
        <is>
          <t>SC-1 auxiliary skids: fuel-gas module, water-wash skid</t>
        </is>
      </c>
      <c r="I4893" s="12" t="inlineStr">
        <is>
          <t>Instrumentation</t>
        </is>
      </c>
      <c r="J4893" s="12" t="inlineStr">
        <is>
          <t>Instrumentation ITC / PLTC, IS, #18 shielded pairs, blue jacket</t>
        </is>
      </c>
      <c r="K4893" s="12" t="inlineStr">
        <is>
          <t>ITC|1 pr|16</t>
        </is>
      </c>
      <c r="L4893" s="12" t="inlineStr">
        <is>
          <t>1 pr</t>
        </is>
      </c>
      <c r="M4893" s="12" t="inlineStr">
        <is>
          <t>16</t>
        </is>
      </c>
      <c r="N4893" s="12" t="n">
        <v>12</v>
      </c>
      <c r="O4893" s="12" t="n">
        <v>1</v>
      </c>
      <c r="P4893" s="12" t="n"/>
      <c r="Q4893" s="12" t="n"/>
      <c r="R4893" s="12" t="n"/>
      <c r="S4893" s="12" t="inlineStr">
        <is>
          <t>Tray / conduit</t>
        </is>
      </c>
      <c r="T4893" s="16" t="n">
        <v>63</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I-I-0402</t>
        </is>
      </c>
      <c r="B4894" s="12" t="inlineStr">
        <is>
          <t>I</t>
        </is>
      </c>
      <c r="C4894" s="12" t="inlineStr">
        <is>
          <t>Modular / portable power</t>
        </is>
      </c>
      <c r="D4894" s="12" t="inlineStr">
        <is>
          <t>Home run JB-SC-1 auxiliary ski-DI01 to the control / marshalling room</t>
        </is>
      </c>
      <c r="E4894" s="12" t="inlineStr"/>
      <c r="F4894" s="12" t="inlineStr">
        <is>
          <t>SC-1 PCM + 15 kV GCB</t>
        </is>
      </c>
      <c r="G4894" s="12" t="inlineStr">
        <is>
          <t>JB-SC-1 auxiliary ski-DI01</t>
        </is>
      </c>
      <c r="H4894" s="12" t="inlineStr">
        <is>
          <t>SC-1 auxiliary skids: fuel-gas module, water-wash skid</t>
        </is>
      </c>
      <c r="I4894" s="12" t="inlineStr">
        <is>
          <t>Instrumentation</t>
        </is>
      </c>
      <c r="J4894" s="12" t="inlineStr">
        <is>
          <t>Instrumentation ITC / PLTC, IS, #18 shielded pairs, blue jacket</t>
        </is>
      </c>
      <c r="K4894" s="12" t="inlineStr">
        <is>
          <t>ITC|24 pr|18</t>
        </is>
      </c>
      <c r="L4894" s="12" t="inlineStr">
        <is>
          <t>24 pr</t>
        </is>
      </c>
      <c r="M4894" s="12" t="inlineStr">
        <is>
          <t>18</t>
        </is>
      </c>
      <c r="N4894" s="12" t="n">
        <v>1</v>
      </c>
      <c r="O4894" s="12" t="n">
        <v>1</v>
      </c>
      <c r="P4894" s="12" t="n"/>
      <c r="Q4894" s="12" t="n"/>
      <c r="R4894" s="12" t="n"/>
      <c r="S4894" s="12" t="inlineStr">
        <is>
          <t>Tray</t>
        </is>
      </c>
      <c r="T4894" s="16" t="n">
        <v>0</v>
      </c>
      <c r="U4894" s="16" t="n">
        <v>77</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I-I-0403</t>
        </is>
      </c>
      <c r="B4895" s="12" t="inlineStr">
        <is>
          <t>I</t>
        </is>
      </c>
      <c r="C4895" s="12" t="inlineStr">
        <is>
          <t>Modular / portable power</t>
        </is>
      </c>
      <c r="D4895" s="12" t="inlineStr">
        <is>
          <t>Analog instrument to JB JB-SC-1 lube-oil fin--AI01: 4 x 1 pr (field cables)</t>
        </is>
      </c>
      <c r="E4895" s="12" t="inlineStr"/>
      <c r="F4895" s="12" t="inlineStr">
        <is>
          <t>SC-1 lube-oil fin-fan cooler</t>
        </is>
      </c>
      <c r="G4895" s="12" t="inlineStr">
        <is>
          <t>JB-SC-1 lube-oil fin--AI01</t>
        </is>
      </c>
      <c r="H4895" s="12" t="inlineStr">
        <is>
          <t>SC-1 lube-oil fin-fan cooler</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4</v>
      </c>
      <c r="O4895" s="12" t="n">
        <v>1</v>
      </c>
      <c r="P4895" s="12" t="n"/>
      <c r="Q4895" s="12" t="n"/>
      <c r="R4895" s="12" t="n"/>
      <c r="S4895" s="12" t="inlineStr">
        <is>
          <t>Tray / conduit</t>
        </is>
      </c>
      <c r="T4895" s="16" t="n">
        <v>46</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I-I-0404</t>
        </is>
      </c>
      <c r="B4896" s="12" t="inlineStr">
        <is>
          <t>I</t>
        </is>
      </c>
      <c r="C4896" s="12" t="inlineStr">
        <is>
          <t>Modular / portable power</t>
        </is>
      </c>
      <c r="D4896" s="12" t="inlineStr">
        <is>
          <t>Home run JB-SC-1 lube-oil fin--AI01 to the control / marshalling room</t>
        </is>
      </c>
      <c r="E4896" s="12" t="inlineStr"/>
      <c r="F4896" s="12" t="inlineStr">
        <is>
          <t>SC-1 PCM + 15 kV GCB</t>
        </is>
      </c>
      <c r="G4896" s="12" t="inlineStr">
        <is>
          <t>JB-SC-1 lube-oil fin--AI01</t>
        </is>
      </c>
      <c r="H4896" s="12" t="inlineStr">
        <is>
          <t>SC-1 lube-oil fin-fan cooler</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82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I-I-0405</t>
        </is>
      </c>
      <c r="B4897" s="12" t="inlineStr">
        <is>
          <t>I</t>
        </is>
      </c>
      <c r="C4897" s="12" t="inlineStr">
        <is>
          <t>Modular / portable power</t>
        </is>
      </c>
      <c r="D4897" s="12" t="inlineStr">
        <is>
          <t>Discrete device to JB JB-SC-1 lube-oil fin--DI01: 8 x 1 pr (field cables)</t>
        </is>
      </c>
      <c r="E4897" s="12" t="inlineStr"/>
      <c r="F4897" s="12" t="inlineStr">
        <is>
          <t>SC-1 lube-oil fin-fan cooler</t>
        </is>
      </c>
      <c r="G4897" s="12" t="inlineStr">
        <is>
          <t>JB-SC-1 lube-oil fin--DI01</t>
        </is>
      </c>
      <c r="H4897" s="12" t="inlineStr">
        <is>
          <t>SC-1 lube-oil fin-fan cooler</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46</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I-I-0406</t>
        </is>
      </c>
      <c r="B4898" s="12" t="inlineStr">
        <is>
          <t>I</t>
        </is>
      </c>
      <c r="C4898" s="12" t="inlineStr">
        <is>
          <t>Modular / portable power</t>
        </is>
      </c>
      <c r="D4898" s="12" t="inlineStr">
        <is>
          <t>Home run JB-SC-1 lube-oil fin--DI01 to the control / marshalling room</t>
        </is>
      </c>
      <c r="E4898" s="12" t="inlineStr"/>
      <c r="F4898" s="12" t="inlineStr">
        <is>
          <t>SC-1 PCM + 15 kV GCB</t>
        </is>
      </c>
      <c r="G4898" s="12" t="inlineStr">
        <is>
          <t>JB-SC-1 lube-oil fin--DI01</t>
        </is>
      </c>
      <c r="H4898" s="12" t="inlineStr">
        <is>
          <t>SC-1 lube-oil fin-fan cooler</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82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I-I-0407</t>
        </is>
      </c>
      <c r="B4899" s="12" t="inlineStr">
        <is>
          <t>I</t>
        </is>
      </c>
      <c r="C4899" s="12" t="inlineStr">
        <is>
          <t>Modular / portable power</t>
        </is>
      </c>
      <c r="D4899" s="12" t="inlineStr">
        <is>
          <t>Analog instrument to JB JB-SC-1 tempering-air-AI01: 8 x 1 pr (field cables)</t>
        </is>
      </c>
      <c r="E4899" s="12" t="inlineStr"/>
      <c r="F4899" s="12" t="inlineStr">
        <is>
          <t>SC-1 tempering-air fans (2 x 100 %)</t>
        </is>
      </c>
      <c r="G4899" s="12" t="inlineStr">
        <is>
          <t>JB-SC-1 tempering-air-AI01</t>
        </is>
      </c>
      <c r="H4899" s="12" t="inlineStr">
        <is>
          <t>SC-1 tempering-air fans (2 x 100 %)</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8</v>
      </c>
      <c r="O4899" s="12" t="n">
        <v>1</v>
      </c>
      <c r="P4899" s="12" t="n"/>
      <c r="Q4899" s="12" t="n"/>
      <c r="R4899" s="12" t="n"/>
      <c r="S4899" s="12" t="inlineStr">
        <is>
          <t>Tray / conduit</t>
        </is>
      </c>
      <c r="T4899" s="16" t="n">
        <v>53</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I-I-0408</t>
        </is>
      </c>
      <c r="B4900" s="12" t="inlineStr">
        <is>
          <t>I</t>
        </is>
      </c>
      <c r="C4900" s="12" t="inlineStr">
        <is>
          <t>Modular / portable power</t>
        </is>
      </c>
      <c r="D4900" s="12" t="inlineStr">
        <is>
          <t>Home run JB-SC-1 tempering-air-AI01 to the control / marshalling room</t>
        </is>
      </c>
      <c r="E4900" s="12" t="inlineStr"/>
      <c r="F4900" s="12" t="inlineStr">
        <is>
          <t>SC-1 PCM + 15 kV GCB</t>
        </is>
      </c>
      <c r="G4900" s="12" t="inlineStr">
        <is>
          <t>JB-SC-1 tempering-air-AI01</t>
        </is>
      </c>
      <c r="H4900" s="12" t="inlineStr">
        <is>
          <t>SC-1 tempering-air fans (2 x 100 %)</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Tray</t>
        </is>
      </c>
      <c r="T4900" s="16" t="n">
        <v>0</v>
      </c>
      <c r="U4900" s="16" t="n">
        <v>156</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I-I-0409</t>
        </is>
      </c>
      <c r="B4901" s="12" t="inlineStr">
        <is>
          <t>I</t>
        </is>
      </c>
      <c r="C4901" s="12" t="inlineStr">
        <is>
          <t>Modular / portable power</t>
        </is>
      </c>
      <c r="D4901" s="12" t="inlineStr">
        <is>
          <t>Discrete device to JB JB-SC-1 tempering-air-DI01: 8 x 1 pr (field cables)</t>
        </is>
      </c>
      <c r="E4901" s="12" t="inlineStr"/>
      <c r="F4901" s="12" t="inlineStr">
        <is>
          <t>SC-1 tempering-air fans (2 x 100 %)</t>
        </is>
      </c>
      <c r="G4901" s="12" t="inlineStr">
        <is>
          <t>JB-SC-1 tempering-air-DI01</t>
        </is>
      </c>
      <c r="H4901" s="12" t="inlineStr">
        <is>
          <t>SC-1 tempering-air fans (2 x 100 %)</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8</v>
      </c>
      <c r="O4901" s="12" t="n">
        <v>1</v>
      </c>
      <c r="P4901" s="12" t="n"/>
      <c r="Q4901" s="12" t="n"/>
      <c r="R4901" s="12" t="n"/>
      <c r="S4901" s="12" t="inlineStr">
        <is>
          <t>Tray / conduit</t>
        </is>
      </c>
      <c r="T4901" s="16" t="n">
        <v>53</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I-I-0410</t>
        </is>
      </c>
      <c r="B4902" s="12" t="inlineStr">
        <is>
          <t>I</t>
        </is>
      </c>
      <c r="C4902" s="12" t="inlineStr">
        <is>
          <t>Modular / portable power</t>
        </is>
      </c>
      <c r="D4902" s="12" t="inlineStr">
        <is>
          <t>Home run JB-SC-1 tempering-air-DI01 to the control / marshalling room</t>
        </is>
      </c>
      <c r="E4902" s="12" t="inlineStr"/>
      <c r="F4902" s="12" t="inlineStr">
        <is>
          <t>SC-1 PCM + 15 kV GCB</t>
        </is>
      </c>
      <c r="G4902" s="12" t="inlineStr">
        <is>
          <t>JB-SC-1 tempering-air-DI01</t>
        </is>
      </c>
      <c r="H4902" s="12" t="inlineStr">
        <is>
          <t>SC-1 tempering-air fans (2 x 100 %)</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Tray</t>
        </is>
      </c>
      <c r="T4902" s="16" t="n">
        <v>0</v>
      </c>
      <c r="U4902" s="16" t="n">
        <v>156</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I-I-0411</t>
        </is>
      </c>
      <c r="B4903" s="12" t="inlineStr">
        <is>
          <t>I</t>
        </is>
      </c>
      <c r="C4903" s="12" t="inlineStr">
        <is>
          <t>Modular / portable power</t>
        </is>
      </c>
      <c r="D4903" s="12" t="inlineStr">
        <is>
          <t>Analog instrument to JB JB-SC-1-AI01: 20 x 1 pr (field cables)</t>
        </is>
      </c>
      <c r="E4903" s="12" t="inlineStr">
        <is>
          <t>SC-1</t>
        </is>
      </c>
      <c r="F4903" s="12" t="inlineStr">
        <is>
          <t>SC-1: aeroderivative simple-cycle unit (LM6000 class)</t>
        </is>
      </c>
      <c r="G4903" s="12" t="inlineStr">
        <is>
          <t>JB-SC-1-AI01</t>
        </is>
      </c>
      <c r="H4903" s="12" t="inlineStr">
        <is>
          <t>SC-1: aeroderivative simple-cycle unit (LM6000 class)</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6" t="n">
        <v>99</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I-I-0412</t>
        </is>
      </c>
      <c r="B4904" s="12" t="inlineStr">
        <is>
          <t>I</t>
        </is>
      </c>
      <c r="C4904" s="12" t="inlineStr">
        <is>
          <t>Modular / portable power</t>
        </is>
      </c>
      <c r="D4904" s="12" t="inlineStr">
        <is>
          <t>Home run JB-SC-1-AI01 to the control / marshalling room</t>
        </is>
      </c>
      <c r="E4904" s="12" t="inlineStr"/>
      <c r="F4904" s="12" t="inlineStr">
        <is>
          <t>SC-1 PCM + 15 kV GCB</t>
        </is>
      </c>
      <c r="G4904" s="12" t="inlineStr">
        <is>
          <t>JB-SC-1-AI01</t>
        </is>
      </c>
      <c r="H4904" s="12" t="inlineStr">
        <is>
          <t>SC-1: aeroderivative simple-cycle unit (LM6000 class)</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64</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I-I-0413</t>
        </is>
      </c>
      <c r="B4905" s="12" t="inlineStr">
        <is>
          <t>I</t>
        </is>
      </c>
      <c r="C4905" s="12" t="inlineStr">
        <is>
          <t>Modular / portable power</t>
        </is>
      </c>
      <c r="D4905" s="12" t="inlineStr">
        <is>
          <t>Analog instrument to JB JB-SC-1-AI02: 20 x 1 pr (field cables)</t>
        </is>
      </c>
      <c r="E4905" s="12" t="inlineStr">
        <is>
          <t>SC-1</t>
        </is>
      </c>
      <c r="F4905" s="12" t="inlineStr">
        <is>
          <t>SC-1: aeroderivative simple-cycle unit (LM6000 class)</t>
        </is>
      </c>
      <c r="G4905" s="12" t="inlineStr">
        <is>
          <t>JB-SC-1-AI02</t>
        </is>
      </c>
      <c r="H4905" s="12" t="inlineStr">
        <is>
          <t>SC-1: aeroderivative simple-cycle unit (LM6000 class)</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6" t="n">
        <v>99</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I-I-0414</t>
        </is>
      </c>
      <c r="B4906" s="12" t="inlineStr">
        <is>
          <t>I</t>
        </is>
      </c>
      <c r="C4906" s="12" t="inlineStr">
        <is>
          <t>Modular / portable power</t>
        </is>
      </c>
      <c r="D4906" s="12" t="inlineStr">
        <is>
          <t>Home run JB-SC-1-AI02 to the control / marshalling room</t>
        </is>
      </c>
      <c r="E4906" s="12" t="inlineStr"/>
      <c r="F4906" s="12" t="inlineStr">
        <is>
          <t>SC-1 PCM + 15 kV GCB</t>
        </is>
      </c>
      <c r="G4906" s="12" t="inlineStr">
        <is>
          <t>JB-SC-1-AI02</t>
        </is>
      </c>
      <c r="H4906" s="12" t="inlineStr">
        <is>
          <t>SC-1: aeroderivative simple-cycle unit (LM6000 class)</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I-I-0415</t>
        </is>
      </c>
      <c r="B4907" s="12" t="inlineStr">
        <is>
          <t>I</t>
        </is>
      </c>
      <c r="C4907" s="12" t="inlineStr">
        <is>
          <t>Modular / portable power</t>
        </is>
      </c>
      <c r="D4907" s="12" t="inlineStr">
        <is>
          <t>Analog instrument to JB JB-SC-1-AI03: 20 x 1 pr (field cables)</t>
        </is>
      </c>
      <c r="E4907" s="12" t="inlineStr">
        <is>
          <t>SC-1</t>
        </is>
      </c>
      <c r="F4907" s="12" t="inlineStr">
        <is>
          <t>SC-1: aeroderivative simple-cycle unit (LM6000 class)</t>
        </is>
      </c>
      <c r="G4907" s="12" t="inlineStr">
        <is>
          <t>JB-SC-1-AI03</t>
        </is>
      </c>
      <c r="H4907" s="12" t="inlineStr">
        <is>
          <t>SC-1: aeroderivative simple-cycle unit (LM6000 class)</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6" t="n">
        <v>99</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I-I-0416</t>
        </is>
      </c>
      <c r="B4908" s="12" t="inlineStr">
        <is>
          <t>I</t>
        </is>
      </c>
      <c r="C4908" s="12" t="inlineStr">
        <is>
          <t>Modular / portable power</t>
        </is>
      </c>
      <c r="D4908" s="12" t="inlineStr">
        <is>
          <t>Home run JB-SC-1-AI03 to the control / marshalling room</t>
        </is>
      </c>
      <c r="E4908" s="12" t="inlineStr"/>
      <c r="F4908" s="12" t="inlineStr">
        <is>
          <t>SC-1 PCM + 15 kV GCB</t>
        </is>
      </c>
      <c r="G4908" s="12" t="inlineStr">
        <is>
          <t>JB-SC-1-AI03</t>
        </is>
      </c>
      <c r="H4908" s="12" t="inlineStr">
        <is>
          <t>SC-1: aeroderivative simple-cycle unit (LM6000 class)</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64</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I-I-0417</t>
        </is>
      </c>
      <c r="B4909" s="12" t="inlineStr">
        <is>
          <t>I</t>
        </is>
      </c>
      <c r="C4909" s="12" t="inlineStr">
        <is>
          <t>Modular / portable power</t>
        </is>
      </c>
      <c r="D4909" s="12" t="inlineStr">
        <is>
          <t>Analog instrument to JB JB-SC-1-AI04: 20 x 1 pr (field cables)</t>
        </is>
      </c>
      <c r="E4909" s="12" t="inlineStr">
        <is>
          <t>SC-1</t>
        </is>
      </c>
      <c r="F4909" s="12" t="inlineStr">
        <is>
          <t>SC-1: aeroderivative simple-cycle unit (LM6000 class)</t>
        </is>
      </c>
      <c r="G4909" s="12" t="inlineStr">
        <is>
          <t>JB-SC-1-AI04</t>
        </is>
      </c>
      <c r="H4909" s="12" t="inlineStr">
        <is>
          <t>SC-1: aeroderivative simple-cycle unit (LM6000 class)</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6" t="n">
        <v>99</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I-I-0418</t>
        </is>
      </c>
      <c r="B4910" s="12" t="inlineStr">
        <is>
          <t>I</t>
        </is>
      </c>
      <c r="C4910" s="12" t="inlineStr">
        <is>
          <t>Modular / portable power</t>
        </is>
      </c>
      <c r="D4910" s="12" t="inlineStr">
        <is>
          <t>Home run JB-SC-1-AI04 to the control / marshalling room</t>
        </is>
      </c>
      <c r="E4910" s="12" t="inlineStr"/>
      <c r="F4910" s="12" t="inlineStr">
        <is>
          <t>SC-1 PCM + 15 kV GCB</t>
        </is>
      </c>
      <c r="G4910" s="12" t="inlineStr">
        <is>
          <t>JB-SC-1-AI04</t>
        </is>
      </c>
      <c r="H4910" s="12" t="inlineStr">
        <is>
          <t>SC-1: aeroderivative simple-cycle unit (LM6000 class)</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64</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I-I-0419</t>
        </is>
      </c>
      <c r="B4911" s="12" t="inlineStr">
        <is>
          <t>I</t>
        </is>
      </c>
      <c r="C4911" s="12" t="inlineStr">
        <is>
          <t>Modular / portable power</t>
        </is>
      </c>
      <c r="D4911" s="12" t="inlineStr">
        <is>
          <t>Analog instrument to JB JB-SC-1-AI05: 20 x 1 pr (field cables)</t>
        </is>
      </c>
      <c r="E4911" s="12" t="inlineStr">
        <is>
          <t>SC-1</t>
        </is>
      </c>
      <c r="F4911" s="12" t="inlineStr">
        <is>
          <t>SC-1: aeroderivative simple-cycle unit (LM6000 class)</t>
        </is>
      </c>
      <c r="G4911" s="12" t="inlineStr">
        <is>
          <t>JB-SC-1-AI05</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I-I-0420</t>
        </is>
      </c>
      <c r="B4912" s="12" t="inlineStr">
        <is>
          <t>I</t>
        </is>
      </c>
      <c r="C4912" s="12" t="inlineStr">
        <is>
          <t>Modular / portable power</t>
        </is>
      </c>
      <c r="D4912" s="12" t="inlineStr">
        <is>
          <t>Home run JB-SC-1-AI05 to the control / marshalling room</t>
        </is>
      </c>
      <c r="E4912" s="12" t="inlineStr"/>
      <c r="F4912" s="12" t="inlineStr">
        <is>
          <t>SC-1 PCM + 15 kV GCB</t>
        </is>
      </c>
      <c r="G4912" s="12" t="inlineStr">
        <is>
          <t>JB-SC-1-AI05</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I-I-0421</t>
        </is>
      </c>
      <c r="B4913" s="12" t="inlineStr">
        <is>
          <t>I</t>
        </is>
      </c>
      <c r="C4913" s="12" t="inlineStr">
        <is>
          <t>Modular / portable power</t>
        </is>
      </c>
      <c r="D4913" s="12" t="inlineStr">
        <is>
          <t>Analog instrument to JB JB-SC-1-AI06: 20 x 1 pr (field cables)</t>
        </is>
      </c>
      <c r="E4913" s="12" t="inlineStr">
        <is>
          <t>SC-1</t>
        </is>
      </c>
      <c r="F4913" s="12" t="inlineStr">
        <is>
          <t>SC-1: aeroderivative simple-cycle unit (LM6000 class)</t>
        </is>
      </c>
      <c r="G4913" s="12" t="inlineStr">
        <is>
          <t>JB-SC-1-AI06</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I-I-0422</t>
        </is>
      </c>
      <c r="B4914" s="12" t="inlineStr">
        <is>
          <t>I</t>
        </is>
      </c>
      <c r="C4914" s="12" t="inlineStr">
        <is>
          <t>Modular / portable power</t>
        </is>
      </c>
      <c r="D4914" s="12" t="inlineStr">
        <is>
          <t>Home run JB-SC-1-AI06 to the control / marshalling room</t>
        </is>
      </c>
      <c r="E4914" s="12" t="inlineStr"/>
      <c r="F4914" s="12" t="inlineStr">
        <is>
          <t>SC-1 PCM + 15 kV GCB</t>
        </is>
      </c>
      <c r="G4914" s="12" t="inlineStr">
        <is>
          <t>JB-SC-1-AI06</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I-I-0423</t>
        </is>
      </c>
      <c r="B4915" s="12" t="inlineStr">
        <is>
          <t>I</t>
        </is>
      </c>
      <c r="C4915" s="12" t="inlineStr">
        <is>
          <t>Modular / portable power</t>
        </is>
      </c>
      <c r="D4915" s="12" t="inlineStr">
        <is>
          <t>Analog instrument to JB JB-SC-1-AI07: 20 x 1 pr (field cables)</t>
        </is>
      </c>
      <c r="E4915" s="12" t="inlineStr">
        <is>
          <t>SC-1</t>
        </is>
      </c>
      <c r="F4915" s="12" t="inlineStr">
        <is>
          <t>SC-1: aeroderivative simple-cycle unit (LM6000 class)</t>
        </is>
      </c>
      <c r="G4915" s="12" t="inlineStr">
        <is>
          <t>JB-SC-1-AI07</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I-I-0424</t>
        </is>
      </c>
      <c r="B4916" s="12" t="inlineStr">
        <is>
          <t>I</t>
        </is>
      </c>
      <c r="C4916" s="12" t="inlineStr">
        <is>
          <t>Modular / portable power</t>
        </is>
      </c>
      <c r="D4916" s="12" t="inlineStr">
        <is>
          <t>Home run JB-SC-1-AI07 to the control / marshalling room</t>
        </is>
      </c>
      <c r="E4916" s="12" t="inlineStr"/>
      <c r="F4916" s="12" t="inlineStr">
        <is>
          <t>SC-1 PCM + 15 kV GCB</t>
        </is>
      </c>
      <c r="G4916" s="12" t="inlineStr">
        <is>
          <t>JB-SC-1-AI07</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I-I-0425</t>
        </is>
      </c>
      <c r="B4917" s="12" t="inlineStr">
        <is>
          <t>I</t>
        </is>
      </c>
      <c r="C4917" s="12" t="inlineStr">
        <is>
          <t>Modular / portable power</t>
        </is>
      </c>
      <c r="D4917" s="12" t="inlineStr">
        <is>
          <t>Analog instrument to JB JB-SC-1-AI08: 10 x 1 pr (field cables)</t>
        </is>
      </c>
      <c r="E4917" s="12" t="inlineStr">
        <is>
          <t>SC-1</t>
        </is>
      </c>
      <c r="F4917" s="12" t="inlineStr">
        <is>
          <t>SC-1: aeroderivative simple-cycle unit (LM6000 class)</t>
        </is>
      </c>
      <c r="G4917" s="12" t="inlineStr">
        <is>
          <t>JB-SC-1-AI08</t>
        </is>
      </c>
      <c r="H4917" s="12" t="inlineStr">
        <is>
          <t>SC-1: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10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I-I-0426</t>
        </is>
      </c>
      <c r="B4918" s="12" t="inlineStr">
        <is>
          <t>I</t>
        </is>
      </c>
      <c r="C4918" s="12" t="inlineStr">
        <is>
          <t>Modular / portable power</t>
        </is>
      </c>
      <c r="D4918" s="12" t="inlineStr">
        <is>
          <t>Home run JB-SC-1-AI08 to the control / marshalling room</t>
        </is>
      </c>
      <c r="E4918" s="12" t="inlineStr"/>
      <c r="F4918" s="12" t="inlineStr">
        <is>
          <t>SC-1 PCM + 15 kV GCB</t>
        </is>
      </c>
      <c r="G4918" s="12" t="inlineStr">
        <is>
          <t>JB-SC-1-AI08</t>
        </is>
      </c>
      <c r="H4918" s="12" t="inlineStr">
        <is>
          <t>SC-1: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I-I-0427</t>
        </is>
      </c>
      <c r="B4919" s="12" t="inlineStr">
        <is>
          <t>I</t>
        </is>
      </c>
      <c r="C4919" s="12" t="inlineStr">
        <is>
          <t>Modular / portable power</t>
        </is>
      </c>
      <c r="D4919" s="12" t="inlineStr">
        <is>
          <t>Discrete device to JB JB-SC-1-DI01: 20 x 1 pr (field cables)</t>
        </is>
      </c>
      <c r="E4919" s="12" t="inlineStr">
        <is>
          <t>SC-1</t>
        </is>
      </c>
      <c r="F4919" s="12" t="inlineStr">
        <is>
          <t>SC-1: aeroderivative simple-cycle unit (LM6000 class)</t>
        </is>
      </c>
      <c r="G4919" s="12" t="inlineStr">
        <is>
          <t>JB-SC-1-DI01</t>
        </is>
      </c>
      <c r="H4919" s="12" t="inlineStr">
        <is>
          <t>SC-1: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I-I-0428</t>
        </is>
      </c>
      <c r="B4920" s="12" t="inlineStr">
        <is>
          <t>I</t>
        </is>
      </c>
      <c r="C4920" s="12" t="inlineStr">
        <is>
          <t>Modular / portable power</t>
        </is>
      </c>
      <c r="D4920" s="12" t="inlineStr">
        <is>
          <t>Home run JB-SC-1-DI01 to the control / marshalling room</t>
        </is>
      </c>
      <c r="E4920" s="12" t="inlineStr"/>
      <c r="F4920" s="12" t="inlineStr">
        <is>
          <t>SC-1 PCM + 15 kV GCB</t>
        </is>
      </c>
      <c r="G4920" s="12" t="inlineStr">
        <is>
          <t>JB-SC-1-DI01</t>
        </is>
      </c>
      <c r="H4920" s="12" t="inlineStr">
        <is>
          <t>SC-1: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I-I-0429</t>
        </is>
      </c>
      <c r="B4921" s="12" t="inlineStr">
        <is>
          <t>I</t>
        </is>
      </c>
      <c r="C4921" s="12" t="inlineStr">
        <is>
          <t>Modular / portable power</t>
        </is>
      </c>
      <c r="D4921" s="12" t="inlineStr">
        <is>
          <t>Discrete device to JB JB-SC-1-DI02: 20 x 1 pr (field cables)</t>
        </is>
      </c>
      <c r="E4921" s="12" t="inlineStr">
        <is>
          <t>SC-1</t>
        </is>
      </c>
      <c r="F4921" s="12" t="inlineStr">
        <is>
          <t>SC-1: aeroderivative simple-cycle unit (LM6000 class)</t>
        </is>
      </c>
      <c r="G4921" s="12" t="inlineStr">
        <is>
          <t>JB-SC-1-DI02</t>
        </is>
      </c>
      <c r="H4921" s="12" t="inlineStr">
        <is>
          <t>SC-1: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I-I-0430</t>
        </is>
      </c>
      <c r="B4922" s="12" t="inlineStr">
        <is>
          <t>I</t>
        </is>
      </c>
      <c r="C4922" s="12" t="inlineStr">
        <is>
          <t>Modular / portable power</t>
        </is>
      </c>
      <c r="D4922" s="12" t="inlineStr">
        <is>
          <t>Home run JB-SC-1-DI02 to the control / marshalling room</t>
        </is>
      </c>
      <c r="E4922" s="12" t="inlineStr"/>
      <c r="F4922" s="12" t="inlineStr">
        <is>
          <t>SC-1 PCM + 15 kV GCB</t>
        </is>
      </c>
      <c r="G4922" s="12" t="inlineStr">
        <is>
          <t>JB-SC-1-DI02</t>
        </is>
      </c>
      <c r="H4922" s="12" t="inlineStr">
        <is>
          <t>SC-1: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64</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I-I-0431</t>
        </is>
      </c>
      <c r="B4923" s="12" t="inlineStr">
        <is>
          <t>I</t>
        </is>
      </c>
      <c r="C4923" s="12" t="inlineStr">
        <is>
          <t>Modular / portable power</t>
        </is>
      </c>
      <c r="D4923" s="12" t="inlineStr">
        <is>
          <t>Discrete device to JB JB-SC-1-DI03: 20 x 1 pr (field cables)</t>
        </is>
      </c>
      <c r="E4923" s="12" t="inlineStr">
        <is>
          <t>SC-1</t>
        </is>
      </c>
      <c r="F4923" s="12" t="inlineStr">
        <is>
          <t>SC-1: aeroderivative simple-cycle unit (LM6000 class)</t>
        </is>
      </c>
      <c r="G4923" s="12" t="inlineStr">
        <is>
          <t>JB-SC-1-DI03</t>
        </is>
      </c>
      <c r="H4923" s="12" t="inlineStr">
        <is>
          <t>SC-1: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I-I-0432</t>
        </is>
      </c>
      <c r="B4924" s="12" t="inlineStr">
        <is>
          <t>I</t>
        </is>
      </c>
      <c r="C4924" s="12" t="inlineStr">
        <is>
          <t>Modular / portable power</t>
        </is>
      </c>
      <c r="D4924" s="12" t="inlineStr">
        <is>
          <t>Home run JB-SC-1-DI03 to the control / marshalling room</t>
        </is>
      </c>
      <c r="E4924" s="12" t="inlineStr"/>
      <c r="F4924" s="12" t="inlineStr">
        <is>
          <t>SC-1 PCM + 15 kV GCB</t>
        </is>
      </c>
      <c r="G4924" s="12" t="inlineStr">
        <is>
          <t>JB-SC-1-DI03</t>
        </is>
      </c>
      <c r="H4924" s="12" t="inlineStr">
        <is>
          <t>SC-1: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64</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I-I-0433</t>
        </is>
      </c>
      <c r="B4925" s="12" t="inlineStr">
        <is>
          <t>I</t>
        </is>
      </c>
      <c r="C4925" s="12" t="inlineStr">
        <is>
          <t>Modular / portable power</t>
        </is>
      </c>
      <c r="D4925" s="12" t="inlineStr">
        <is>
          <t>Discrete device to JB JB-SC-1-DI04: 20 x 1 pr (field cables)</t>
        </is>
      </c>
      <c r="E4925" s="12" t="inlineStr">
        <is>
          <t>SC-1</t>
        </is>
      </c>
      <c r="F4925" s="12" t="inlineStr">
        <is>
          <t>SC-1: aeroderivative simple-cycle unit (LM6000 class)</t>
        </is>
      </c>
      <c r="G4925" s="12" t="inlineStr">
        <is>
          <t>JB-SC-1-DI04</t>
        </is>
      </c>
      <c r="H4925" s="12" t="inlineStr">
        <is>
          <t>SC-1: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I-I-0434</t>
        </is>
      </c>
      <c r="B4926" s="12" t="inlineStr">
        <is>
          <t>I</t>
        </is>
      </c>
      <c r="C4926" s="12" t="inlineStr">
        <is>
          <t>Modular / portable power</t>
        </is>
      </c>
      <c r="D4926" s="12" t="inlineStr">
        <is>
          <t>Home run JB-SC-1-DI04 to the control / marshalling room</t>
        </is>
      </c>
      <c r="E4926" s="12" t="inlineStr"/>
      <c r="F4926" s="12" t="inlineStr">
        <is>
          <t>SC-1 PCM + 15 kV GCB</t>
        </is>
      </c>
      <c r="G4926" s="12" t="inlineStr">
        <is>
          <t>JB-SC-1-DI04</t>
        </is>
      </c>
      <c r="H4926" s="12" t="inlineStr">
        <is>
          <t>SC-1: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6" t="n">
        <v>0</v>
      </c>
      <c r="U4926" s="16" t="n">
        <v>64</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I-I-0435</t>
        </is>
      </c>
      <c r="B4927" s="12" t="inlineStr">
        <is>
          <t>I</t>
        </is>
      </c>
      <c r="C4927" s="12" t="inlineStr">
        <is>
          <t>Modular / portable power</t>
        </is>
      </c>
      <c r="D4927" s="12" t="inlineStr">
        <is>
          <t>Discrete device to JB JB-SC-1-DI05: 20 x 1 pr (field cables)</t>
        </is>
      </c>
      <c r="E4927" s="12" t="inlineStr">
        <is>
          <t>SC-1</t>
        </is>
      </c>
      <c r="F4927" s="12" t="inlineStr">
        <is>
          <t>SC-1: aeroderivative simple-cycle unit (LM6000 class)</t>
        </is>
      </c>
      <c r="G4927" s="12" t="inlineStr">
        <is>
          <t>JB-SC-1-DI05</t>
        </is>
      </c>
      <c r="H4927" s="12" t="inlineStr">
        <is>
          <t>SC-1: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I-I-0436</t>
        </is>
      </c>
      <c r="B4928" s="12" t="inlineStr">
        <is>
          <t>I</t>
        </is>
      </c>
      <c r="C4928" s="12" t="inlineStr">
        <is>
          <t>Modular / portable power</t>
        </is>
      </c>
      <c r="D4928" s="12" t="inlineStr">
        <is>
          <t>Home run JB-SC-1-DI05 to the control / marshalling room</t>
        </is>
      </c>
      <c r="E4928" s="12" t="inlineStr"/>
      <c r="F4928" s="12" t="inlineStr">
        <is>
          <t>SC-1 PCM + 15 kV GCB</t>
        </is>
      </c>
      <c r="G4928" s="12" t="inlineStr">
        <is>
          <t>JB-SC-1-DI05</t>
        </is>
      </c>
      <c r="H4928" s="12" t="inlineStr">
        <is>
          <t>SC-1: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6" t="n">
        <v>0</v>
      </c>
      <c r="U4928" s="16" t="n">
        <v>64</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I-I-0437</t>
        </is>
      </c>
      <c r="B4929" s="12" t="inlineStr">
        <is>
          <t>I</t>
        </is>
      </c>
      <c r="C4929" s="12" t="inlineStr">
        <is>
          <t>Modular / portable power</t>
        </is>
      </c>
      <c r="D4929" s="12" t="inlineStr">
        <is>
          <t>Thermocouple to TC JB JB-SC-1-TC01: 20 x 1 pr (field cables)</t>
        </is>
      </c>
      <c r="E4929" s="12" t="inlineStr">
        <is>
          <t>SC-1</t>
        </is>
      </c>
      <c r="F4929" s="12" t="inlineStr">
        <is>
          <t>SC-1: aeroderivative simple-cycle unit (LM6000 class)</t>
        </is>
      </c>
      <c r="G4929" s="12" t="inlineStr">
        <is>
          <t>JB-SC-1-TC01</t>
        </is>
      </c>
      <c r="H4929" s="12" t="inlineStr">
        <is>
          <t>SC-1: aeroderivative simple-cycle unit (LM6000 class)</t>
        </is>
      </c>
      <c r="I4929" s="12" t="inlineStr">
        <is>
          <t>Instrumentation</t>
        </is>
      </c>
      <c r="J4929" s="12" t="inlineStr">
        <is>
          <t>Thermocouple extension KX, #16 shielded pairs, PLTC</t>
        </is>
      </c>
      <c r="K4929" s="12" t="inlineStr">
        <is>
          <t>TCX|1 pr|16</t>
        </is>
      </c>
      <c r="L4929" s="12" t="inlineStr">
        <is>
          <t>1 pr</t>
        </is>
      </c>
      <c r="M4929" s="12" t="inlineStr">
        <is>
          <t>16</t>
        </is>
      </c>
      <c r="N4929" s="12" t="n">
        <v>20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I-I-0438</t>
        </is>
      </c>
      <c r="B4930" s="12" t="inlineStr">
        <is>
          <t>I</t>
        </is>
      </c>
      <c r="C4930" s="12" t="inlineStr">
        <is>
          <t>Modular / portable power</t>
        </is>
      </c>
      <c r="D4930" s="12" t="inlineStr">
        <is>
          <t>Home run JB-SC-1-TC01 to the control / marshalling room</t>
        </is>
      </c>
      <c r="E4930" s="12" t="inlineStr"/>
      <c r="F4930" s="12" t="inlineStr">
        <is>
          <t>SC-1 PCM + 15 kV GCB</t>
        </is>
      </c>
      <c r="G4930" s="12" t="inlineStr">
        <is>
          <t>JB-SC-1-TC01</t>
        </is>
      </c>
      <c r="H4930" s="12" t="inlineStr">
        <is>
          <t>SC-1: aeroderivative simple-cycle unit (LM6000 class)</t>
        </is>
      </c>
      <c r="I4930" s="12" t="inlineStr">
        <is>
          <t>Instrumentation</t>
        </is>
      </c>
      <c r="J4930" s="12" t="inlineStr">
        <is>
          <t>Thermocouple extension KX, #16 shielded pairs, PLTC</t>
        </is>
      </c>
      <c r="K4930" s="12" t="inlineStr">
        <is>
          <t>TCX|24 pr|16</t>
        </is>
      </c>
      <c r="L4930" s="12" t="inlineStr">
        <is>
          <t>24 pr</t>
        </is>
      </c>
      <c r="M4930" s="12" t="inlineStr">
        <is>
          <t>16</t>
        </is>
      </c>
      <c r="N4930" s="12" t="n">
        <v>1</v>
      </c>
      <c r="O4930" s="12" t="n">
        <v>1</v>
      </c>
      <c r="P4930" s="12" t="n"/>
      <c r="Q4930" s="12" t="n"/>
      <c r="R4930" s="12" t="n"/>
      <c r="S4930" s="12" t="inlineStr">
        <is>
          <t>Tray</t>
        </is>
      </c>
      <c r="T4930" s="16" t="n">
        <v>0</v>
      </c>
      <c r="U4930" s="16" t="n">
        <v>64</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I-I-0439</t>
        </is>
      </c>
      <c r="B4931" s="12" t="inlineStr">
        <is>
          <t>I</t>
        </is>
      </c>
      <c r="C4931" s="12" t="inlineStr">
        <is>
          <t>Modular / portable power</t>
        </is>
      </c>
      <c r="D4931" s="12" t="inlineStr">
        <is>
          <t>Thermocouple to TC JB JB-SC-1-TC02: 20 x 1 pr (field cables)</t>
        </is>
      </c>
      <c r="E4931" s="12" t="inlineStr">
        <is>
          <t>SC-1</t>
        </is>
      </c>
      <c r="F4931" s="12" t="inlineStr">
        <is>
          <t>SC-1: aeroderivative simple-cycle unit (LM6000 class)</t>
        </is>
      </c>
      <c r="G4931" s="12" t="inlineStr">
        <is>
          <t>JB-SC-1-TC02</t>
        </is>
      </c>
      <c r="H4931" s="12" t="inlineStr">
        <is>
          <t>SC-1: aeroderivative simple-cycle unit (LM6000 class)</t>
        </is>
      </c>
      <c r="I4931" s="12" t="inlineStr">
        <is>
          <t>Instrumentation</t>
        </is>
      </c>
      <c r="J4931" s="12" t="inlineStr">
        <is>
          <t>Thermocouple extension KX, #16 shielded pairs, PLTC</t>
        </is>
      </c>
      <c r="K4931" s="12" t="inlineStr">
        <is>
          <t>TCX|1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I-I-0440</t>
        </is>
      </c>
      <c r="B4932" s="12" t="inlineStr">
        <is>
          <t>I</t>
        </is>
      </c>
      <c r="C4932" s="12" t="inlineStr">
        <is>
          <t>Modular / portable power</t>
        </is>
      </c>
      <c r="D4932" s="12" t="inlineStr">
        <is>
          <t>Home run JB-SC-1-TC02 to the control / marshalling room</t>
        </is>
      </c>
      <c r="E4932" s="12" t="inlineStr"/>
      <c r="F4932" s="12" t="inlineStr">
        <is>
          <t>SC-1 PCM + 15 kV GCB</t>
        </is>
      </c>
      <c r="G4932" s="12" t="inlineStr">
        <is>
          <t>JB-SC-1-TC02</t>
        </is>
      </c>
      <c r="H4932" s="12" t="inlineStr">
        <is>
          <t>SC-1: aeroderivative simple-cycle unit (LM6000 class)</t>
        </is>
      </c>
      <c r="I4932" s="12" t="inlineStr">
        <is>
          <t>Instrumentation</t>
        </is>
      </c>
      <c r="J4932" s="12" t="inlineStr">
        <is>
          <t>Thermocouple extension KX, #16 shielded pairs, PLTC</t>
        </is>
      </c>
      <c r="K4932" s="12" t="inlineStr">
        <is>
          <t>TCX|24 pr|16</t>
        </is>
      </c>
      <c r="L4932" s="12" t="inlineStr">
        <is>
          <t>24 pr</t>
        </is>
      </c>
      <c r="M4932" s="12" t="inlineStr">
        <is>
          <t>16</t>
        </is>
      </c>
      <c r="N4932" s="12" t="n">
        <v>1</v>
      </c>
      <c r="O4932" s="12" t="n">
        <v>1</v>
      </c>
      <c r="P4932" s="12" t="n"/>
      <c r="Q4932" s="12" t="n"/>
      <c r="R4932" s="12" t="n"/>
      <c r="S4932" s="12" t="inlineStr">
        <is>
          <t>Tray</t>
        </is>
      </c>
      <c r="T4932" s="16" t="n">
        <v>0</v>
      </c>
      <c r="U4932" s="16" t="n">
        <v>64</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I-I-0441</t>
        </is>
      </c>
      <c r="B4933" s="12" t="inlineStr">
        <is>
          <t>I</t>
        </is>
      </c>
      <c r="C4933" s="12" t="inlineStr">
        <is>
          <t>Modular / portable power</t>
        </is>
      </c>
      <c r="D4933" s="12" t="inlineStr">
        <is>
          <t>Analog instrument to JB JB-SC-2 CEMS shelter-AI01: 12 x 1 pr (field cables)</t>
        </is>
      </c>
      <c r="E4933" s="12" t="inlineStr"/>
      <c r="F4933" s="12" t="inlineStr">
        <is>
          <t>SC-2 CEMS shelter</t>
        </is>
      </c>
      <c r="G4933" s="12" t="inlineStr">
        <is>
          <t>JB-SC-2 CEMS shelter-AI01</t>
        </is>
      </c>
      <c r="H4933" s="12" t="inlineStr">
        <is>
          <t>SC-2 CEMS shelter</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12</v>
      </c>
      <c r="O4933" s="12" t="n">
        <v>1</v>
      </c>
      <c r="P4933" s="12" t="n"/>
      <c r="Q4933" s="12" t="n"/>
      <c r="R4933" s="12" t="n"/>
      <c r="S4933" s="12" t="inlineStr">
        <is>
          <t>Tray / conduit</t>
        </is>
      </c>
      <c r="T4933" s="16" t="n">
        <v>57</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I-I-0442</t>
        </is>
      </c>
      <c r="B4934" s="12" t="inlineStr">
        <is>
          <t>I</t>
        </is>
      </c>
      <c r="C4934" s="12" t="inlineStr">
        <is>
          <t>Modular / portable power</t>
        </is>
      </c>
      <c r="D4934" s="12" t="inlineStr">
        <is>
          <t>Home run JB-SC-2 CEMS shelter-AI01 to the control / marshalling room</t>
        </is>
      </c>
      <c r="E4934" s="12" t="inlineStr"/>
      <c r="F4934" s="12" t="inlineStr">
        <is>
          <t>SC-2 PCM + 15 kV GCB</t>
        </is>
      </c>
      <c r="G4934" s="12" t="inlineStr">
        <is>
          <t>JB-SC-2 CEMS shelter-AI01</t>
        </is>
      </c>
      <c r="H4934" s="12" t="inlineStr">
        <is>
          <t>SC-2 CEMS shelter</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6" t="n">
        <v>25</v>
      </c>
      <c r="U4934" s="16" t="n">
        <v>197</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I-I-0443</t>
        </is>
      </c>
      <c r="B4935" s="12" t="inlineStr">
        <is>
          <t>I</t>
        </is>
      </c>
      <c r="C4935" s="12" t="inlineStr">
        <is>
          <t>Modular / portable power</t>
        </is>
      </c>
      <c r="D4935" s="12" t="inlineStr">
        <is>
          <t>Discrete device to JB JB-SC-2 CEMS shelter-DI01: 10 x 1 pr (field cables)</t>
        </is>
      </c>
      <c r="E4935" s="12" t="inlineStr"/>
      <c r="F4935" s="12" t="inlineStr">
        <is>
          <t>SC-2 CEMS shelter</t>
        </is>
      </c>
      <c r="G4935" s="12" t="inlineStr">
        <is>
          <t>JB-SC-2 CEMS shelter-DI01</t>
        </is>
      </c>
      <c r="H4935" s="12" t="inlineStr">
        <is>
          <t>SC-2 CEMS shelter</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10</v>
      </c>
      <c r="O4935" s="12" t="n">
        <v>1</v>
      </c>
      <c r="P4935" s="12" t="n"/>
      <c r="Q4935" s="12" t="n"/>
      <c r="R4935" s="12" t="n"/>
      <c r="S4935" s="12" t="inlineStr">
        <is>
          <t>Tray / conduit</t>
        </is>
      </c>
      <c r="T4935" s="16" t="n">
        <v>57</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I-I-0444</t>
        </is>
      </c>
      <c r="B4936" s="12" t="inlineStr">
        <is>
          <t>I</t>
        </is>
      </c>
      <c r="C4936" s="12" t="inlineStr">
        <is>
          <t>Modular / portable power</t>
        </is>
      </c>
      <c r="D4936" s="12" t="inlineStr">
        <is>
          <t>Home run JB-SC-2 CEMS shelter-DI01 to the control / marshalling room</t>
        </is>
      </c>
      <c r="E4936" s="12" t="inlineStr"/>
      <c r="F4936" s="12" t="inlineStr">
        <is>
          <t>SC-2 PCM + 15 kV GCB</t>
        </is>
      </c>
      <c r="G4936" s="12" t="inlineStr">
        <is>
          <t>JB-SC-2 CEMS shelter-DI01</t>
        </is>
      </c>
      <c r="H4936" s="12" t="inlineStr">
        <is>
          <t>SC-2 CEMS shelter</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6" t="n">
        <v>25</v>
      </c>
      <c r="U4936" s="16" t="n">
        <v>197</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I-I-0445</t>
        </is>
      </c>
      <c r="B4937" s="12" t="inlineStr">
        <is>
          <t>I</t>
        </is>
      </c>
      <c r="C4937" s="12" t="inlineStr">
        <is>
          <t>Modular / portable power</t>
        </is>
      </c>
      <c r="D4937" s="12" t="inlineStr">
        <is>
          <t>Analog instrument to JB JB-SC-2 SCR / CO cata-AI01: 16 x 1 pr (field cables)</t>
        </is>
      </c>
      <c r="E4937" s="12" t="inlineStr"/>
      <c r="F4937" s="12" t="inlineStr">
        <is>
          <t>SC-2 SCR / CO catalyst</t>
        </is>
      </c>
      <c r="G4937" s="12" t="inlineStr">
        <is>
          <t>JB-SC-2 SCR / CO cata-AI01</t>
        </is>
      </c>
      <c r="H4937" s="12" t="inlineStr">
        <is>
          <t>SC-2 SCR / CO catalyst</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16</v>
      </c>
      <c r="O4937" s="12" t="n">
        <v>1</v>
      </c>
      <c r="P4937" s="12" t="n"/>
      <c r="Q4937" s="12" t="n"/>
      <c r="R4937" s="12" t="n"/>
      <c r="S4937" s="12" t="inlineStr">
        <is>
          <t>Tray / conduit</t>
        </is>
      </c>
      <c r="T4937" s="16" t="n">
        <v>74</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I-I-0446</t>
        </is>
      </c>
      <c r="B4938" s="12" t="inlineStr">
        <is>
          <t>I</t>
        </is>
      </c>
      <c r="C4938" s="12" t="inlineStr">
        <is>
          <t>Modular / portable power</t>
        </is>
      </c>
      <c r="D4938" s="12" t="inlineStr">
        <is>
          <t>Home run JB-SC-2 SCR / CO cata-AI01 to the control / marshalling room</t>
        </is>
      </c>
      <c r="E4938" s="12" t="inlineStr"/>
      <c r="F4938" s="12" t="inlineStr">
        <is>
          <t>SC-2 PCM + 15 kV GCB</t>
        </is>
      </c>
      <c r="G4938" s="12" t="inlineStr">
        <is>
          <t>JB-SC-2 SCR / CO cata-AI01</t>
        </is>
      </c>
      <c r="H4938" s="12" t="inlineStr">
        <is>
          <t>SC-2 SCR / CO catalyst</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6" t="n">
        <v>25</v>
      </c>
      <c r="U4938" s="16" t="n">
        <v>122</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I-I-0447</t>
        </is>
      </c>
      <c r="B4939" s="12" t="inlineStr">
        <is>
          <t>I</t>
        </is>
      </c>
      <c r="C4939" s="12" t="inlineStr">
        <is>
          <t>Modular / portable power</t>
        </is>
      </c>
      <c r="D4939" s="12" t="inlineStr">
        <is>
          <t>Discrete device to JB JB-SC-2 SCR / CO cata-DI01: 8 x 1 pr (field cables)</t>
        </is>
      </c>
      <c r="E4939" s="12" t="inlineStr"/>
      <c r="F4939" s="12" t="inlineStr">
        <is>
          <t>SC-2 SCR / CO catalyst</t>
        </is>
      </c>
      <c r="G4939" s="12" t="inlineStr">
        <is>
          <t>JB-SC-2 SCR / CO cata-DI01</t>
        </is>
      </c>
      <c r="H4939" s="12" t="inlineStr">
        <is>
          <t>SC-2 SCR / CO catalyst</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8</v>
      </c>
      <c r="O4939" s="12" t="n">
        <v>1</v>
      </c>
      <c r="P4939" s="12" t="n"/>
      <c r="Q4939" s="12" t="n"/>
      <c r="R4939" s="12" t="n"/>
      <c r="S4939" s="12" t="inlineStr">
        <is>
          <t>Tray / conduit</t>
        </is>
      </c>
      <c r="T4939" s="16" t="n">
        <v>74</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I-I-0448</t>
        </is>
      </c>
      <c r="B4940" s="12" t="inlineStr">
        <is>
          <t>I</t>
        </is>
      </c>
      <c r="C4940" s="12" t="inlineStr">
        <is>
          <t>Modular / portable power</t>
        </is>
      </c>
      <c r="D4940" s="12" t="inlineStr">
        <is>
          <t>Home run JB-SC-2 SCR / CO cata-DI01 to the control / marshalling room</t>
        </is>
      </c>
      <c r="E4940" s="12" t="inlineStr"/>
      <c r="F4940" s="12" t="inlineStr">
        <is>
          <t>SC-2 PCM + 15 kV GCB</t>
        </is>
      </c>
      <c r="G4940" s="12" t="inlineStr">
        <is>
          <t>JB-SC-2 SCR / CO cata-DI01</t>
        </is>
      </c>
      <c r="H4940" s="12" t="inlineStr">
        <is>
          <t>SC-2 SCR / CO catalyst</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6" t="n">
        <v>25</v>
      </c>
      <c r="U4940" s="16" t="n">
        <v>122</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I-I-0449</t>
        </is>
      </c>
      <c r="B4941" s="12" t="inlineStr">
        <is>
          <t>I</t>
        </is>
      </c>
      <c r="C4941" s="12" t="inlineStr">
        <is>
          <t>Modular / portable power</t>
        </is>
      </c>
      <c r="D4941" s="12" t="inlineStr">
        <is>
          <t>Analog instrument to JB JB-SC-2 ammonia flow--AI01: 8 x 1 pr (field cables)</t>
        </is>
      </c>
      <c r="E4941" s="12" t="inlineStr"/>
      <c r="F4941" s="12" t="inlineStr">
        <is>
          <t>SC-2 ammonia flow-control unit</t>
        </is>
      </c>
      <c r="G4941" s="12" t="inlineStr">
        <is>
          <t>JB-SC-2 ammonia flow--AI01</t>
        </is>
      </c>
      <c r="H4941" s="12" t="inlineStr">
        <is>
          <t>SC-2 ammonia flow-control unit</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8</v>
      </c>
      <c r="O4941" s="12" t="n">
        <v>1</v>
      </c>
      <c r="P4941" s="12" t="n"/>
      <c r="Q4941" s="12" t="n"/>
      <c r="R4941" s="12" t="n"/>
      <c r="S4941" s="12" t="inlineStr">
        <is>
          <t>Tray / conduit</t>
        </is>
      </c>
      <c r="T4941" s="16" t="n">
        <v>40</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I-I-0450</t>
        </is>
      </c>
      <c r="B4942" s="12" t="inlineStr">
        <is>
          <t>I</t>
        </is>
      </c>
      <c r="C4942" s="12" t="inlineStr">
        <is>
          <t>Modular / portable power</t>
        </is>
      </c>
      <c r="D4942" s="12" t="inlineStr">
        <is>
          <t>Home run JB-SC-2 ammonia flow--AI01 to the control / marshalling room</t>
        </is>
      </c>
      <c r="E4942" s="12" t="inlineStr"/>
      <c r="F4942" s="12" t="inlineStr">
        <is>
          <t>SC-2 PCM + 15 kV GCB</t>
        </is>
      </c>
      <c r="G4942" s="12" t="inlineStr">
        <is>
          <t>JB-SC-2 ammonia flow--AI01</t>
        </is>
      </c>
      <c r="H4942" s="12" t="inlineStr">
        <is>
          <t>SC-2 ammonia flow-control unit</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Tray</t>
        </is>
      </c>
      <c r="T4942" s="16" t="n">
        <v>0</v>
      </c>
      <c r="U4942" s="16" t="n">
        <v>152</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I-I-0451</t>
        </is>
      </c>
      <c r="B4943" s="12" t="inlineStr">
        <is>
          <t>I</t>
        </is>
      </c>
      <c r="C4943" s="12" t="inlineStr">
        <is>
          <t>Modular / portable power</t>
        </is>
      </c>
      <c r="D4943" s="12" t="inlineStr">
        <is>
          <t>Discrete device to JB JB-SC-2 ammonia flow--DI01: 8 x 1 pr (field cables)</t>
        </is>
      </c>
      <c r="E4943" s="12" t="inlineStr"/>
      <c r="F4943" s="12" t="inlineStr">
        <is>
          <t>SC-2 ammonia flow-control unit</t>
        </is>
      </c>
      <c r="G4943" s="12" t="inlineStr">
        <is>
          <t>JB-SC-2 ammonia flow--DI01</t>
        </is>
      </c>
      <c r="H4943" s="12" t="inlineStr">
        <is>
          <t>SC-2 ammonia flow-control unit</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8</v>
      </c>
      <c r="O4943" s="12" t="n">
        <v>1</v>
      </c>
      <c r="P4943" s="12" t="n"/>
      <c r="Q4943" s="12" t="n"/>
      <c r="R4943" s="12" t="n"/>
      <c r="S4943" s="12" t="inlineStr">
        <is>
          <t>Tray / conduit</t>
        </is>
      </c>
      <c r="T4943" s="16" t="n">
        <v>40</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I-I-0452</t>
        </is>
      </c>
      <c r="B4944" s="12" t="inlineStr">
        <is>
          <t>I</t>
        </is>
      </c>
      <c r="C4944" s="12" t="inlineStr">
        <is>
          <t>Modular / portable power</t>
        </is>
      </c>
      <c r="D4944" s="12" t="inlineStr">
        <is>
          <t>Home run JB-SC-2 ammonia flow--DI01 to the control / marshalling room</t>
        </is>
      </c>
      <c r="E4944" s="12" t="inlineStr"/>
      <c r="F4944" s="12" t="inlineStr">
        <is>
          <t>SC-2 PCM + 15 kV GCB</t>
        </is>
      </c>
      <c r="G4944" s="12" t="inlineStr">
        <is>
          <t>JB-SC-2 ammonia flow--DI01</t>
        </is>
      </c>
      <c r="H4944" s="12" t="inlineStr">
        <is>
          <t>SC-2 ammonia flow-control unit</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Tray</t>
        </is>
      </c>
      <c r="T4944" s="16" t="n">
        <v>0</v>
      </c>
      <c r="U4944" s="16" t="n">
        <v>152</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I-I-0453</t>
        </is>
      </c>
      <c r="B4945" s="12" t="inlineStr">
        <is>
          <t>I</t>
        </is>
      </c>
      <c r="C4945" s="12" t="inlineStr">
        <is>
          <t>Modular / portable power</t>
        </is>
      </c>
      <c r="D4945" s="12" t="inlineStr">
        <is>
          <t>Analog instrument to JB JB-SC-2 auxiliary ski-AI01: 14 x 1 pr (field cables)</t>
        </is>
      </c>
      <c r="E4945" s="12" t="inlineStr"/>
      <c r="F4945" s="12" t="inlineStr">
        <is>
          <t>SC-2 auxiliary skids: fuel-gas module, water-wash skid</t>
        </is>
      </c>
      <c r="G4945" s="12" t="inlineStr">
        <is>
          <t>JB-SC-2 auxiliary ski-AI01</t>
        </is>
      </c>
      <c r="H4945" s="12" t="inlineStr">
        <is>
          <t>SC-2 auxiliary skids: fuel-gas module, water-wash skid</t>
        </is>
      </c>
      <c r="I4945" s="12" t="inlineStr">
        <is>
          <t>Instrumentation</t>
        </is>
      </c>
      <c r="J4945" s="12" t="inlineStr">
        <is>
          <t>Instrumentation ITC / PLTC, IS, #18 shielded pairs, blue jacket</t>
        </is>
      </c>
      <c r="K4945" s="12" t="inlineStr">
        <is>
          <t>ITC|1 pr|16</t>
        </is>
      </c>
      <c r="L4945" s="12" t="inlineStr">
        <is>
          <t>1 pr</t>
        </is>
      </c>
      <c r="M4945" s="12" t="inlineStr">
        <is>
          <t>16</t>
        </is>
      </c>
      <c r="N4945" s="12" t="n">
        <v>14</v>
      </c>
      <c r="O4945" s="12" t="n">
        <v>1</v>
      </c>
      <c r="P4945" s="12" t="n"/>
      <c r="Q4945" s="12" t="n"/>
      <c r="R4945" s="12" t="n"/>
      <c r="S4945" s="12" t="inlineStr">
        <is>
          <t>Tray / conduit</t>
        </is>
      </c>
      <c r="T4945" s="16" t="n">
        <v>63</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I-I-0454</t>
        </is>
      </c>
      <c r="B4946" s="12" t="inlineStr">
        <is>
          <t>I</t>
        </is>
      </c>
      <c r="C4946" s="12" t="inlineStr">
        <is>
          <t>Modular / portable power</t>
        </is>
      </c>
      <c r="D4946" s="12" t="inlineStr">
        <is>
          <t>Home run JB-SC-2 auxiliary ski-AI01 to the control / marshalling room</t>
        </is>
      </c>
      <c r="E4946" s="12" t="inlineStr"/>
      <c r="F4946" s="12" t="inlineStr">
        <is>
          <t>SC-2 PCM + 15 kV GCB</t>
        </is>
      </c>
      <c r="G4946" s="12" t="inlineStr">
        <is>
          <t>JB-SC-2 auxiliary ski-AI01</t>
        </is>
      </c>
      <c r="H4946" s="12" t="inlineStr">
        <is>
          <t>SC-2 auxiliary skids: fuel-gas module, water-wash skid</t>
        </is>
      </c>
      <c r="I4946" s="12" t="inlineStr">
        <is>
          <t>Instrumentation</t>
        </is>
      </c>
      <c r="J4946" s="12" t="inlineStr">
        <is>
          <t>Instrumentation ITC / PLTC, IS, #18 shielded pairs, blue jacket</t>
        </is>
      </c>
      <c r="K4946" s="12" t="inlineStr">
        <is>
          <t>ITC|24 pr|18</t>
        </is>
      </c>
      <c r="L4946" s="12" t="inlineStr">
        <is>
          <t>24 pr</t>
        </is>
      </c>
      <c r="M4946" s="12" t="inlineStr">
        <is>
          <t>18</t>
        </is>
      </c>
      <c r="N4946" s="12" t="n">
        <v>1</v>
      </c>
      <c r="O4946" s="12" t="n">
        <v>1</v>
      </c>
      <c r="P4946" s="12" t="n"/>
      <c r="Q4946" s="12" t="n"/>
      <c r="R4946" s="12" t="n"/>
      <c r="S4946" s="12" t="inlineStr">
        <is>
          <t>Tray</t>
        </is>
      </c>
      <c r="T4946" s="16" t="n">
        <v>0</v>
      </c>
      <c r="U4946" s="16" t="n">
        <v>77</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I-I-0455</t>
        </is>
      </c>
      <c r="B4947" s="12" t="inlineStr">
        <is>
          <t>I</t>
        </is>
      </c>
      <c r="C4947" s="12" t="inlineStr">
        <is>
          <t>Modular / portable power</t>
        </is>
      </c>
      <c r="D4947" s="12" t="inlineStr">
        <is>
          <t>Discrete device to JB JB-SC-2 auxiliary ski-DI01: 12 x 1 pr (field cables)</t>
        </is>
      </c>
      <c r="E4947" s="12" t="inlineStr"/>
      <c r="F4947" s="12" t="inlineStr">
        <is>
          <t>SC-2 auxiliary skids: fuel-gas module, water-wash skid</t>
        </is>
      </c>
      <c r="G4947" s="12" t="inlineStr">
        <is>
          <t>JB-SC-2 auxiliary ski-DI01</t>
        </is>
      </c>
      <c r="H4947" s="12" t="inlineStr">
        <is>
          <t>SC-2 auxiliary skids: fuel-gas module, water-wash skid</t>
        </is>
      </c>
      <c r="I4947" s="12" t="inlineStr">
        <is>
          <t>Instrumentation</t>
        </is>
      </c>
      <c r="J4947" s="12" t="inlineStr">
        <is>
          <t>Instrumentation ITC / PLTC, IS, #18 shielded pairs, blue jacket</t>
        </is>
      </c>
      <c r="K4947" s="12" t="inlineStr">
        <is>
          <t>ITC|1 pr|16</t>
        </is>
      </c>
      <c r="L4947" s="12" t="inlineStr">
        <is>
          <t>1 pr</t>
        </is>
      </c>
      <c r="M4947" s="12" t="inlineStr">
        <is>
          <t>16</t>
        </is>
      </c>
      <c r="N4947" s="12" t="n">
        <v>12</v>
      </c>
      <c r="O4947" s="12" t="n">
        <v>1</v>
      </c>
      <c r="P4947" s="12" t="n"/>
      <c r="Q4947" s="12" t="n"/>
      <c r="R4947" s="12" t="n"/>
      <c r="S4947" s="12" t="inlineStr">
        <is>
          <t>Tray / conduit</t>
        </is>
      </c>
      <c r="T4947" s="16" t="n">
        <v>63</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I-I-0456</t>
        </is>
      </c>
      <c r="B4948" s="12" t="inlineStr">
        <is>
          <t>I</t>
        </is>
      </c>
      <c r="C4948" s="12" t="inlineStr">
        <is>
          <t>Modular / portable power</t>
        </is>
      </c>
      <c r="D4948" s="12" t="inlineStr">
        <is>
          <t>Home run JB-SC-2 auxiliary ski-DI01 to the control / marshalling room</t>
        </is>
      </c>
      <c r="E4948" s="12" t="inlineStr"/>
      <c r="F4948" s="12" t="inlineStr">
        <is>
          <t>SC-2 PCM + 15 kV GCB</t>
        </is>
      </c>
      <c r="G4948" s="12" t="inlineStr">
        <is>
          <t>JB-SC-2 auxiliary ski-DI01</t>
        </is>
      </c>
      <c r="H4948" s="12" t="inlineStr">
        <is>
          <t>SC-2 auxiliary skids: fuel-gas module, water-wash skid</t>
        </is>
      </c>
      <c r="I4948" s="12" t="inlineStr">
        <is>
          <t>Instrumentation</t>
        </is>
      </c>
      <c r="J4948" s="12" t="inlineStr">
        <is>
          <t>Instrumentation ITC / PLTC, IS, #18 shielded pairs, blue jacket</t>
        </is>
      </c>
      <c r="K4948" s="12" t="inlineStr">
        <is>
          <t>ITC|24 pr|18</t>
        </is>
      </c>
      <c r="L4948" s="12" t="inlineStr">
        <is>
          <t>24 pr</t>
        </is>
      </c>
      <c r="M4948" s="12" t="inlineStr">
        <is>
          <t>18</t>
        </is>
      </c>
      <c r="N4948" s="12" t="n">
        <v>1</v>
      </c>
      <c r="O4948" s="12" t="n">
        <v>1</v>
      </c>
      <c r="P4948" s="12" t="n"/>
      <c r="Q4948" s="12" t="n"/>
      <c r="R4948" s="12" t="n"/>
      <c r="S4948" s="12" t="inlineStr">
        <is>
          <t>Tray</t>
        </is>
      </c>
      <c r="T4948" s="16" t="n">
        <v>0</v>
      </c>
      <c r="U4948" s="16" t="n">
        <v>77</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I-I-0457</t>
        </is>
      </c>
      <c r="B4949" s="12" t="inlineStr">
        <is>
          <t>I</t>
        </is>
      </c>
      <c r="C4949" s="12" t="inlineStr">
        <is>
          <t>Modular / portable power</t>
        </is>
      </c>
      <c r="D4949" s="12" t="inlineStr">
        <is>
          <t>Analog instrument to JB JB-SC-2 lube-oil fin--AI01: 4 x 1 pr (field cables)</t>
        </is>
      </c>
      <c r="E4949" s="12" t="inlineStr"/>
      <c r="F4949" s="12" t="inlineStr">
        <is>
          <t>SC-2 lube-oil fin-fan cooler</t>
        </is>
      </c>
      <c r="G4949" s="12" t="inlineStr">
        <is>
          <t>JB-SC-2 lube-oil fin--AI01</t>
        </is>
      </c>
      <c r="H4949" s="12" t="inlineStr">
        <is>
          <t>SC-2 lube-oil fin-fan cooler</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4</v>
      </c>
      <c r="O4949" s="12" t="n">
        <v>1</v>
      </c>
      <c r="P4949" s="12" t="n"/>
      <c r="Q4949" s="12" t="n"/>
      <c r="R4949" s="12" t="n"/>
      <c r="S4949" s="12" t="inlineStr">
        <is>
          <t>Tray / conduit</t>
        </is>
      </c>
      <c r="T4949" s="16" t="n">
        <v>46</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I-I-0458</t>
        </is>
      </c>
      <c r="B4950" s="12" t="inlineStr">
        <is>
          <t>I</t>
        </is>
      </c>
      <c r="C4950" s="12" t="inlineStr">
        <is>
          <t>Modular / portable power</t>
        </is>
      </c>
      <c r="D4950" s="12" t="inlineStr">
        <is>
          <t>Home run JB-SC-2 lube-oil fin--AI01 to the control / marshalling room</t>
        </is>
      </c>
      <c r="E4950" s="12" t="inlineStr"/>
      <c r="F4950" s="12" t="inlineStr">
        <is>
          <t>SC-2 PCM + 15 kV GCB</t>
        </is>
      </c>
      <c r="G4950" s="12" t="inlineStr">
        <is>
          <t>JB-SC-2 lube-oil fin--AI01</t>
        </is>
      </c>
      <c r="H4950" s="12" t="inlineStr">
        <is>
          <t>SC-2 lube-oil fin-fan cooler</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6" t="n">
        <v>0</v>
      </c>
      <c r="U4950" s="16" t="n">
        <v>82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I-I-0459</t>
        </is>
      </c>
      <c r="B4951" s="12" t="inlineStr">
        <is>
          <t>I</t>
        </is>
      </c>
      <c r="C4951" s="12" t="inlineStr">
        <is>
          <t>Modular / portable power</t>
        </is>
      </c>
      <c r="D4951" s="12" t="inlineStr">
        <is>
          <t>Discrete device to JB JB-SC-2 lube-oil fin--DI01: 8 x 1 pr (field cables)</t>
        </is>
      </c>
      <c r="E4951" s="12" t="inlineStr"/>
      <c r="F4951" s="12" t="inlineStr">
        <is>
          <t>SC-2 lube-oil fin-fan cooler</t>
        </is>
      </c>
      <c r="G4951" s="12" t="inlineStr">
        <is>
          <t>JB-SC-2 lube-oil fin--DI01</t>
        </is>
      </c>
      <c r="H4951" s="12" t="inlineStr">
        <is>
          <t>SC-2 lube-oil fin-fan cooler</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8</v>
      </c>
      <c r="O4951" s="12" t="n">
        <v>1</v>
      </c>
      <c r="P4951" s="12" t="n"/>
      <c r="Q4951" s="12" t="n"/>
      <c r="R4951" s="12" t="n"/>
      <c r="S4951" s="12" t="inlineStr">
        <is>
          <t>Tray / conduit</t>
        </is>
      </c>
      <c r="T4951" s="16" t="n">
        <v>46</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I-I-0460</t>
        </is>
      </c>
      <c r="B4952" s="12" t="inlineStr">
        <is>
          <t>I</t>
        </is>
      </c>
      <c r="C4952" s="12" t="inlineStr">
        <is>
          <t>Modular / portable power</t>
        </is>
      </c>
      <c r="D4952" s="12" t="inlineStr">
        <is>
          <t>Home run JB-SC-2 lube-oil fin--DI01 to the control / marshalling room</t>
        </is>
      </c>
      <c r="E4952" s="12" t="inlineStr"/>
      <c r="F4952" s="12" t="inlineStr">
        <is>
          <t>SC-2 PCM + 15 kV GCB</t>
        </is>
      </c>
      <c r="G4952" s="12" t="inlineStr">
        <is>
          <t>JB-SC-2 lube-oil fin--DI01</t>
        </is>
      </c>
      <c r="H4952" s="12" t="inlineStr">
        <is>
          <t>SC-2 lube-oil fin-fan cooler</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6" t="n">
        <v>0</v>
      </c>
      <c r="U4952" s="16" t="n">
        <v>82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I-I-0461</t>
        </is>
      </c>
      <c r="B4953" s="12" t="inlineStr">
        <is>
          <t>I</t>
        </is>
      </c>
      <c r="C4953" s="12" t="inlineStr">
        <is>
          <t>Modular / portable power</t>
        </is>
      </c>
      <c r="D4953" s="12" t="inlineStr">
        <is>
          <t>Analog instrument to JB JB-SC-2 tempering-air-AI01: 8 x 1 pr (field cables)</t>
        </is>
      </c>
      <c r="E4953" s="12" t="inlineStr"/>
      <c r="F4953" s="12" t="inlineStr">
        <is>
          <t>SC-2 tempering-air fans (2 x 100 %)</t>
        </is>
      </c>
      <c r="G4953" s="12" t="inlineStr">
        <is>
          <t>JB-SC-2 tempering-air-AI01</t>
        </is>
      </c>
      <c r="H4953" s="12" t="inlineStr">
        <is>
          <t>SC-2 tempering-air fans (2 x 100 %)</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8</v>
      </c>
      <c r="O4953" s="12" t="n">
        <v>1</v>
      </c>
      <c r="P4953" s="12" t="n"/>
      <c r="Q4953" s="12" t="n"/>
      <c r="R4953" s="12" t="n"/>
      <c r="S4953" s="12" t="inlineStr">
        <is>
          <t>Tray / conduit</t>
        </is>
      </c>
      <c r="T4953" s="16" t="n">
        <v>53</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I-I-0462</t>
        </is>
      </c>
      <c r="B4954" s="12" t="inlineStr">
        <is>
          <t>I</t>
        </is>
      </c>
      <c r="C4954" s="12" t="inlineStr">
        <is>
          <t>Modular / portable power</t>
        </is>
      </c>
      <c r="D4954" s="12" t="inlineStr">
        <is>
          <t>Home run JB-SC-2 tempering-air-AI01 to the control / marshalling room</t>
        </is>
      </c>
      <c r="E4954" s="12" t="inlineStr"/>
      <c r="F4954" s="12" t="inlineStr">
        <is>
          <t>SC-2 PCM + 15 kV GCB</t>
        </is>
      </c>
      <c r="G4954" s="12" t="inlineStr">
        <is>
          <t>JB-SC-2 tempering-air-AI01</t>
        </is>
      </c>
      <c r="H4954" s="12" t="inlineStr">
        <is>
          <t>SC-2 tempering-air fans (2 x 100 %)</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6" t="n">
        <v>25</v>
      </c>
      <c r="U4954" s="16" t="n">
        <v>124</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I-I-0463</t>
        </is>
      </c>
      <c r="B4955" s="12" t="inlineStr">
        <is>
          <t>I</t>
        </is>
      </c>
      <c r="C4955" s="12" t="inlineStr">
        <is>
          <t>Modular / portable power</t>
        </is>
      </c>
      <c r="D4955" s="12" t="inlineStr">
        <is>
          <t>Discrete device to JB JB-SC-2 tempering-air-DI01: 8 x 1 pr (field cables)</t>
        </is>
      </c>
      <c r="E4955" s="12" t="inlineStr"/>
      <c r="F4955" s="12" t="inlineStr">
        <is>
          <t>SC-2 tempering-air fans (2 x 100 %)</t>
        </is>
      </c>
      <c r="G4955" s="12" t="inlineStr">
        <is>
          <t>JB-SC-2 tempering-air-DI01</t>
        </is>
      </c>
      <c r="H4955" s="12" t="inlineStr">
        <is>
          <t>SC-2 tempering-air fans (2 x 100 %)</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8</v>
      </c>
      <c r="O4955" s="12" t="n">
        <v>1</v>
      </c>
      <c r="P4955" s="12" t="n"/>
      <c r="Q4955" s="12" t="n"/>
      <c r="R4955" s="12" t="n"/>
      <c r="S4955" s="12" t="inlineStr">
        <is>
          <t>Tray / conduit</t>
        </is>
      </c>
      <c r="T4955" s="16" t="n">
        <v>53</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I-I-0464</t>
        </is>
      </c>
      <c r="B4956" s="12" t="inlineStr">
        <is>
          <t>I</t>
        </is>
      </c>
      <c r="C4956" s="12" t="inlineStr">
        <is>
          <t>Modular / portable power</t>
        </is>
      </c>
      <c r="D4956" s="12" t="inlineStr">
        <is>
          <t>Home run JB-SC-2 tempering-air-DI01 to the control / marshalling room</t>
        </is>
      </c>
      <c r="E4956" s="12" t="inlineStr"/>
      <c r="F4956" s="12" t="inlineStr">
        <is>
          <t>SC-2 PCM + 15 kV GCB</t>
        </is>
      </c>
      <c r="G4956" s="12" t="inlineStr">
        <is>
          <t>JB-SC-2 tempering-air-DI01</t>
        </is>
      </c>
      <c r="H4956" s="12" t="inlineStr">
        <is>
          <t>SC-2 tempering-air fans (2 x 100 %)</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6" t="n">
        <v>25</v>
      </c>
      <c r="U4956" s="16" t="n">
        <v>124</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I-I-0465</t>
        </is>
      </c>
      <c r="B4957" s="12" t="inlineStr">
        <is>
          <t>I</t>
        </is>
      </c>
      <c r="C4957" s="12" t="inlineStr">
        <is>
          <t>Modular / portable power</t>
        </is>
      </c>
      <c r="D4957" s="12" t="inlineStr">
        <is>
          <t>Analog instrument to JB JB-SC-2-AI01: 20 x 1 pr (field cables)</t>
        </is>
      </c>
      <c r="E4957" s="12" t="inlineStr">
        <is>
          <t>SC-2</t>
        </is>
      </c>
      <c r="F4957" s="12" t="inlineStr">
        <is>
          <t>SC-2: aeroderivative simple-cycle unit (LM6000 class)</t>
        </is>
      </c>
      <c r="G4957" s="12" t="inlineStr">
        <is>
          <t>JB-SC-2-AI01</t>
        </is>
      </c>
      <c r="H4957" s="12" t="inlineStr">
        <is>
          <t>SC-2: aeroderivative simple-cycle unit (LM6000 class)</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6" t="n">
        <v>99</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I-I-0466</t>
        </is>
      </c>
      <c r="B4958" s="12" t="inlineStr">
        <is>
          <t>I</t>
        </is>
      </c>
      <c r="C4958" s="12" t="inlineStr">
        <is>
          <t>Modular / portable power</t>
        </is>
      </c>
      <c r="D4958" s="12" t="inlineStr">
        <is>
          <t>Home run JB-SC-2-AI01 to the control / marshalling room</t>
        </is>
      </c>
      <c r="E4958" s="12" t="inlineStr"/>
      <c r="F4958" s="12" t="inlineStr">
        <is>
          <t>SC-2 PCM + 15 kV GCB</t>
        </is>
      </c>
      <c r="G4958" s="12" t="inlineStr">
        <is>
          <t>JB-SC-2-AI01</t>
        </is>
      </c>
      <c r="H4958" s="12" t="inlineStr">
        <is>
          <t>SC-2: aeroderivative simple-cycle unit (LM6000 class)</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6" t="n">
        <v>25</v>
      </c>
      <c r="U4958" s="16" t="n">
        <v>32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I-I-0467</t>
        </is>
      </c>
      <c r="B4959" s="12" t="inlineStr">
        <is>
          <t>I</t>
        </is>
      </c>
      <c r="C4959" s="12" t="inlineStr">
        <is>
          <t>Modular / portable power</t>
        </is>
      </c>
      <c r="D4959" s="12" t="inlineStr">
        <is>
          <t>Analog instrument to JB JB-SC-2-AI02: 20 x 1 pr (field cables)</t>
        </is>
      </c>
      <c r="E4959" s="12" t="inlineStr">
        <is>
          <t>SC-2</t>
        </is>
      </c>
      <c r="F4959" s="12" t="inlineStr">
        <is>
          <t>SC-2: aeroderivative simple-cycle unit (LM6000 class)</t>
        </is>
      </c>
      <c r="G4959" s="12" t="inlineStr">
        <is>
          <t>JB-SC-2-AI02</t>
        </is>
      </c>
      <c r="H4959" s="12" t="inlineStr">
        <is>
          <t>SC-2: aeroderivative simple-cycle unit (LM6000 class)</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6" t="n">
        <v>99</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I-I-0468</t>
        </is>
      </c>
      <c r="B4960" s="12" t="inlineStr">
        <is>
          <t>I</t>
        </is>
      </c>
      <c r="C4960" s="12" t="inlineStr">
        <is>
          <t>Modular / portable power</t>
        </is>
      </c>
      <c r="D4960" s="12" t="inlineStr">
        <is>
          <t>Home run JB-SC-2-AI02 to the control / marshalling room</t>
        </is>
      </c>
      <c r="E4960" s="12" t="inlineStr"/>
      <c r="F4960" s="12" t="inlineStr">
        <is>
          <t>SC-2 PCM + 15 kV GCB</t>
        </is>
      </c>
      <c r="G4960" s="12" t="inlineStr">
        <is>
          <t>JB-SC-2-AI02</t>
        </is>
      </c>
      <c r="H4960" s="12" t="inlineStr">
        <is>
          <t>SC-2: aeroderivative simple-cycle unit (LM6000 class)</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6" t="n">
        <v>25</v>
      </c>
      <c r="U4960" s="16" t="n">
        <v>32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I-I-0469</t>
        </is>
      </c>
      <c r="B4961" s="12" t="inlineStr">
        <is>
          <t>I</t>
        </is>
      </c>
      <c r="C4961" s="12" t="inlineStr">
        <is>
          <t>Modular / portable power</t>
        </is>
      </c>
      <c r="D4961" s="12" t="inlineStr">
        <is>
          <t>Analog instrument to JB JB-SC-2-AI03: 20 x 1 pr (field cables)</t>
        </is>
      </c>
      <c r="E4961" s="12" t="inlineStr">
        <is>
          <t>SC-2</t>
        </is>
      </c>
      <c r="F4961" s="12" t="inlineStr">
        <is>
          <t>SC-2: aeroderivative simple-cycle unit (LM6000 class)</t>
        </is>
      </c>
      <c r="G4961" s="12" t="inlineStr">
        <is>
          <t>JB-SC-2-AI03</t>
        </is>
      </c>
      <c r="H4961" s="12" t="inlineStr">
        <is>
          <t>SC-2: aeroderivative simple-cycle unit (LM6000 class)</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6" t="n">
        <v>99</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I-I-0470</t>
        </is>
      </c>
      <c r="B4962" s="12" t="inlineStr">
        <is>
          <t>I</t>
        </is>
      </c>
      <c r="C4962" s="12" t="inlineStr">
        <is>
          <t>Modular / portable power</t>
        </is>
      </c>
      <c r="D4962" s="12" t="inlineStr">
        <is>
          <t>Home run JB-SC-2-AI03 to the control / marshalling room</t>
        </is>
      </c>
      <c r="E4962" s="12" t="inlineStr"/>
      <c r="F4962" s="12" t="inlineStr">
        <is>
          <t>SC-2 PCM + 15 kV GCB</t>
        </is>
      </c>
      <c r="G4962" s="12" t="inlineStr">
        <is>
          <t>JB-SC-2-AI03</t>
        </is>
      </c>
      <c r="H4962" s="12" t="inlineStr">
        <is>
          <t>SC-2: aeroderivative simple-cycle unit (LM6000 class)</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32</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I-I-0471</t>
        </is>
      </c>
      <c r="B4963" s="12" t="inlineStr">
        <is>
          <t>I</t>
        </is>
      </c>
      <c r="C4963" s="12" t="inlineStr">
        <is>
          <t>Modular / portable power</t>
        </is>
      </c>
      <c r="D4963" s="12" t="inlineStr">
        <is>
          <t>Analog instrument to JB JB-SC-2-AI04: 20 x 1 pr (field cables)</t>
        </is>
      </c>
      <c r="E4963" s="12" t="inlineStr">
        <is>
          <t>SC-2</t>
        </is>
      </c>
      <c r="F4963" s="12" t="inlineStr">
        <is>
          <t>SC-2: aeroderivative simple-cycle unit (LM6000 class)</t>
        </is>
      </c>
      <c r="G4963" s="12" t="inlineStr">
        <is>
          <t>JB-SC-2-AI04</t>
        </is>
      </c>
      <c r="H4963" s="12" t="inlineStr">
        <is>
          <t>SC-2: aeroderivative simple-cycle unit (LM6000 class)</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20</v>
      </c>
      <c r="O4963" s="12" t="n">
        <v>1</v>
      </c>
      <c r="P4963" s="12" t="n"/>
      <c r="Q4963" s="12" t="n"/>
      <c r="R4963" s="12" t="n"/>
      <c r="S4963" s="12" t="inlineStr">
        <is>
          <t>Tray / conduit</t>
        </is>
      </c>
      <c r="T4963" s="16" t="n">
        <v>99</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I-I-0472</t>
        </is>
      </c>
      <c r="B4964" s="12" t="inlineStr">
        <is>
          <t>I</t>
        </is>
      </c>
      <c r="C4964" s="12" t="inlineStr">
        <is>
          <t>Modular / portable power</t>
        </is>
      </c>
      <c r="D4964" s="12" t="inlineStr">
        <is>
          <t>Home run JB-SC-2-AI04 to the control / marshalling room</t>
        </is>
      </c>
      <c r="E4964" s="12" t="inlineStr"/>
      <c r="F4964" s="12" t="inlineStr">
        <is>
          <t>SC-2 PCM + 15 kV GCB</t>
        </is>
      </c>
      <c r="G4964" s="12" t="inlineStr">
        <is>
          <t>JB-SC-2-AI04</t>
        </is>
      </c>
      <c r="H4964" s="12" t="inlineStr">
        <is>
          <t>SC-2: aeroderivative simple-cycle unit (LM6000 class)</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32</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I-I-0473</t>
        </is>
      </c>
      <c r="B4965" s="12" t="inlineStr">
        <is>
          <t>I</t>
        </is>
      </c>
      <c r="C4965" s="12" t="inlineStr">
        <is>
          <t>Modular / portable power</t>
        </is>
      </c>
      <c r="D4965" s="12" t="inlineStr">
        <is>
          <t>Analog instrument to JB JB-SC-2-AI05: 20 x 1 pr (field cables)</t>
        </is>
      </c>
      <c r="E4965" s="12" t="inlineStr">
        <is>
          <t>SC-2</t>
        </is>
      </c>
      <c r="F4965" s="12" t="inlineStr">
        <is>
          <t>SC-2: aeroderivative simple-cycle unit (LM6000 class)</t>
        </is>
      </c>
      <c r="G4965" s="12" t="inlineStr">
        <is>
          <t>JB-SC-2-AI05</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I-I-0474</t>
        </is>
      </c>
      <c r="B4966" s="12" t="inlineStr">
        <is>
          <t>I</t>
        </is>
      </c>
      <c r="C4966" s="12" t="inlineStr">
        <is>
          <t>Modular / portable power</t>
        </is>
      </c>
      <c r="D4966" s="12" t="inlineStr">
        <is>
          <t>Home run JB-SC-2-AI05 to the control / marshalling room</t>
        </is>
      </c>
      <c r="E4966" s="12" t="inlineStr"/>
      <c r="F4966" s="12" t="inlineStr">
        <is>
          <t>SC-2 PCM + 15 kV GCB</t>
        </is>
      </c>
      <c r="G4966" s="12" t="inlineStr">
        <is>
          <t>JB-SC-2-AI05</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I-I-0475</t>
        </is>
      </c>
      <c r="B4967" s="12" t="inlineStr">
        <is>
          <t>I</t>
        </is>
      </c>
      <c r="C4967" s="12" t="inlineStr">
        <is>
          <t>Modular / portable power</t>
        </is>
      </c>
      <c r="D4967" s="12" t="inlineStr">
        <is>
          <t>Analog instrument to JB JB-SC-2-AI06: 20 x 1 pr (field cables)</t>
        </is>
      </c>
      <c r="E4967" s="12" t="inlineStr">
        <is>
          <t>SC-2</t>
        </is>
      </c>
      <c r="F4967" s="12" t="inlineStr">
        <is>
          <t>SC-2: aeroderivative simple-cycle unit (LM6000 class)</t>
        </is>
      </c>
      <c r="G4967" s="12" t="inlineStr">
        <is>
          <t>JB-SC-2-AI06</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I-I-0476</t>
        </is>
      </c>
      <c r="B4968" s="12" t="inlineStr">
        <is>
          <t>I</t>
        </is>
      </c>
      <c r="C4968" s="12" t="inlineStr">
        <is>
          <t>Modular / portable power</t>
        </is>
      </c>
      <c r="D4968" s="12" t="inlineStr">
        <is>
          <t>Home run JB-SC-2-AI06 to the control / marshalling room</t>
        </is>
      </c>
      <c r="E4968" s="12" t="inlineStr"/>
      <c r="F4968" s="12" t="inlineStr">
        <is>
          <t>SC-2 PCM + 15 kV GCB</t>
        </is>
      </c>
      <c r="G4968" s="12" t="inlineStr">
        <is>
          <t>JB-SC-2-AI06</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I-I-0477</t>
        </is>
      </c>
      <c r="B4969" s="12" t="inlineStr">
        <is>
          <t>I</t>
        </is>
      </c>
      <c r="C4969" s="12" t="inlineStr">
        <is>
          <t>Modular / portable power</t>
        </is>
      </c>
      <c r="D4969" s="12" t="inlineStr">
        <is>
          <t>Analog instrument to JB JB-SC-2-AI07: 20 x 1 pr (field cables)</t>
        </is>
      </c>
      <c r="E4969" s="12" t="inlineStr">
        <is>
          <t>SC-2</t>
        </is>
      </c>
      <c r="F4969" s="12" t="inlineStr">
        <is>
          <t>SC-2: aeroderivative simple-cycle unit (LM6000 class)</t>
        </is>
      </c>
      <c r="G4969" s="12" t="inlineStr">
        <is>
          <t>JB-SC-2-AI07</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I-I-0478</t>
        </is>
      </c>
      <c r="B4970" s="12" t="inlineStr">
        <is>
          <t>I</t>
        </is>
      </c>
      <c r="C4970" s="12" t="inlineStr">
        <is>
          <t>Modular / portable power</t>
        </is>
      </c>
      <c r="D4970" s="12" t="inlineStr">
        <is>
          <t>Home run JB-SC-2-AI07 to the control / marshalling room</t>
        </is>
      </c>
      <c r="E4970" s="12" t="inlineStr"/>
      <c r="F4970" s="12" t="inlineStr">
        <is>
          <t>SC-2 PCM + 15 kV GCB</t>
        </is>
      </c>
      <c r="G4970" s="12" t="inlineStr">
        <is>
          <t>JB-SC-2-AI07</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I-I-0479</t>
        </is>
      </c>
      <c r="B4971" s="12" t="inlineStr">
        <is>
          <t>I</t>
        </is>
      </c>
      <c r="C4971" s="12" t="inlineStr">
        <is>
          <t>Modular / portable power</t>
        </is>
      </c>
      <c r="D4971" s="12" t="inlineStr">
        <is>
          <t>Analog instrument to JB JB-SC-2-AI08: 10 x 1 pr (field cables)</t>
        </is>
      </c>
      <c r="E4971" s="12" t="inlineStr">
        <is>
          <t>SC-2</t>
        </is>
      </c>
      <c r="F4971" s="12" t="inlineStr">
        <is>
          <t>SC-2: aeroderivative simple-cycle unit (LM6000 class)</t>
        </is>
      </c>
      <c r="G4971" s="12" t="inlineStr">
        <is>
          <t>JB-SC-2-AI08</t>
        </is>
      </c>
      <c r="H4971" s="12" t="inlineStr">
        <is>
          <t>SC-2: aeroderivative simple-cycle unit (LM6000 class)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10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I-I-0480</t>
        </is>
      </c>
      <c r="B4972" s="12" t="inlineStr">
        <is>
          <t>I</t>
        </is>
      </c>
      <c r="C4972" s="12" t="inlineStr">
        <is>
          <t>Modular / portable power</t>
        </is>
      </c>
      <c r="D4972" s="12" t="inlineStr">
        <is>
          <t>Home run JB-SC-2-AI08 to the control / marshalling room</t>
        </is>
      </c>
      <c r="E4972" s="12" t="inlineStr"/>
      <c r="F4972" s="12" t="inlineStr">
        <is>
          <t>SC-2 PCM + 15 kV GCB</t>
        </is>
      </c>
      <c r="G4972" s="12" t="inlineStr">
        <is>
          <t>JB-SC-2-AI08</t>
        </is>
      </c>
      <c r="H4972" s="12" t="inlineStr">
        <is>
          <t>SC-2: aeroderivative simple-cycle unit (LM6000 class)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I-I-0481</t>
        </is>
      </c>
      <c r="B4973" s="12" t="inlineStr">
        <is>
          <t>I</t>
        </is>
      </c>
      <c r="C4973" s="12" t="inlineStr">
        <is>
          <t>Modular / portable power</t>
        </is>
      </c>
      <c r="D4973" s="12" t="inlineStr">
        <is>
          <t>Discrete device to JB JB-SC-2-DI01: 20 x 1 pr (field cables)</t>
        </is>
      </c>
      <c r="E4973" s="12" t="inlineStr">
        <is>
          <t>SC-2</t>
        </is>
      </c>
      <c r="F4973" s="12" t="inlineStr">
        <is>
          <t>SC-2: aeroderivative simple-cycle unit (LM6000 class)</t>
        </is>
      </c>
      <c r="G4973" s="12" t="inlineStr">
        <is>
          <t>JB-SC-2-DI01</t>
        </is>
      </c>
      <c r="H4973" s="12" t="inlineStr">
        <is>
          <t>SC-2: aeroderivative simple-cycle unit (LM6000 class)</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I-I-0482</t>
        </is>
      </c>
      <c r="B4974" s="12" t="inlineStr">
        <is>
          <t>I</t>
        </is>
      </c>
      <c r="C4974" s="12" t="inlineStr">
        <is>
          <t>Modular / portable power</t>
        </is>
      </c>
      <c r="D4974" s="12" t="inlineStr">
        <is>
          <t>Home run JB-SC-2-DI01 to the control / marshalling room</t>
        </is>
      </c>
      <c r="E4974" s="12" t="inlineStr"/>
      <c r="F4974" s="12" t="inlineStr">
        <is>
          <t>SC-2 PCM + 15 kV GCB</t>
        </is>
      </c>
      <c r="G4974" s="12" t="inlineStr">
        <is>
          <t>JB-SC-2-DI01</t>
        </is>
      </c>
      <c r="H4974" s="12" t="inlineStr">
        <is>
          <t>SC-2: aeroderivative simple-cycle unit (LM6000 class)</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I-I-0483</t>
        </is>
      </c>
      <c r="B4975" s="12" t="inlineStr">
        <is>
          <t>I</t>
        </is>
      </c>
      <c r="C4975" s="12" t="inlineStr">
        <is>
          <t>Modular / portable power</t>
        </is>
      </c>
      <c r="D4975" s="12" t="inlineStr">
        <is>
          <t>Discrete device to JB JB-SC-2-DI02: 20 x 1 pr (field cables)</t>
        </is>
      </c>
      <c r="E4975" s="12" t="inlineStr">
        <is>
          <t>SC-2</t>
        </is>
      </c>
      <c r="F4975" s="12" t="inlineStr">
        <is>
          <t>SC-2: aeroderivative simple-cycle unit (LM6000 class)</t>
        </is>
      </c>
      <c r="G4975" s="12" t="inlineStr">
        <is>
          <t>JB-SC-2-DI02</t>
        </is>
      </c>
      <c r="H4975" s="12" t="inlineStr">
        <is>
          <t>SC-2: aeroderivative simple-cycle unit (LM6000 class)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99</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I-I-0484</t>
        </is>
      </c>
      <c r="B4976" s="12" t="inlineStr">
        <is>
          <t>I</t>
        </is>
      </c>
      <c r="C4976" s="12" t="inlineStr">
        <is>
          <t>Modular / portable power</t>
        </is>
      </c>
      <c r="D4976" s="12" t="inlineStr">
        <is>
          <t>Home run JB-SC-2-DI02 to the control / marshalling room</t>
        </is>
      </c>
      <c r="E4976" s="12" t="inlineStr"/>
      <c r="F4976" s="12" t="inlineStr">
        <is>
          <t>SC-2 PCM + 15 kV GCB</t>
        </is>
      </c>
      <c r="G4976" s="12" t="inlineStr">
        <is>
          <t>JB-SC-2-DI02</t>
        </is>
      </c>
      <c r="H4976" s="12" t="inlineStr">
        <is>
          <t>SC-2: aeroderivative simple-cycle unit (LM6000 class)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25</v>
      </c>
      <c r="U4976" s="16" t="n">
        <v>32</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I-I-0485</t>
        </is>
      </c>
      <c r="B4977" s="12" t="inlineStr">
        <is>
          <t>I</t>
        </is>
      </c>
      <c r="C4977" s="12" t="inlineStr">
        <is>
          <t>Modular / portable power</t>
        </is>
      </c>
      <c r="D4977" s="12" t="inlineStr">
        <is>
          <t>Discrete device to JB JB-SC-2-DI03: 20 x 1 pr (field cables)</t>
        </is>
      </c>
      <c r="E4977" s="12" t="inlineStr">
        <is>
          <t>SC-2</t>
        </is>
      </c>
      <c r="F4977" s="12" t="inlineStr">
        <is>
          <t>SC-2: aeroderivative simple-cycle unit (LM6000 class)</t>
        </is>
      </c>
      <c r="G4977" s="12" t="inlineStr">
        <is>
          <t>JB-SC-2-DI03</t>
        </is>
      </c>
      <c r="H4977" s="12" t="inlineStr">
        <is>
          <t>SC-2: aeroderivative simple-cycle unit (LM6000 class)</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6" t="n">
        <v>99</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I-I-0486</t>
        </is>
      </c>
      <c r="B4978" s="12" t="inlineStr">
        <is>
          <t>I</t>
        </is>
      </c>
      <c r="C4978" s="12" t="inlineStr">
        <is>
          <t>Modular / portable power</t>
        </is>
      </c>
      <c r="D4978" s="12" t="inlineStr">
        <is>
          <t>Home run JB-SC-2-DI03 to the control / marshalling room</t>
        </is>
      </c>
      <c r="E4978" s="12" t="inlineStr"/>
      <c r="F4978" s="12" t="inlineStr">
        <is>
          <t>SC-2 PCM + 15 kV GCB</t>
        </is>
      </c>
      <c r="G4978" s="12" t="inlineStr">
        <is>
          <t>JB-SC-2-DI03</t>
        </is>
      </c>
      <c r="H4978" s="12" t="inlineStr">
        <is>
          <t>SC-2: aeroderivative simple-cycle unit (LM6000 class)</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6" t="n">
        <v>25</v>
      </c>
      <c r="U4978" s="16" t="n">
        <v>32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I-I-0487</t>
        </is>
      </c>
      <c r="B4979" s="12" t="inlineStr">
        <is>
          <t>I</t>
        </is>
      </c>
      <c r="C4979" s="12" t="inlineStr">
        <is>
          <t>Modular / portable power</t>
        </is>
      </c>
      <c r="D4979" s="12" t="inlineStr">
        <is>
          <t>Discrete device to JB JB-SC-2-DI04: 20 x 1 pr (field cables)</t>
        </is>
      </c>
      <c r="E4979" s="12" t="inlineStr">
        <is>
          <t>SC-2</t>
        </is>
      </c>
      <c r="F4979" s="12" t="inlineStr">
        <is>
          <t>SC-2: aeroderivative simple-cycle unit (LM6000 class)</t>
        </is>
      </c>
      <c r="G4979" s="12" t="inlineStr">
        <is>
          <t>JB-SC-2-DI04</t>
        </is>
      </c>
      <c r="H4979" s="12" t="inlineStr">
        <is>
          <t>SC-2: aeroderivative simple-cycle unit (LM6000 class)</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20</v>
      </c>
      <c r="O4979" s="12" t="n">
        <v>1</v>
      </c>
      <c r="P4979" s="12" t="n"/>
      <c r="Q4979" s="12" t="n"/>
      <c r="R4979" s="12" t="n"/>
      <c r="S4979" s="12" t="inlineStr">
        <is>
          <t>Tray / conduit</t>
        </is>
      </c>
      <c r="T4979" s="16" t="n">
        <v>99</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I-I-0488</t>
        </is>
      </c>
      <c r="B4980" s="12" t="inlineStr">
        <is>
          <t>I</t>
        </is>
      </c>
      <c r="C4980" s="12" t="inlineStr">
        <is>
          <t>Modular / portable power</t>
        </is>
      </c>
      <c r="D4980" s="12" t="inlineStr">
        <is>
          <t>Home run JB-SC-2-DI04 to the control / marshalling room</t>
        </is>
      </c>
      <c r="E4980" s="12" t="inlineStr"/>
      <c r="F4980" s="12" t="inlineStr">
        <is>
          <t>SC-2 PCM + 15 kV GCB</t>
        </is>
      </c>
      <c r="G4980" s="12" t="inlineStr">
        <is>
          <t>JB-SC-2-DI04</t>
        </is>
      </c>
      <c r="H4980" s="12" t="inlineStr">
        <is>
          <t>SC-2: aeroderivative simple-cycle unit (LM6000 class)</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25</v>
      </c>
      <c r="U4980" s="16" t="n">
        <v>32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I-I-0489</t>
        </is>
      </c>
      <c r="B4981" s="12" t="inlineStr">
        <is>
          <t>I</t>
        </is>
      </c>
      <c r="C4981" s="12" t="inlineStr">
        <is>
          <t>Modular / portable power</t>
        </is>
      </c>
      <c r="D4981" s="12" t="inlineStr">
        <is>
          <t>Discrete device to JB JB-SC-2-DI05: 20 x 1 pr (field cables)</t>
        </is>
      </c>
      <c r="E4981" s="12" t="inlineStr">
        <is>
          <t>SC-2</t>
        </is>
      </c>
      <c r="F4981" s="12" t="inlineStr">
        <is>
          <t>SC-2: aeroderivative simple-cycle unit (LM6000 class)</t>
        </is>
      </c>
      <c r="G4981" s="12" t="inlineStr">
        <is>
          <t>JB-SC-2-DI05</t>
        </is>
      </c>
      <c r="H4981" s="12" t="inlineStr">
        <is>
          <t>SC-2: aeroderivative simple-cycle unit (LM6000 class)</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99</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I-I-0490</t>
        </is>
      </c>
      <c r="B4982" s="12" t="inlineStr">
        <is>
          <t>I</t>
        </is>
      </c>
      <c r="C4982" s="12" t="inlineStr">
        <is>
          <t>Modular / portable power</t>
        </is>
      </c>
      <c r="D4982" s="12" t="inlineStr">
        <is>
          <t>Home run JB-SC-2-DI05 to the control / marshalling room</t>
        </is>
      </c>
      <c r="E4982" s="12" t="inlineStr"/>
      <c r="F4982" s="12" t="inlineStr">
        <is>
          <t>SC-2 PCM + 15 kV GCB</t>
        </is>
      </c>
      <c r="G4982" s="12" t="inlineStr">
        <is>
          <t>JB-SC-2-DI05</t>
        </is>
      </c>
      <c r="H4982" s="12" t="inlineStr">
        <is>
          <t>SC-2: aeroderivative simple-cycle unit (LM6000 class)</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25</v>
      </c>
      <c r="U4982" s="16" t="n">
        <v>32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I-I-0491</t>
        </is>
      </c>
      <c r="B4983" s="12" t="inlineStr">
        <is>
          <t>I</t>
        </is>
      </c>
      <c r="C4983" s="12" t="inlineStr">
        <is>
          <t>Modular / portable power</t>
        </is>
      </c>
      <c r="D4983" s="12" t="inlineStr">
        <is>
          <t>Thermocouple to TC JB JB-SC-2-TC01: 20 x 1 pr (field cables)</t>
        </is>
      </c>
      <c r="E4983" s="12" t="inlineStr">
        <is>
          <t>SC-2</t>
        </is>
      </c>
      <c r="F4983" s="12" t="inlineStr">
        <is>
          <t>SC-2: aeroderivative simple-cycle unit (LM6000 class)</t>
        </is>
      </c>
      <c r="G4983" s="12" t="inlineStr">
        <is>
          <t>JB-SC-2-TC01</t>
        </is>
      </c>
      <c r="H4983" s="12" t="inlineStr">
        <is>
          <t>SC-2: aeroderivative simple-cycle unit (LM6000 class)</t>
        </is>
      </c>
      <c r="I4983" s="12" t="inlineStr">
        <is>
          <t>Instrumentation</t>
        </is>
      </c>
      <c r="J4983" s="12" t="inlineStr">
        <is>
          <t>Thermocouple extension KX, #16 shielded pairs, PLTC</t>
        </is>
      </c>
      <c r="K4983" s="12" t="inlineStr">
        <is>
          <t>TCX|1 pr|16</t>
        </is>
      </c>
      <c r="L4983" s="12" t="inlineStr">
        <is>
          <t>1 pr</t>
        </is>
      </c>
      <c r="M4983" s="12" t="inlineStr">
        <is>
          <t>16</t>
        </is>
      </c>
      <c r="N4983" s="12" t="n">
        <v>20</v>
      </c>
      <c r="O4983" s="12" t="n">
        <v>1</v>
      </c>
      <c r="P4983" s="12" t="n"/>
      <c r="Q4983" s="12" t="n"/>
      <c r="R4983" s="12" t="n"/>
      <c r="S4983" s="12" t="inlineStr">
        <is>
          <t>Tray / conduit</t>
        </is>
      </c>
      <c r="T4983" s="16" t="n">
        <v>99</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I-I-0492</t>
        </is>
      </c>
      <c r="B4984" s="12" t="inlineStr">
        <is>
          <t>I</t>
        </is>
      </c>
      <c r="C4984" s="12" t="inlineStr">
        <is>
          <t>Modular / portable power</t>
        </is>
      </c>
      <c r="D4984" s="12" t="inlineStr">
        <is>
          <t>Home run JB-SC-2-TC01 to the control / marshalling room</t>
        </is>
      </c>
      <c r="E4984" s="12" t="inlineStr"/>
      <c r="F4984" s="12" t="inlineStr">
        <is>
          <t>SC-2 PCM + 15 kV GCB</t>
        </is>
      </c>
      <c r="G4984" s="12" t="inlineStr">
        <is>
          <t>JB-SC-2-TC01</t>
        </is>
      </c>
      <c r="H4984" s="12" t="inlineStr">
        <is>
          <t>SC-2: aeroderivative simple-cycle unit (LM6000 class)</t>
        </is>
      </c>
      <c r="I4984" s="12" t="inlineStr">
        <is>
          <t>Instrumentation</t>
        </is>
      </c>
      <c r="J4984" s="12" t="inlineStr">
        <is>
          <t>Thermocouple extension KX, #16 shielded pairs, PLTC</t>
        </is>
      </c>
      <c r="K4984" s="12" t="inlineStr">
        <is>
          <t>TCX|24 pr|16</t>
        </is>
      </c>
      <c r="L4984" s="12" t="inlineStr">
        <is>
          <t>24 pr</t>
        </is>
      </c>
      <c r="M4984" s="12" t="inlineStr">
        <is>
          <t>16</t>
        </is>
      </c>
      <c r="N4984" s="12" t="n">
        <v>1</v>
      </c>
      <c r="O4984" s="12" t="n">
        <v>1</v>
      </c>
      <c r="P4984" s="12" t="n"/>
      <c r="Q4984" s="12" t="n"/>
      <c r="R4984" s="12" t="n"/>
      <c r="S4984" s="12" t="inlineStr">
        <is>
          <t>Duct bank</t>
        </is>
      </c>
      <c r="T4984" s="16" t="n">
        <v>25</v>
      </c>
      <c r="U4984" s="16" t="n">
        <v>32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I-I-0493</t>
        </is>
      </c>
      <c r="B4985" s="12" t="inlineStr">
        <is>
          <t>I</t>
        </is>
      </c>
      <c r="C4985" s="12" t="inlineStr">
        <is>
          <t>Modular / portable power</t>
        </is>
      </c>
      <c r="D4985" s="12" t="inlineStr">
        <is>
          <t>Thermocouple to TC JB JB-SC-2-TC02: 20 x 1 pr (field cables)</t>
        </is>
      </c>
      <c r="E4985" s="12" t="inlineStr">
        <is>
          <t>SC-2</t>
        </is>
      </c>
      <c r="F4985" s="12" t="inlineStr">
        <is>
          <t>SC-2: aeroderivative simple-cycle unit (LM6000 class)</t>
        </is>
      </c>
      <c r="G4985" s="12" t="inlineStr">
        <is>
          <t>JB-SC-2-TC02</t>
        </is>
      </c>
      <c r="H4985" s="12" t="inlineStr">
        <is>
          <t>SC-2: aeroderivative simple-cycle unit (LM6000 class)</t>
        </is>
      </c>
      <c r="I4985" s="12" t="inlineStr">
        <is>
          <t>Instrumentation</t>
        </is>
      </c>
      <c r="J4985" s="12" t="inlineStr">
        <is>
          <t>Thermocouple extension KX, #16 shielded pairs, PLTC</t>
        </is>
      </c>
      <c r="K4985" s="12" t="inlineStr">
        <is>
          <t>TCX|1 pr|16</t>
        </is>
      </c>
      <c r="L4985" s="12" t="inlineStr">
        <is>
          <t>1 pr</t>
        </is>
      </c>
      <c r="M4985" s="12" t="inlineStr">
        <is>
          <t>16</t>
        </is>
      </c>
      <c r="N4985" s="12" t="n">
        <v>20</v>
      </c>
      <c r="O4985" s="12" t="n">
        <v>1</v>
      </c>
      <c r="P4985" s="12" t="n"/>
      <c r="Q4985" s="12" t="n"/>
      <c r="R4985" s="12" t="n"/>
      <c r="S4985" s="12" t="inlineStr">
        <is>
          <t>Tray / conduit</t>
        </is>
      </c>
      <c r="T4985" s="16" t="n">
        <v>99</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I-I-0494</t>
        </is>
      </c>
      <c r="B4986" s="12" t="inlineStr">
        <is>
          <t>I</t>
        </is>
      </c>
      <c r="C4986" s="12" t="inlineStr">
        <is>
          <t>Modular / portable power</t>
        </is>
      </c>
      <c r="D4986" s="12" t="inlineStr">
        <is>
          <t>Home run JB-SC-2-TC02 to the control / marshalling room</t>
        </is>
      </c>
      <c r="E4986" s="12" t="inlineStr"/>
      <c r="F4986" s="12" t="inlineStr">
        <is>
          <t>SC-2 PCM + 15 kV GCB</t>
        </is>
      </c>
      <c r="G4986" s="12" t="inlineStr">
        <is>
          <t>JB-SC-2-TC02</t>
        </is>
      </c>
      <c r="H4986" s="12" t="inlineStr">
        <is>
          <t>SC-2: aeroderivative simple-cycle unit (LM6000 class)</t>
        </is>
      </c>
      <c r="I4986" s="12" t="inlineStr">
        <is>
          <t>Instrumentation</t>
        </is>
      </c>
      <c r="J4986" s="12" t="inlineStr">
        <is>
          <t>Thermocouple extension KX, #16 shielded pairs, PLTC</t>
        </is>
      </c>
      <c r="K4986" s="12" t="inlineStr">
        <is>
          <t>TCX|24 pr|16</t>
        </is>
      </c>
      <c r="L4986" s="12" t="inlineStr">
        <is>
          <t>24 pr</t>
        </is>
      </c>
      <c r="M4986" s="12" t="inlineStr">
        <is>
          <t>16</t>
        </is>
      </c>
      <c r="N4986" s="12" t="n">
        <v>1</v>
      </c>
      <c r="O4986" s="12" t="n">
        <v>1</v>
      </c>
      <c r="P4986" s="12" t="n"/>
      <c r="Q4986" s="12" t="n"/>
      <c r="R4986" s="12" t="n"/>
      <c r="S4986" s="12" t="inlineStr">
        <is>
          <t>Duct bank</t>
        </is>
      </c>
      <c r="T4986" s="16" t="n">
        <v>25</v>
      </c>
      <c r="U4986" s="16" t="n">
        <v>32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I-I-0495</t>
        </is>
      </c>
      <c r="B4987" s="12" t="inlineStr">
        <is>
          <t>I</t>
        </is>
      </c>
      <c r="C4987" s="12" t="inlineStr">
        <is>
          <t>Modular / portable power</t>
        </is>
      </c>
      <c r="D4987" s="12" t="inlineStr">
        <is>
          <t>Analog instrument to JB JB-T-MOD 230 kV take--AI01: 8 x 1 pr (field cables)</t>
        </is>
      </c>
      <c r="E4987" s="12" t="inlineStr"/>
      <c r="F4987" s="12" t="inlineStr">
        <is>
          <t>T-MOD 230 kV take-off gantry with arresters</t>
        </is>
      </c>
      <c r="G4987" s="12" t="inlineStr">
        <is>
          <t>JB-T-MOD 230 kV take--AI01</t>
        </is>
      </c>
      <c r="H4987" s="12" t="inlineStr">
        <is>
          <t>T-MOD 230 kV take-off gantry with arresters</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8</v>
      </c>
      <c r="O4987" s="12" t="n">
        <v>1</v>
      </c>
      <c r="P4987" s="12" t="n"/>
      <c r="Q4987" s="12" t="n"/>
      <c r="R4987" s="12" t="n"/>
      <c r="S4987" s="12" t="inlineStr">
        <is>
          <t>Tray / conduit</t>
        </is>
      </c>
      <c r="T4987" s="16" t="n">
        <v>88</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I-I-0496</t>
        </is>
      </c>
      <c r="B4988" s="12" t="inlineStr">
        <is>
          <t>I</t>
        </is>
      </c>
      <c r="C4988" s="12" t="inlineStr">
        <is>
          <t>Modular / portable power</t>
        </is>
      </c>
      <c r="D4988" s="12" t="inlineStr">
        <is>
          <t>Home run JB-T-MOD 230 kV take--AI01 to the control / marshalling room</t>
        </is>
      </c>
      <c r="E4988" s="12" t="inlineStr">
        <is>
          <t>PAD-EH</t>
        </is>
      </c>
      <c r="F4988" s="12" t="inlineStr">
        <is>
          <t>PAD-EH 13.8 kV switchgear e-house</t>
        </is>
      </c>
      <c r="G4988" s="12" t="inlineStr">
        <is>
          <t>JB-T-MOD 230 kV take--AI01</t>
        </is>
      </c>
      <c r="H4988" s="12" t="inlineStr">
        <is>
          <t>T-MOD 230 kV take-off gantry with arresters</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HV duct bank</t>
        </is>
      </c>
      <c r="T4988" s="16" t="n">
        <v>2426</v>
      </c>
      <c r="U4988" s="16" t="n">
        <v>141</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I-I-0497</t>
        </is>
      </c>
      <c r="B4989" s="12" t="inlineStr">
        <is>
          <t>I</t>
        </is>
      </c>
      <c r="C4989" s="12" t="inlineStr">
        <is>
          <t>Modular / portable power</t>
        </is>
      </c>
      <c r="D4989" s="12" t="inlineStr">
        <is>
          <t>Discrete device to JB JB-T-MOD 230 kV take--DI01: 16 x 1 pr (field cables)</t>
        </is>
      </c>
      <c r="E4989" s="12" t="inlineStr"/>
      <c r="F4989" s="12" t="inlineStr">
        <is>
          <t>T-MOD 230 kV take-off gantry with arresters</t>
        </is>
      </c>
      <c r="G4989" s="12" t="inlineStr">
        <is>
          <t>JB-T-MOD 230 kV take--DI01</t>
        </is>
      </c>
      <c r="H4989" s="12" t="inlineStr">
        <is>
          <t>T-MOD 230 kV take-off gantry with arresters</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16</v>
      </c>
      <c r="O4989" s="12" t="n">
        <v>1</v>
      </c>
      <c r="P4989" s="12" t="n"/>
      <c r="Q4989" s="12" t="n"/>
      <c r="R4989" s="12" t="n"/>
      <c r="S4989" s="12" t="inlineStr">
        <is>
          <t>Tray / conduit</t>
        </is>
      </c>
      <c r="T4989" s="16" t="n">
        <v>88</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I-I-0498</t>
        </is>
      </c>
      <c r="B4990" s="12" t="inlineStr">
        <is>
          <t>I</t>
        </is>
      </c>
      <c r="C4990" s="12" t="inlineStr">
        <is>
          <t>Modular / portable power</t>
        </is>
      </c>
      <c r="D4990" s="12" t="inlineStr">
        <is>
          <t>Home run JB-T-MOD 230 kV take--DI01 to the control / marshalling room</t>
        </is>
      </c>
      <c r="E4990" s="12" t="inlineStr">
        <is>
          <t>PAD-EH</t>
        </is>
      </c>
      <c r="F4990" s="12" t="inlineStr">
        <is>
          <t>PAD-EH 13.8 kV switchgear e-house</t>
        </is>
      </c>
      <c r="G4990" s="12" t="inlineStr">
        <is>
          <t>JB-T-MOD 230 kV take--DI01</t>
        </is>
      </c>
      <c r="H4990" s="12" t="inlineStr">
        <is>
          <t>T-MOD 230 kV take-off gantry with arresters</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HV duct bank</t>
        </is>
      </c>
      <c r="T4990" s="16" t="n">
        <v>2426</v>
      </c>
      <c r="U4990" s="16" t="n">
        <v>141</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I-I-0499</t>
        </is>
      </c>
      <c r="B4991" s="12" t="inlineStr">
        <is>
          <t>I</t>
        </is>
      </c>
      <c r="C4991" s="12" t="inlineStr">
        <is>
          <t>Modular / portable power</t>
        </is>
      </c>
      <c r="D4991" s="12" t="inlineStr">
        <is>
          <t>Analog instrument to JB JB-T-MOD-1 / T-MOD-2 -AI01: 8 x 1 pr (field cables)</t>
        </is>
      </c>
      <c r="E4991" s="12" t="inlineStr"/>
      <c r="F4991" s="12" t="inlineStr">
        <is>
          <t>T-MOD-1 / T-MOD-2 firewall</t>
        </is>
      </c>
      <c r="G4991" s="12" t="inlineStr">
        <is>
          <t>JB-T-MOD-1 / T-MOD-2 -AI01</t>
        </is>
      </c>
      <c r="H4991" s="12" t="inlineStr">
        <is>
          <t>T-MOD-1 / T-MOD-2 firewall</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8</v>
      </c>
      <c r="O4991" s="12" t="n">
        <v>1</v>
      </c>
      <c r="P4991" s="12" t="n"/>
      <c r="Q4991" s="12" t="n"/>
      <c r="R4991" s="12" t="n"/>
      <c r="S4991" s="12" t="inlineStr">
        <is>
          <t>Tray / conduit</t>
        </is>
      </c>
      <c r="T4991" s="16" t="n">
        <v>64</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I-I-0500</t>
        </is>
      </c>
      <c r="B4992" s="12" t="inlineStr">
        <is>
          <t>I</t>
        </is>
      </c>
      <c r="C4992" s="12" t="inlineStr">
        <is>
          <t>Modular / portable power</t>
        </is>
      </c>
      <c r="D4992" s="12" t="inlineStr">
        <is>
          <t>Home run JB-T-MOD-1 / T-MOD-2 -AI01 to the control / marshalling room</t>
        </is>
      </c>
      <c r="E4992" s="12" t="inlineStr"/>
      <c r="F4992" s="12" t="inlineStr">
        <is>
          <t>PCM: power control module</t>
        </is>
      </c>
      <c r="G4992" s="12" t="inlineStr">
        <is>
          <t>JB-T-MOD-1 / T-MOD-2 -AI01</t>
        </is>
      </c>
      <c r="H4992" s="12" t="inlineStr">
        <is>
          <t>T-MOD-1 / T-MOD-2 firewall</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Duct bank</t>
        </is>
      </c>
      <c r="T4992" s="16" t="n">
        <v>415</v>
      </c>
      <c r="U4992" s="16" t="n">
        <v>130</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I-I-0501</t>
        </is>
      </c>
      <c r="B4993" s="12" t="inlineStr">
        <is>
          <t>I</t>
        </is>
      </c>
      <c r="C4993" s="12" t="inlineStr">
        <is>
          <t>Modular / portable power</t>
        </is>
      </c>
      <c r="D4993" s="12" t="inlineStr">
        <is>
          <t>Discrete device to JB JB-T-MOD-1 / T-MOD-2 -DI01: 16 x 1 pr (field cables)</t>
        </is>
      </c>
      <c r="E4993" s="12" t="inlineStr"/>
      <c r="F4993" s="12" t="inlineStr">
        <is>
          <t>T-MOD-1 / T-MOD-2 firewall</t>
        </is>
      </c>
      <c r="G4993" s="12" t="inlineStr">
        <is>
          <t>JB-T-MOD-1 / T-MOD-2 -DI01</t>
        </is>
      </c>
      <c r="H4993" s="12" t="inlineStr">
        <is>
          <t>T-MOD-1 / T-MOD-2 firewall</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16</v>
      </c>
      <c r="O4993" s="12" t="n">
        <v>1</v>
      </c>
      <c r="P4993" s="12" t="n"/>
      <c r="Q4993" s="12" t="n"/>
      <c r="R4993" s="12" t="n"/>
      <c r="S4993" s="12" t="inlineStr">
        <is>
          <t>Tray / conduit</t>
        </is>
      </c>
      <c r="T4993" s="16" t="n">
        <v>64</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I-I-0502</t>
        </is>
      </c>
      <c r="B4994" s="12" t="inlineStr">
        <is>
          <t>I</t>
        </is>
      </c>
      <c r="C4994" s="12" t="inlineStr">
        <is>
          <t>Modular / portable power</t>
        </is>
      </c>
      <c r="D4994" s="12" t="inlineStr">
        <is>
          <t>Home run JB-T-MOD-1 / T-MOD-2 -DI01 to the control / marshalling room</t>
        </is>
      </c>
      <c r="E4994" s="12" t="inlineStr"/>
      <c r="F4994" s="12" t="inlineStr">
        <is>
          <t>PCM: power control module</t>
        </is>
      </c>
      <c r="G4994" s="12" t="inlineStr">
        <is>
          <t>JB-T-MOD-1 / T-MOD-2 -DI01</t>
        </is>
      </c>
      <c r="H4994" s="12" t="inlineStr">
        <is>
          <t>T-MOD-1 / T-MOD-2 firewall</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Duct bank</t>
        </is>
      </c>
      <c r="T4994" s="16" t="n">
        <v>415</v>
      </c>
      <c r="U4994" s="16" t="n">
        <v>130</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I-I-0503</t>
        </is>
      </c>
      <c r="B4995" s="12" t="inlineStr">
        <is>
          <t>I</t>
        </is>
      </c>
      <c r="C4995" s="12" t="inlineStr">
        <is>
          <t>Modular / portable power</t>
        </is>
      </c>
      <c r="D4995" s="12" t="inlineStr">
        <is>
          <t>Analog instrument to JB JB-T-MOD-1-AI01: 8 x 1 pr (field cables)</t>
        </is>
      </c>
      <c r="E4995" s="12" t="inlineStr">
        <is>
          <t>T-MOD-1</t>
        </is>
      </c>
      <c r="F4995" s="12" t="inlineStr">
        <is>
          <t>T-MOD-1: 13.8/230 kV</t>
        </is>
      </c>
      <c r="G4995" s="12" t="inlineStr">
        <is>
          <t>JB-T-MOD-1-AI01</t>
        </is>
      </c>
      <c r="H4995" s="12" t="inlineStr">
        <is>
          <t>T-MOD-1: 13.8/230 kV</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6" t="n">
        <v>77</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I-I-0504</t>
        </is>
      </c>
      <c r="B4996" s="12" t="inlineStr">
        <is>
          <t>I</t>
        </is>
      </c>
      <c r="C4996" s="12" t="inlineStr">
        <is>
          <t>Modular / portable power</t>
        </is>
      </c>
      <c r="D4996" s="12" t="inlineStr">
        <is>
          <t>Home run JB-T-MOD-1-AI01 to the control / marshalling room</t>
        </is>
      </c>
      <c r="E4996" s="12" t="inlineStr"/>
      <c r="F4996" s="12" t="inlineStr">
        <is>
          <t>PCM: power control module</t>
        </is>
      </c>
      <c r="G4996" s="12" t="inlineStr">
        <is>
          <t>JB-T-MOD-1-AI01</t>
        </is>
      </c>
      <c r="H4996" s="12" t="inlineStr">
        <is>
          <t>T-MOD-1: 13.8/230 kV</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Duct bank</t>
        </is>
      </c>
      <c r="T4996" s="16" t="n">
        <v>415</v>
      </c>
      <c r="U4996" s="16" t="n">
        <v>82</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I-I-0505</t>
        </is>
      </c>
      <c r="B4997" s="12" t="inlineStr">
        <is>
          <t>I</t>
        </is>
      </c>
      <c r="C4997" s="12" t="inlineStr">
        <is>
          <t>Modular / portable power</t>
        </is>
      </c>
      <c r="D4997" s="12" t="inlineStr">
        <is>
          <t>Discrete device to JB JB-T-MOD-1-DI01: 16 x 1 pr (field cables)</t>
        </is>
      </c>
      <c r="E4997" s="12" t="inlineStr">
        <is>
          <t>T-MOD-1</t>
        </is>
      </c>
      <c r="F4997" s="12" t="inlineStr">
        <is>
          <t>T-MOD-1: 13.8/230 kV</t>
        </is>
      </c>
      <c r="G4997" s="12" t="inlineStr">
        <is>
          <t>JB-T-MOD-1-DI01</t>
        </is>
      </c>
      <c r="H4997" s="12" t="inlineStr">
        <is>
          <t>T-MOD-1: 13.8/230 kV</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16</v>
      </c>
      <c r="O4997" s="12" t="n">
        <v>1</v>
      </c>
      <c r="P4997" s="12" t="n"/>
      <c r="Q4997" s="12" t="n"/>
      <c r="R4997" s="12" t="n"/>
      <c r="S4997" s="12" t="inlineStr">
        <is>
          <t>Tray / conduit</t>
        </is>
      </c>
      <c r="T4997" s="16" t="n">
        <v>77</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I-I-0506</t>
        </is>
      </c>
      <c r="B4998" s="12" t="inlineStr">
        <is>
          <t>I</t>
        </is>
      </c>
      <c r="C4998" s="12" t="inlineStr">
        <is>
          <t>Modular / portable power</t>
        </is>
      </c>
      <c r="D4998" s="12" t="inlineStr">
        <is>
          <t>Home run JB-T-MOD-1-DI01 to the control / marshalling room</t>
        </is>
      </c>
      <c r="E4998" s="12" t="inlineStr"/>
      <c r="F4998" s="12" t="inlineStr">
        <is>
          <t>PCM: power control module</t>
        </is>
      </c>
      <c r="G4998" s="12" t="inlineStr">
        <is>
          <t>JB-T-MOD-1-DI01</t>
        </is>
      </c>
      <c r="H4998" s="12" t="inlineStr">
        <is>
          <t>T-MOD-1: 13.8/230 kV</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Duct bank</t>
        </is>
      </c>
      <c r="T4998" s="16" t="n">
        <v>415</v>
      </c>
      <c r="U4998" s="16" t="n">
        <v>82</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I-I-0507</t>
        </is>
      </c>
      <c r="B4999" s="12" t="inlineStr">
        <is>
          <t>I</t>
        </is>
      </c>
      <c r="C4999" s="12" t="inlineStr">
        <is>
          <t>Modular / portable power</t>
        </is>
      </c>
      <c r="D4999" s="12" t="inlineStr">
        <is>
          <t>Analog instrument to JB JB-T-MOD-2-AI01: 8 x 1 pr (field cables)</t>
        </is>
      </c>
      <c r="E4999" s="12" t="inlineStr">
        <is>
          <t>T-MOD-2</t>
        </is>
      </c>
      <c r="F4999" s="12" t="inlineStr">
        <is>
          <t>T-MOD-2: 13.8/230 kV</t>
        </is>
      </c>
      <c r="G4999" s="12" t="inlineStr">
        <is>
          <t>JB-T-MOD-2-AI01</t>
        </is>
      </c>
      <c r="H4999" s="12" t="inlineStr">
        <is>
          <t>T-MOD-2: 13.8/230 kV</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8</v>
      </c>
      <c r="O4999" s="12" t="n">
        <v>1</v>
      </c>
      <c r="P4999" s="12" t="n"/>
      <c r="Q4999" s="12" t="n"/>
      <c r="R4999" s="12" t="n"/>
      <c r="S4999" s="12" t="inlineStr">
        <is>
          <t>Tray / conduit</t>
        </is>
      </c>
      <c r="T4999" s="16" t="n">
        <v>77</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I-I-0508</t>
        </is>
      </c>
      <c r="B5000" s="12" t="inlineStr">
        <is>
          <t>I</t>
        </is>
      </c>
      <c r="C5000" s="12" t="inlineStr">
        <is>
          <t>Modular / portable power</t>
        </is>
      </c>
      <c r="D5000" s="12" t="inlineStr">
        <is>
          <t>Home run JB-T-MOD-2-AI01 to the control / marshalling room</t>
        </is>
      </c>
      <c r="E5000" s="12" t="inlineStr"/>
      <c r="F5000" s="12" t="inlineStr">
        <is>
          <t>PCM: power control module</t>
        </is>
      </c>
      <c r="G5000" s="12" t="inlineStr">
        <is>
          <t>JB-T-MOD-2-AI01</t>
        </is>
      </c>
      <c r="H5000" s="12" t="inlineStr">
        <is>
          <t>T-MOD-2: 13.8/230 kV</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6" t="n">
        <v>3272</v>
      </c>
      <c r="U5000" s="16" t="n">
        <v>165</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I-I-0509</t>
        </is>
      </c>
      <c r="B5001" s="12" t="inlineStr">
        <is>
          <t>I</t>
        </is>
      </c>
      <c r="C5001" s="12" t="inlineStr">
        <is>
          <t>Modular / portable power</t>
        </is>
      </c>
      <c r="D5001" s="12" t="inlineStr">
        <is>
          <t>Discrete device to JB JB-T-MOD-2-DI01: 16 x 1 pr (field cables)</t>
        </is>
      </c>
      <c r="E5001" s="12" t="inlineStr">
        <is>
          <t>T-MOD-2</t>
        </is>
      </c>
      <c r="F5001" s="12" t="inlineStr">
        <is>
          <t>T-MOD-2: 13.8/230 kV</t>
        </is>
      </c>
      <c r="G5001" s="12" t="inlineStr">
        <is>
          <t>JB-T-MOD-2-DI01</t>
        </is>
      </c>
      <c r="H5001" s="12" t="inlineStr">
        <is>
          <t>T-MOD-2: 13.8/230 kV</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16</v>
      </c>
      <c r="O5001" s="12" t="n">
        <v>1</v>
      </c>
      <c r="P5001" s="12" t="n"/>
      <c r="Q5001" s="12" t="n"/>
      <c r="R5001" s="12" t="n"/>
      <c r="S5001" s="12" t="inlineStr">
        <is>
          <t>Tray / conduit</t>
        </is>
      </c>
      <c r="T5001" s="16" t="n">
        <v>77</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I-I-0510</t>
        </is>
      </c>
      <c r="B5002" s="12" t="inlineStr">
        <is>
          <t>I</t>
        </is>
      </c>
      <c r="C5002" s="12" t="inlineStr">
        <is>
          <t>Modular / portable power</t>
        </is>
      </c>
      <c r="D5002" s="12" t="inlineStr">
        <is>
          <t>Home run JB-T-MOD-2-DI01 to the control / marshalling room</t>
        </is>
      </c>
      <c r="E5002" s="12" t="inlineStr"/>
      <c r="F5002" s="12" t="inlineStr">
        <is>
          <t>PCM: power control module</t>
        </is>
      </c>
      <c r="G5002" s="12" t="inlineStr">
        <is>
          <t>JB-T-MOD-2-DI01</t>
        </is>
      </c>
      <c r="H5002" s="12" t="inlineStr">
        <is>
          <t>T-MOD-2: 13.8/230 kV</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6" t="n">
        <v>3272</v>
      </c>
      <c r="U5002" s="16" t="n">
        <v>165</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I-I-0511</t>
        </is>
      </c>
      <c r="B5003" s="12" t="inlineStr">
        <is>
          <t>I</t>
        </is>
      </c>
      <c r="C5003" s="12" t="inlineStr">
        <is>
          <t>Modular / portable power</t>
        </is>
      </c>
      <c r="D5003" s="12" t="inlineStr">
        <is>
          <t>Analog instrument to JB JB-TM-1-AI01: 20 x 1 pr (field cables)</t>
        </is>
      </c>
      <c r="E5003" s="12" t="inlineStr">
        <is>
          <t>TM-1</t>
        </is>
      </c>
      <c r="F5003" s="12" t="inlineStr">
        <is>
          <t>TM-1: trailer-mounted aeroderivative GT (TM2500 class, ~35 MW)</t>
        </is>
      </c>
      <c r="G5003" s="12" t="inlineStr">
        <is>
          <t>JB-TM-1-AI01</t>
        </is>
      </c>
      <c r="H5003" s="12" t="inlineStr">
        <is>
          <t>TM-1: trailer-mounted aeroderivative GT (TM2500 class, ~35 MW)</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20</v>
      </c>
      <c r="O5003" s="12" t="n">
        <v>1</v>
      </c>
      <c r="P5003" s="12" t="n"/>
      <c r="Q5003" s="12" t="n"/>
      <c r="R5003" s="12" t="n"/>
      <c r="S5003" s="12" t="inlineStr">
        <is>
          <t>Tray / conduit</t>
        </is>
      </c>
      <c r="T5003" s="16" t="n">
        <v>108</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I-I-0512</t>
        </is>
      </c>
      <c r="B5004" s="12" t="inlineStr">
        <is>
          <t>I</t>
        </is>
      </c>
      <c r="C5004" s="12" t="inlineStr">
        <is>
          <t>Modular / portable power</t>
        </is>
      </c>
      <c r="D5004" s="12" t="inlineStr">
        <is>
          <t>Home run JB-TM-1-AI01 to the control / marshalling room</t>
        </is>
      </c>
      <c r="E5004" s="12" t="inlineStr">
        <is>
          <t>PAD-EH</t>
        </is>
      </c>
      <c r="F5004" s="12" t="inlineStr">
        <is>
          <t>PAD-EH 13.8 kV switchgear e-house</t>
        </is>
      </c>
      <c r="G5004" s="12" t="inlineStr">
        <is>
          <t>JB-TM-1-AI01</t>
        </is>
      </c>
      <c r="H5004" s="12" t="inlineStr">
        <is>
          <t>TM-1: trailer-mounted aeroderivative GT (TM2500 class, ~35 MW)</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Surface</t>
        </is>
      </c>
      <c r="T5004" s="16" t="n">
        <v>382</v>
      </c>
      <c r="U5004" s="16" t="n">
        <v>50</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I-I-0513</t>
        </is>
      </c>
      <c r="B5005" s="12" t="inlineStr">
        <is>
          <t>I</t>
        </is>
      </c>
      <c r="C5005" s="12" t="inlineStr">
        <is>
          <t>Modular / portable power</t>
        </is>
      </c>
      <c r="D5005" s="12" t="inlineStr">
        <is>
          <t>Analog instrument to JB JB-TM-1-AI02: 20 x 1 pr (field cables)</t>
        </is>
      </c>
      <c r="E5005" s="12" t="inlineStr">
        <is>
          <t>TM-1</t>
        </is>
      </c>
      <c r="F5005" s="12" t="inlineStr">
        <is>
          <t>TM-1: trailer-mounted aeroderivative GT (TM2500 class, ~35 MW)</t>
        </is>
      </c>
      <c r="G5005" s="12" t="inlineStr">
        <is>
          <t>JB-TM-1-AI02</t>
        </is>
      </c>
      <c r="H5005" s="12" t="inlineStr">
        <is>
          <t>TM-1: trailer-mounted aeroderivative GT (TM2500 class, ~35 MW)</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20</v>
      </c>
      <c r="O5005" s="12" t="n">
        <v>1</v>
      </c>
      <c r="P5005" s="12" t="n"/>
      <c r="Q5005" s="12" t="n"/>
      <c r="R5005" s="12" t="n"/>
      <c r="S5005" s="12" t="inlineStr">
        <is>
          <t>Tray / conduit</t>
        </is>
      </c>
      <c r="T5005" s="16" t="n">
        <v>108</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I-I-0514</t>
        </is>
      </c>
      <c r="B5006" s="12" t="inlineStr">
        <is>
          <t>I</t>
        </is>
      </c>
      <c r="C5006" s="12" t="inlineStr">
        <is>
          <t>Modular / portable power</t>
        </is>
      </c>
      <c r="D5006" s="12" t="inlineStr">
        <is>
          <t>Home run JB-TM-1-AI02 to the control / marshalling room</t>
        </is>
      </c>
      <c r="E5006" s="12" t="inlineStr">
        <is>
          <t>PAD-EH</t>
        </is>
      </c>
      <c r="F5006" s="12" t="inlineStr">
        <is>
          <t>PAD-EH 13.8 kV switchgear e-house</t>
        </is>
      </c>
      <c r="G5006" s="12" t="inlineStr">
        <is>
          <t>JB-TM-1-AI02</t>
        </is>
      </c>
      <c r="H5006" s="12" t="inlineStr">
        <is>
          <t>TM-1: trailer-mounted aeroderivative GT (TM2500 class, ~35 MW)</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Surface</t>
        </is>
      </c>
      <c r="T5006" s="16" t="n">
        <v>382</v>
      </c>
      <c r="U5006" s="16" t="n">
        <v>50</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I-I-0515</t>
        </is>
      </c>
      <c r="B5007" s="12" t="inlineStr">
        <is>
          <t>I</t>
        </is>
      </c>
      <c r="C5007" s="12" t="inlineStr">
        <is>
          <t>Modular / portable power</t>
        </is>
      </c>
      <c r="D5007" s="12" t="inlineStr">
        <is>
          <t>Analog instrument to JB JB-TM-1-AI03: 20 x 1 pr (field cables)</t>
        </is>
      </c>
      <c r="E5007" s="12" t="inlineStr">
        <is>
          <t>TM-1</t>
        </is>
      </c>
      <c r="F5007" s="12" t="inlineStr">
        <is>
          <t>TM-1: trailer-mounted aeroderivative GT (TM2500 class, ~35 MW)</t>
        </is>
      </c>
      <c r="G5007" s="12" t="inlineStr">
        <is>
          <t>JB-TM-1-AI03</t>
        </is>
      </c>
      <c r="H5007" s="12" t="inlineStr">
        <is>
          <t>TM-1: trailer-mounted aeroderivative GT (TM2500 class, ~35 MW)</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20</v>
      </c>
      <c r="O5007" s="12" t="n">
        <v>1</v>
      </c>
      <c r="P5007" s="12" t="n"/>
      <c r="Q5007" s="12" t="n"/>
      <c r="R5007" s="12" t="n"/>
      <c r="S5007" s="12" t="inlineStr">
        <is>
          <t>Tray / conduit</t>
        </is>
      </c>
      <c r="T5007" s="16" t="n">
        <v>108</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I-I-0516</t>
        </is>
      </c>
      <c r="B5008" s="12" t="inlineStr">
        <is>
          <t>I</t>
        </is>
      </c>
      <c r="C5008" s="12" t="inlineStr">
        <is>
          <t>Modular / portable power</t>
        </is>
      </c>
      <c r="D5008" s="12" t="inlineStr">
        <is>
          <t>Home run JB-TM-1-AI03 to the control / marshalling room</t>
        </is>
      </c>
      <c r="E5008" s="12" t="inlineStr">
        <is>
          <t>PAD-EH</t>
        </is>
      </c>
      <c r="F5008" s="12" t="inlineStr">
        <is>
          <t>PAD-EH 13.8 kV switchgear e-house</t>
        </is>
      </c>
      <c r="G5008" s="12" t="inlineStr">
        <is>
          <t>JB-TM-1-AI03</t>
        </is>
      </c>
      <c r="H5008" s="12" t="inlineStr">
        <is>
          <t>TM-1: trailer-mounted aeroderivative GT (TM2500 class, ~35 MW)</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Surface</t>
        </is>
      </c>
      <c r="T5008" s="16" t="n">
        <v>382</v>
      </c>
      <c r="U5008" s="16" t="n">
        <v>50</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I-I-0517</t>
        </is>
      </c>
      <c r="B5009" s="12" t="inlineStr">
        <is>
          <t>I</t>
        </is>
      </c>
      <c r="C5009" s="12" t="inlineStr">
        <is>
          <t>Modular / portable power</t>
        </is>
      </c>
      <c r="D5009" s="12" t="inlineStr">
        <is>
          <t>Analog instrument to JB JB-TM-1-AI04: 20 x 1 pr (field cables)</t>
        </is>
      </c>
      <c r="E5009" s="12" t="inlineStr">
        <is>
          <t>TM-1</t>
        </is>
      </c>
      <c r="F5009" s="12" t="inlineStr">
        <is>
          <t>TM-1: trailer-mounted aeroderivative GT (TM2500 class, ~35 MW)</t>
        </is>
      </c>
      <c r="G5009" s="12" t="inlineStr">
        <is>
          <t>JB-TM-1-AI04</t>
        </is>
      </c>
      <c r="H5009" s="12" t="inlineStr">
        <is>
          <t>TM-1: trailer-mounted aeroderivative GT (TM2500 class, ~35 MW)</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20</v>
      </c>
      <c r="O5009" s="12" t="n">
        <v>1</v>
      </c>
      <c r="P5009" s="12" t="n"/>
      <c r="Q5009" s="12" t="n"/>
      <c r="R5009" s="12" t="n"/>
      <c r="S5009" s="12" t="inlineStr">
        <is>
          <t>Tray / conduit</t>
        </is>
      </c>
      <c r="T5009" s="16" t="n">
        <v>108</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I-I-0518</t>
        </is>
      </c>
      <c r="B5010" s="12" t="inlineStr">
        <is>
          <t>I</t>
        </is>
      </c>
      <c r="C5010" s="12" t="inlineStr">
        <is>
          <t>Modular / portable power</t>
        </is>
      </c>
      <c r="D5010" s="12" t="inlineStr">
        <is>
          <t>Home run JB-TM-1-AI04 to the control / marshalling room</t>
        </is>
      </c>
      <c r="E5010" s="12" t="inlineStr">
        <is>
          <t>PAD-EH</t>
        </is>
      </c>
      <c r="F5010" s="12" t="inlineStr">
        <is>
          <t>PAD-EH 13.8 kV switchgear e-house</t>
        </is>
      </c>
      <c r="G5010" s="12" t="inlineStr">
        <is>
          <t>JB-TM-1-AI04</t>
        </is>
      </c>
      <c r="H5010" s="12" t="inlineStr">
        <is>
          <t>TM-1: trailer-mounted aeroderivative GT (TM2500 class, ~35 MW)</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Surface</t>
        </is>
      </c>
      <c r="T5010" s="16" t="n">
        <v>382</v>
      </c>
      <c r="U5010" s="16" t="n">
        <v>50</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I-I-0519</t>
        </is>
      </c>
      <c r="B5011" s="12" t="inlineStr">
        <is>
          <t>I</t>
        </is>
      </c>
      <c r="C5011" s="12" t="inlineStr">
        <is>
          <t>Modular / portable power</t>
        </is>
      </c>
      <c r="D5011" s="12" t="inlineStr">
        <is>
          <t>Analog instrument to JB JB-TM-1-AI05: 20 x 1 pr (field cables)</t>
        </is>
      </c>
      <c r="E5011" s="12" t="inlineStr">
        <is>
          <t>TM-1</t>
        </is>
      </c>
      <c r="F5011" s="12" t="inlineStr">
        <is>
          <t>TM-1: trailer-mounted aeroderivative GT (TM2500 class, ~35 MW)</t>
        </is>
      </c>
      <c r="G5011" s="12" t="inlineStr">
        <is>
          <t>JB-TM-1-AI05</t>
        </is>
      </c>
      <c r="H5011" s="12" t="inlineStr">
        <is>
          <t>TM-1: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I-I-0520</t>
        </is>
      </c>
      <c r="B5012" s="12" t="inlineStr">
        <is>
          <t>I</t>
        </is>
      </c>
      <c r="C5012" s="12" t="inlineStr">
        <is>
          <t>Modular / portable power</t>
        </is>
      </c>
      <c r="D5012" s="12" t="inlineStr">
        <is>
          <t>Home run JB-TM-1-AI05 to the control / marshalling room</t>
        </is>
      </c>
      <c r="E5012" s="12" t="inlineStr">
        <is>
          <t>PAD-EH</t>
        </is>
      </c>
      <c r="F5012" s="12" t="inlineStr">
        <is>
          <t>PAD-EH 13.8 kV switchgear e-house</t>
        </is>
      </c>
      <c r="G5012" s="12" t="inlineStr">
        <is>
          <t>JB-TM-1-AI05</t>
        </is>
      </c>
      <c r="H5012" s="12" t="inlineStr">
        <is>
          <t>TM-1: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382</v>
      </c>
      <c r="U5012" s="16" t="n">
        <v>50</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I-I-0521</t>
        </is>
      </c>
      <c r="B5013" s="12" t="inlineStr">
        <is>
          <t>I</t>
        </is>
      </c>
      <c r="C5013" s="12" t="inlineStr">
        <is>
          <t>Modular / portable power</t>
        </is>
      </c>
      <c r="D5013" s="12" t="inlineStr">
        <is>
          <t>Discrete device to JB JB-TM-1-DI01: 20 x 1 pr (field cables)</t>
        </is>
      </c>
      <c r="E5013" s="12" t="inlineStr">
        <is>
          <t>TM-1</t>
        </is>
      </c>
      <c r="F5013" s="12" t="inlineStr">
        <is>
          <t>TM-1: trailer-mounted aeroderivative GT (TM2500 class, ~35 MW)</t>
        </is>
      </c>
      <c r="G5013" s="12" t="inlineStr">
        <is>
          <t>JB-TM-1-DI01</t>
        </is>
      </c>
      <c r="H5013" s="12" t="inlineStr">
        <is>
          <t>TM-1: trailer-mounted aeroderivative GT (TM2500 class, ~35 MW)</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I-I-0522</t>
        </is>
      </c>
      <c r="B5014" s="12" t="inlineStr">
        <is>
          <t>I</t>
        </is>
      </c>
      <c r="C5014" s="12" t="inlineStr">
        <is>
          <t>Modular / portable power</t>
        </is>
      </c>
      <c r="D5014" s="12" t="inlineStr">
        <is>
          <t>Home run JB-TM-1-DI01 to the control / marshalling room</t>
        </is>
      </c>
      <c r="E5014" s="12" t="inlineStr">
        <is>
          <t>PAD-EH</t>
        </is>
      </c>
      <c r="F5014" s="12" t="inlineStr">
        <is>
          <t>PAD-EH 13.8 kV switchgear e-house</t>
        </is>
      </c>
      <c r="G5014" s="12" t="inlineStr">
        <is>
          <t>JB-TM-1-DI01</t>
        </is>
      </c>
      <c r="H5014" s="12" t="inlineStr">
        <is>
          <t>TM-1: trailer-mounted aeroderivative GT (TM2500 class, ~35 MW)</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Surface</t>
        </is>
      </c>
      <c r="T5014" s="16" t="n">
        <v>382</v>
      </c>
      <c r="U5014" s="16" t="n">
        <v>50</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I-I-0523</t>
        </is>
      </c>
      <c r="B5015" s="12" t="inlineStr">
        <is>
          <t>I</t>
        </is>
      </c>
      <c r="C5015" s="12" t="inlineStr">
        <is>
          <t>Modular / portable power</t>
        </is>
      </c>
      <c r="D5015" s="12" t="inlineStr">
        <is>
          <t>Discrete device to JB JB-TM-1-DI02: 20 x 1 pr (field cables)</t>
        </is>
      </c>
      <c r="E5015" s="12" t="inlineStr">
        <is>
          <t>TM-1</t>
        </is>
      </c>
      <c r="F5015" s="12" t="inlineStr">
        <is>
          <t>TM-1: trailer-mounted aeroderivative GT (TM2500 class, ~35 MW)</t>
        </is>
      </c>
      <c r="G5015" s="12" t="inlineStr">
        <is>
          <t>JB-TM-1-DI02</t>
        </is>
      </c>
      <c r="H5015" s="12" t="inlineStr">
        <is>
          <t>TM-1: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I-I-0524</t>
        </is>
      </c>
      <c r="B5016" s="12" t="inlineStr">
        <is>
          <t>I</t>
        </is>
      </c>
      <c r="C5016" s="12" t="inlineStr">
        <is>
          <t>Modular / portable power</t>
        </is>
      </c>
      <c r="D5016" s="12" t="inlineStr">
        <is>
          <t>Home run JB-TM-1-DI02 to the control / marshalling room</t>
        </is>
      </c>
      <c r="E5016" s="12" t="inlineStr">
        <is>
          <t>PAD-EH</t>
        </is>
      </c>
      <c r="F5016" s="12" t="inlineStr">
        <is>
          <t>PAD-EH 13.8 kV switchgear e-house</t>
        </is>
      </c>
      <c r="G5016" s="12" t="inlineStr">
        <is>
          <t>JB-TM-1-DI02</t>
        </is>
      </c>
      <c r="H5016" s="12" t="inlineStr">
        <is>
          <t>TM-1: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382</v>
      </c>
      <c r="U5016" s="16" t="n">
        <v>50</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I-I-0525</t>
        </is>
      </c>
      <c r="B5017" s="12" t="inlineStr">
        <is>
          <t>I</t>
        </is>
      </c>
      <c r="C5017" s="12" t="inlineStr">
        <is>
          <t>Modular / portable power</t>
        </is>
      </c>
      <c r="D5017" s="12" t="inlineStr">
        <is>
          <t>Discrete device to JB JB-TM-1-DI03: 20 x 1 pr (field cables)</t>
        </is>
      </c>
      <c r="E5017" s="12" t="inlineStr">
        <is>
          <t>TM-1</t>
        </is>
      </c>
      <c r="F5017" s="12" t="inlineStr">
        <is>
          <t>TM-1: trailer-mounted aeroderivative GT (TM2500 class, ~35 MW)</t>
        </is>
      </c>
      <c r="G5017" s="12" t="inlineStr">
        <is>
          <t>JB-TM-1-DI03</t>
        </is>
      </c>
      <c r="H5017" s="12" t="inlineStr">
        <is>
          <t>TM-1: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I-I-0526</t>
        </is>
      </c>
      <c r="B5018" s="12" t="inlineStr">
        <is>
          <t>I</t>
        </is>
      </c>
      <c r="C5018" s="12" t="inlineStr">
        <is>
          <t>Modular / portable power</t>
        </is>
      </c>
      <c r="D5018" s="12" t="inlineStr">
        <is>
          <t>Home run JB-TM-1-DI03 to the control / marshalling room</t>
        </is>
      </c>
      <c r="E5018" s="12" t="inlineStr">
        <is>
          <t>PAD-EH</t>
        </is>
      </c>
      <c r="F5018" s="12" t="inlineStr">
        <is>
          <t>PAD-EH 13.8 kV switchgear e-house</t>
        </is>
      </c>
      <c r="G5018" s="12" t="inlineStr">
        <is>
          <t>JB-TM-1-DI03</t>
        </is>
      </c>
      <c r="H5018" s="12" t="inlineStr">
        <is>
          <t>TM-1: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382</v>
      </c>
      <c r="U5018" s="16" t="n">
        <v>50</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I-I-0527</t>
        </is>
      </c>
      <c r="B5019" s="12" t="inlineStr">
        <is>
          <t>I</t>
        </is>
      </c>
      <c r="C5019" s="12" t="inlineStr">
        <is>
          <t>Modular / portable power</t>
        </is>
      </c>
      <c r="D5019" s="12" t="inlineStr">
        <is>
          <t>Thermocouple to TC JB JB-TM-1-TC01: 20 x 1 pr (field cables)</t>
        </is>
      </c>
      <c r="E5019" s="12" t="inlineStr">
        <is>
          <t>TM-1</t>
        </is>
      </c>
      <c r="F5019" s="12" t="inlineStr">
        <is>
          <t>TM-1: trailer-mounted aeroderivative GT (TM2500 class, ~35 MW)</t>
        </is>
      </c>
      <c r="G5019" s="12" t="inlineStr">
        <is>
          <t>JB-TM-1-TC01</t>
        </is>
      </c>
      <c r="H5019" s="12" t="inlineStr">
        <is>
          <t>TM-1: trailer-mounted aeroderivative GT (TM2500 class, ~35 MW)</t>
        </is>
      </c>
      <c r="I5019" s="12" t="inlineStr">
        <is>
          <t>Instrumentation</t>
        </is>
      </c>
      <c r="J5019" s="12" t="inlineStr">
        <is>
          <t>Thermocouple extension KX, #16 shielded pairs, PLTC</t>
        </is>
      </c>
      <c r="K5019" s="12" t="inlineStr">
        <is>
          <t>TCX|1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I-I-0528</t>
        </is>
      </c>
      <c r="B5020" s="12" t="inlineStr">
        <is>
          <t>I</t>
        </is>
      </c>
      <c r="C5020" s="12" t="inlineStr">
        <is>
          <t>Modular / portable power</t>
        </is>
      </c>
      <c r="D5020" s="12" t="inlineStr">
        <is>
          <t>Home run JB-TM-1-TC01 to the control / marshalling room</t>
        </is>
      </c>
      <c r="E5020" s="12" t="inlineStr">
        <is>
          <t>PAD-EH</t>
        </is>
      </c>
      <c r="F5020" s="12" t="inlineStr">
        <is>
          <t>PAD-EH 13.8 kV switchgear e-house</t>
        </is>
      </c>
      <c r="G5020" s="12" t="inlineStr">
        <is>
          <t>JB-TM-1-TC01</t>
        </is>
      </c>
      <c r="H5020" s="12" t="inlineStr">
        <is>
          <t>TM-1: trailer-mounted aeroderivative GT (TM2500 class, ~35 MW)</t>
        </is>
      </c>
      <c r="I5020" s="12" t="inlineStr">
        <is>
          <t>Instrumentation</t>
        </is>
      </c>
      <c r="J5020" s="12" t="inlineStr">
        <is>
          <t>Thermocouple extension KX, #16 shielded pairs, PLTC</t>
        </is>
      </c>
      <c r="K5020" s="12" t="inlineStr">
        <is>
          <t>TCX|24 pr|16</t>
        </is>
      </c>
      <c r="L5020" s="12" t="inlineStr">
        <is>
          <t>24 pr</t>
        </is>
      </c>
      <c r="M5020" s="12" t="inlineStr">
        <is>
          <t>16</t>
        </is>
      </c>
      <c r="N5020" s="12" t="n">
        <v>1</v>
      </c>
      <c r="O5020" s="12" t="n">
        <v>1</v>
      </c>
      <c r="P5020" s="12" t="n"/>
      <c r="Q5020" s="12" t="n"/>
      <c r="R5020" s="12" t="n"/>
      <c r="S5020" s="12" t="inlineStr">
        <is>
          <t>Surface</t>
        </is>
      </c>
      <c r="T5020" s="16" t="n">
        <v>382</v>
      </c>
      <c r="U5020" s="16" t="n">
        <v>50</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I-I-0529</t>
        </is>
      </c>
      <c r="B5021" s="12" t="inlineStr">
        <is>
          <t>I</t>
        </is>
      </c>
      <c r="C5021" s="12" t="inlineStr">
        <is>
          <t>Modular / portable power</t>
        </is>
      </c>
      <c r="D5021" s="12" t="inlineStr">
        <is>
          <t>Analog instrument to JB JB-TM-2-AI01: 20 x 1 pr (field cables)</t>
        </is>
      </c>
      <c r="E5021" s="12" t="inlineStr">
        <is>
          <t>TM-2</t>
        </is>
      </c>
      <c r="F5021" s="12" t="inlineStr">
        <is>
          <t>TM-2: trailer-mounted aeroderivative GT (TM2500 class, ~35 MW)</t>
        </is>
      </c>
      <c r="G5021" s="12" t="inlineStr">
        <is>
          <t>JB-TM-2-AI01</t>
        </is>
      </c>
      <c r="H5021" s="12" t="inlineStr">
        <is>
          <t>TM-2: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I-I-0530</t>
        </is>
      </c>
      <c r="B5022" s="12" t="inlineStr">
        <is>
          <t>I</t>
        </is>
      </c>
      <c r="C5022" s="12" t="inlineStr">
        <is>
          <t>Modular / portable power</t>
        </is>
      </c>
      <c r="D5022" s="12" t="inlineStr">
        <is>
          <t>Home run JB-TM-2-AI01 to the control / marshalling room</t>
        </is>
      </c>
      <c r="E5022" s="12" t="inlineStr">
        <is>
          <t>PAD-EH</t>
        </is>
      </c>
      <c r="F5022" s="12" t="inlineStr">
        <is>
          <t>PAD-EH 13.8 kV switchgear e-house</t>
        </is>
      </c>
      <c r="G5022" s="12" t="inlineStr">
        <is>
          <t>JB-TM-2-AI01</t>
        </is>
      </c>
      <c r="H5022" s="12" t="inlineStr">
        <is>
          <t>TM-2: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386</v>
      </c>
      <c r="U5022" s="16" t="n">
        <v>52</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I-I-0531</t>
        </is>
      </c>
      <c r="B5023" s="12" t="inlineStr">
        <is>
          <t>I</t>
        </is>
      </c>
      <c r="C5023" s="12" t="inlineStr">
        <is>
          <t>Modular / portable power</t>
        </is>
      </c>
      <c r="D5023" s="12" t="inlineStr">
        <is>
          <t>Analog instrument to JB JB-TM-2-AI02: 20 x 1 pr (field cables)</t>
        </is>
      </c>
      <c r="E5023" s="12" t="inlineStr">
        <is>
          <t>TM-2</t>
        </is>
      </c>
      <c r="F5023" s="12" t="inlineStr">
        <is>
          <t>TM-2: trailer-mounted aeroderivative GT (TM2500 class, ~35 MW)</t>
        </is>
      </c>
      <c r="G5023" s="12" t="inlineStr">
        <is>
          <t>JB-TM-2-AI02</t>
        </is>
      </c>
      <c r="H5023" s="12" t="inlineStr">
        <is>
          <t>TM-2: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I-I-0532</t>
        </is>
      </c>
      <c r="B5024" s="12" t="inlineStr">
        <is>
          <t>I</t>
        </is>
      </c>
      <c r="C5024" s="12" t="inlineStr">
        <is>
          <t>Modular / portable power</t>
        </is>
      </c>
      <c r="D5024" s="12" t="inlineStr">
        <is>
          <t>Home run JB-TM-2-AI02 to the control / marshalling room</t>
        </is>
      </c>
      <c r="E5024" s="12" t="inlineStr">
        <is>
          <t>PAD-EH</t>
        </is>
      </c>
      <c r="F5024" s="12" t="inlineStr">
        <is>
          <t>PAD-EH 13.8 kV switchgear e-house</t>
        </is>
      </c>
      <c r="G5024" s="12" t="inlineStr">
        <is>
          <t>JB-TM-2-AI02</t>
        </is>
      </c>
      <c r="H5024" s="12" t="inlineStr">
        <is>
          <t>TM-2: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386</v>
      </c>
      <c r="U5024" s="16" t="n">
        <v>52</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I-I-0533</t>
        </is>
      </c>
      <c r="B5025" s="12" t="inlineStr">
        <is>
          <t>I</t>
        </is>
      </c>
      <c r="C5025" s="12" t="inlineStr">
        <is>
          <t>Modular / portable power</t>
        </is>
      </c>
      <c r="D5025" s="12" t="inlineStr">
        <is>
          <t>Analog instrument to JB JB-TM-2-AI03: 20 x 1 pr (field cables)</t>
        </is>
      </c>
      <c r="E5025" s="12" t="inlineStr">
        <is>
          <t>TM-2</t>
        </is>
      </c>
      <c r="F5025" s="12" t="inlineStr">
        <is>
          <t>TM-2: trailer-mounted aeroderivative GT (TM2500 class, ~35 MW)</t>
        </is>
      </c>
      <c r="G5025" s="12" t="inlineStr">
        <is>
          <t>JB-TM-2-AI03</t>
        </is>
      </c>
      <c r="H5025" s="12" t="inlineStr">
        <is>
          <t>TM-2: trailer-mounted aeroderivative GT (TM2500 class, ~35 MW)</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I-I-0534</t>
        </is>
      </c>
      <c r="B5026" s="12" t="inlineStr">
        <is>
          <t>I</t>
        </is>
      </c>
      <c r="C5026" s="12" t="inlineStr">
        <is>
          <t>Modular / portable power</t>
        </is>
      </c>
      <c r="D5026" s="12" t="inlineStr">
        <is>
          <t>Home run JB-TM-2-AI03 to the control / marshalling room</t>
        </is>
      </c>
      <c r="E5026" s="12" t="inlineStr">
        <is>
          <t>PAD-EH</t>
        </is>
      </c>
      <c r="F5026" s="12" t="inlineStr">
        <is>
          <t>PAD-EH 13.8 kV switchgear e-house</t>
        </is>
      </c>
      <c r="G5026" s="12" t="inlineStr">
        <is>
          <t>JB-TM-2-AI03</t>
        </is>
      </c>
      <c r="H5026" s="12" t="inlineStr">
        <is>
          <t>TM-2: trailer-mounted aeroderivative GT (TM2500 class, ~35 MW)</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Surface</t>
        </is>
      </c>
      <c r="T5026" s="16" t="n">
        <v>386</v>
      </c>
      <c r="U5026" s="16" t="n">
        <v>52</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I-I-0535</t>
        </is>
      </c>
      <c r="B5027" s="12" t="inlineStr">
        <is>
          <t>I</t>
        </is>
      </c>
      <c r="C5027" s="12" t="inlineStr">
        <is>
          <t>Modular / portable power</t>
        </is>
      </c>
      <c r="D5027" s="12" t="inlineStr">
        <is>
          <t>Analog instrument to JB JB-TM-2-AI04: 20 x 1 pr (field cables)</t>
        </is>
      </c>
      <c r="E5027" s="12" t="inlineStr">
        <is>
          <t>TM-2</t>
        </is>
      </c>
      <c r="F5027" s="12" t="inlineStr">
        <is>
          <t>TM-2: trailer-mounted aeroderivative GT (TM2500 class, ~35 MW)</t>
        </is>
      </c>
      <c r="G5027" s="12" t="inlineStr">
        <is>
          <t>JB-TM-2-AI04</t>
        </is>
      </c>
      <c r="H5027" s="12" t="inlineStr">
        <is>
          <t>TM-2: trailer-mounted aeroderivative GT (TM2500 class, ~35 MW)</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20</v>
      </c>
      <c r="O5027" s="12" t="n">
        <v>1</v>
      </c>
      <c r="P5027" s="12" t="n"/>
      <c r="Q5027" s="12" t="n"/>
      <c r="R5027" s="12" t="n"/>
      <c r="S5027" s="12" t="inlineStr">
        <is>
          <t>Tray / conduit</t>
        </is>
      </c>
      <c r="T5027" s="16" t="n">
        <v>108</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I-I-0536</t>
        </is>
      </c>
      <c r="B5028" s="12" t="inlineStr">
        <is>
          <t>I</t>
        </is>
      </c>
      <c r="C5028" s="12" t="inlineStr">
        <is>
          <t>Modular / portable power</t>
        </is>
      </c>
      <c r="D5028" s="12" t="inlineStr">
        <is>
          <t>Home run JB-TM-2-AI04 to the control / marshalling room</t>
        </is>
      </c>
      <c r="E5028" s="12" t="inlineStr">
        <is>
          <t>PAD-EH</t>
        </is>
      </c>
      <c r="F5028" s="12" t="inlineStr">
        <is>
          <t>PAD-EH 13.8 kV switchgear e-house</t>
        </is>
      </c>
      <c r="G5028" s="12" t="inlineStr">
        <is>
          <t>JB-TM-2-AI04</t>
        </is>
      </c>
      <c r="H5028" s="12" t="inlineStr">
        <is>
          <t>TM-2: trailer-mounted aeroderivative GT (TM2500 class, ~35 MW)</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Surface</t>
        </is>
      </c>
      <c r="T5028" s="16" t="n">
        <v>386</v>
      </c>
      <c r="U5028" s="16" t="n">
        <v>52</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I-I-0537</t>
        </is>
      </c>
      <c r="B5029" s="12" t="inlineStr">
        <is>
          <t>I</t>
        </is>
      </c>
      <c r="C5029" s="12" t="inlineStr">
        <is>
          <t>Modular / portable power</t>
        </is>
      </c>
      <c r="D5029" s="12" t="inlineStr">
        <is>
          <t>Analog instrument to JB JB-TM-2-AI05: 20 x 1 pr (field cables)</t>
        </is>
      </c>
      <c r="E5029" s="12" t="inlineStr">
        <is>
          <t>TM-2</t>
        </is>
      </c>
      <c r="F5029" s="12" t="inlineStr">
        <is>
          <t>TM-2: trailer-mounted aeroderivative GT (TM2500 class, ~35 MW)</t>
        </is>
      </c>
      <c r="G5029" s="12" t="inlineStr">
        <is>
          <t>JB-TM-2-AI05</t>
        </is>
      </c>
      <c r="H5029" s="12" t="inlineStr">
        <is>
          <t>TM-2: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6" t="n">
        <v>108</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I-I-0538</t>
        </is>
      </c>
      <c r="B5030" s="12" t="inlineStr">
        <is>
          <t>I</t>
        </is>
      </c>
      <c r="C5030" s="12" t="inlineStr">
        <is>
          <t>Modular / portable power</t>
        </is>
      </c>
      <c r="D5030" s="12" t="inlineStr">
        <is>
          <t>Home run JB-TM-2-AI05 to the control / marshalling room</t>
        </is>
      </c>
      <c r="E5030" s="12" t="inlineStr">
        <is>
          <t>PAD-EH</t>
        </is>
      </c>
      <c r="F5030" s="12" t="inlineStr">
        <is>
          <t>PAD-EH 13.8 kV switchgear e-house</t>
        </is>
      </c>
      <c r="G5030" s="12" t="inlineStr">
        <is>
          <t>JB-TM-2-AI05</t>
        </is>
      </c>
      <c r="H5030" s="12" t="inlineStr">
        <is>
          <t>TM-2: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6" t="n">
        <v>386</v>
      </c>
      <c r="U5030" s="16" t="n">
        <v>52</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I-I-0539</t>
        </is>
      </c>
      <c r="B5031" s="12" t="inlineStr">
        <is>
          <t>I</t>
        </is>
      </c>
      <c r="C5031" s="12" t="inlineStr">
        <is>
          <t>Modular / portable power</t>
        </is>
      </c>
      <c r="D5031" s="12" t="inlineStr">
        <is>
          <t>Discrete device to JB JB-TM-2-DI01: 20 x 1 pr (field cables)</t>
        </is>
      </c>
      <c r="E5031" s="12" t="inlineStr">
        <is>
          <t>TM-2</t>
        </is>
      </c>
      <c r="F5031" s="12" t="inlineStr">
        <is>
          <t>TM-2: trailer-mounted aeroderivative GT (TM2500 class, ~35 MW)</t>
        </is>
      </c>
      <c r="G5031" s="12" t="inlineStr">
        <is>
          <t>JB-TM-2-DI01</t>
        </is>
      </c>
      <c r="H5031" s="12" t="inlineStr">
        <is>
          <t>TM-2: trailer-mounted aeroderivative GT (TM2500 class, ~35 MW)</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6" t="n">
        <v>108</v>
      </c>
      <c r="U5031" s="16" t="n">
        <v>10</v>
      </c>
      <c r="V5031" s="16">
        <f>ROUNDUP((T5031+U5031+2*'Read Me'!$B$13)*(1+'Read Me'!$B$12),-1)</f>
        <v/>
      </c>
      <c r="W5031" s="16">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I-I-0540</t>
        </is>
      </c>
      <c r="B5032" s="12" t="inlineStr">
        <is>
          <t>I</t>
        </is>
      </c>
      <c r="C5032" s="12" t="inlineStr">
        <is>
          <t>Modular / portable power</t>
        </is>
      </c>
      <c r="D5032" s="12" t="inlineStr">
        <is>
          <t>Home run JB-TM-2-DI01 to the control / marshalling room</t>
        </is>
      </c>
      <c r="E5032" s="12" t="inlineStr">
        <is>
          <t>PAD-EH</t>
        </is>
      </c>
      <c r="F5032" s="12" t="inlineStr">
        <is>
          <t>PAD-EH 13.8 kV switchgear e-house</t>
        </is>
      </c>
      <c r="G5032" s="12" t="inlineStr">
        <is>
          <t>JB-TM-2-DI01</t>
        </is>
      </c>
      <c r="H5032" s="12" t="inlineStr">
        <is>
          <t>TM-2: trailer-mounted aeroderivative GT (TM2500 class, ~35 MW)</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Surface</t>
        </is>
      </c>
      <c r="T5032" s="16" t="n">
        <v>386</v>
      </c>
      <c r="U5032" s="16" t="n">
        <v>52</v>
      </c>
      <c r="V5032" s="16">
        <f>ROUNDUP((T5032+U5032+2*'Read Me'!$B$13)*(1+'Read Me'!$B$12),-1)</f>
        <v/>
      </c>
      <c r="W5032" s="16">
        <f>V5032*N5032*O5032</f>
        <v/>
      </c>
      <c r="X5032" s="12">
        <f>IF(LEFT(I5032,2)="MV",2*N5032*IF(L5032="1/C",O5032,1),0)</f>
        <v/>
      </c>
      <c r="Y5032" s="12">
        <f>IF(OR(LEFT(K5032,4)="LVAX",LEFT(K5032,6)="MV15AX",LEFT(K5032,4)="CTAX",LEFT(K5032,2)="W|"),2*N5032*O5032,0)</f>
        <v/>
      </c>
      <c r="Z5032" s="12" t="inlineStr"/>
      <c r="AA5032" s="12">
        <f>N5032*O5032</f>
        <v/>
      </c>
    </row>
    <row r="5033">
      <c r="A5033" s="12" t="inlineStr">
        <is>
          <t>I-I-0541</t>
        </is>
      </c>
      <c r="B5033" s="12" t="inlineStr">
        <is>
          <t>I</t>
        </is>
      </c>
      <c r="C5033" s="12" t="inlineStr">
        <is>
          <t>Modular / portable power</t>
        </is>
      </c>
      <c r="D5033" s="12" t="inlineStr">
        <is>
          <t>Discrete device to JB JB-TM-2-DI02: 20 x 1 pr (field cables)</t>
        </is>
      </c>
      <c r="E5033" s="12" t="inlineStr">
        <is>
          <t>TM-2</t>
        </is>
      </c>
      <c r="F5033" s="12" t="inlineStr">
        <is>
          <t>TM-2: trailer-mounted aeroderivative GT (TM2500 class, ~35 MW)</t>
        </is>
      </c>
      <c r="G5033" s="12" t="inlineStr">
        <is>
          <t>JB-TM-2-DI02</t>
        </is>
      </c>
      <c r="H5033" s="12" t="inlineStr">
        <is>
          <t>TM-2: trailer-mounted aeroderivative GT (TM2500 class, ~35 MW)</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6" t="n">
        <v>108</v>
      </c>
      <c r="U5033" s="16" t="n">
        <v>10</v>
      </c>
      <c r="V5033" s="16">
        <f>ROUNDUP((T5033+U5033+2*'Read Me'!$B$13)*(1+'Read Me'!$B$12),-1)</f>
        <v/>
      </c>
      <c r="W5033" s="16">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I-I-0542</t>
        </is>
      </c>
      <c r="B5034" s="12" t="inlineStr">
        <is>
          <t>I</t>
        </is>
      </c>
      <c r="C5034" s="12" t="inlineStr">
        <is>
          <t>Modular / portable power</t>
        </is>
      </c>
      <c r="D5034" s="12" t="inlineStr">
        <is>
          <t>Home run JB-TM-2-DI02 to the control / marshalling room</t>
        </is>
      </c>
      <c r="E5034" s="12" t="inlineStr">
        <is>
          <t>PAD-EH</t>
        </is>
      </c>
      <c r="F5034" s="12" t="inlineStr">
        <is>
          <t>PAD-EH 13.8 kV switchgear e-house</t>
        </is>
      </c>
      <c r="G5034" s="12" t="inlineStr">
        <is>
          <t>JB-TM-2-DI02</t>
        </is>
      </c>
      <c r="H5034" s="12" t="inlineStr">
        <is>
          <t>TM-2: trailer-mounted aeroderivative GT (TM2500 class, ~35 MW)</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Surface</t>
        </is>
      </c>
      <c r="T5034" s="16" t="n">
        <v>386</v>
      </c>
      <c r="U5034" s="16" t="n">
        <v>52</v>
      </c>
      <c r="V5034" s="16">
        <f>ROUNDUP((T5034+U5034+2*'Read Me'!$B$13)*(1+'Read Me'!$B$12),-1)</f>
        <v/>
      </c>
      <c r="W5034" s="16">
        <f>V5034*N5034*O5034</f>
        <v/>
      </c>
      <c r="X5034" s="12">
        <f>IF(LEFT(I5034,2)="MV",2*N5034*IF(L5034="1/C",O5034,1),0)</f>
        <v/>
      </c>
      <c r="Y5034" s="12">
        <f>IF(OR(LEFT(K5034,4)="LVAX",LEFT(K5034,6)="MV15AX",LEFT(K5034,4)="CTAX",LEFT(K5034,2)="W|"),2*N5034*O5034,0)</f>
        <v/>
      </c>
      <c r="Z5034" s="12" t="inlineStr"/>
      <c r="AA5034" s="12">
        <f>N5034*O5034</f>
        <v/>
      </c>
    </row>
    <row r="5035">
      <c r="A5035" s="12" t="inlineStr">
        <is>
          <t>I-I-0543</t>
        </is>
      </c>
      <c r="B5035" s="12" t="inlineStr">
        <is>
          <t>I</t>
        </is>
      </c>
      <c r="C5035" s="12" t="inlineStr">
        <is>
          <t>Modular / portable power</t>
        </is>
      </c>
      <c r="D5035" s="12" t="inlineStr">
        <is>
          <t>Discrete device to JB JB-TM-2-DI03: 20 x 1 pr (field cables)</t>
        </is>
      </c>
      <c r="E5035" s="12" t="inlineStr">
        <is>
          <t>TM-2</t>
        </is>
      </c>
      <c r="F5035" s="12" t="inlineStr">
        <is>
          <t>TM-2: trailer-mounted aeroderivative GT (TM2500 class, ~35 MW)</t>
        </is>
      </c>
      <c r="G5035" s="12" t="inlineStr">
        <is>
          <t>JB-TM-2-DI03</t>
        </is>
      </c>
      <c r="H5035" s="12" t="inlineStr">
        <is>
          <t>TM-2: trailer-mounted aeroderivative GT (TM2500 class, ~35 MW)</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6" t="n">
        <v>108</v>
      </c>
      <c r="U5035" s="16" t="n">
        <v>10</v>
      </c>
      <c r="V5035" s="16">
        <f>ROUNDUP((T5035+U5035+2*'Read Me'!$B$13)*(1+'Read Me'!$B$12),-1)</f>
        <v/>
      </c>
      <c r="W5035" s="16">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I-I-0544</t>
        </is>
      </c>
      <c r="B5036" s="12" t="inlineStr">
        <is>
          <t>I</t>
        </is>
      </c>
      <c r="C5036" s="12" t="inlineStr">
        <is>
          <t>Modular / portable power</t>
        </is>
      </c>
      <c r="D5036" s="12" t="inlineStr">
        <is>
          <t>Home run JB-TM-2-DI03 to the control / marshalling room</t>
        </is>
      </c>
      <c r="E5036" s="12" t="inlineStr">
        <is>
          <t>PAD-EH</t>
        </is>
      </c>
      <c r="F5036" s="12" t="inlineStr">
        <is>
          <t>PAD-EH 13.8 kV switchgear e-house</t>
        </is>
      </c>
      <c r="G5036" s="12" t="inlineStr">
        <is>
          <t>JB-TM-2-DI03</t>
        </is>
      </c>
      <c r="H5036" s="12" t="inlineStr">
        <is>
          <t>TM-2: trailer-mounted aeroderivative GT (TM2500 class, ~35 MW)</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Surface</t>
        </is>
      </c>
      <c r="T5036" s="16" t="n">
        <v>386</v>
      </c>
      <c r="U5036" s="16" t="n">
        <v>52</v>
      </c>
      <c r="V5036" s="16">
        <f>ROUNDUP((T5036+U5036+2*'Read Me'!$B$13)*(1+'Read Me'!$B$12),-1)</f>
        <v/>
      </c>
      <c r="W5036" s="16">
        <f>V5036*N5036*O5036</f>
        <v/>
      </c>
      <c r="X5036" s="12">
        <f>IF(LEFT(I5036,2)="MV",2*N5036*IF(L5036="1/C",O5036,1),0)</f>
        <v/>
      </c>
      <c r="Y5036" s="12">
        <f>IF(OR(LEFT(K5036,4)="LVAX",LEFT(K5036,6)="MV15AX",LEFT(K5036,4)="CTAX",LEFT(K5036,2)="W|"),2*N5036*O5036,0)</f>
        <v/>
      </c>
      <c r="Z5036" s="12" t="inlineStr"/>
      <c r="AA5036" s="12">
        <f>N5036*O5036</f>
        <v/>
      </c>
    </row>
    <row r="5037">
      <c r="A5037" s="12" t="inlineStr">
        <is>
          <t>I-I-0545</t>
        </is>
      </c>
      <c r="B5037" s="12" t="inlineStr">
        <is>
          <t>I</t>
        </is>
      </c>
      <c r="C5037" s="12" t="inlineStr">
        <is>
          <t>Modular / portable power</t>
        </is>
      </c>
      <c r="D5037" s="12" t="inlineStr">
        <is>
          <t>Thermocouple to TC JB JB-TM-2-TC01: 20 x 1 pr (field cables)</t>
        </is>
      </c>
      <c r="E5037" s="12" t="inlineStr">
        <is>
          <t>TM-2</t>
        </is>
      </c>
      <c r="F5037" s="12" t="inlineStr">
        <is>
          <t>TM-2: trailer-mounted aeroderivative GT (TM2500 class, ~35 MW)</t>
        </is>
      </c>
      <c r="G5037" s="12" t="inlineStr">
        <is>
          <t>JB-TM-2-TC01</t>
        </is>
      </c>
      <c r="H5037" s="12" t="inlineStr">
        <is>
          <t>TM-2: trailer-mounted aeroderivative GT (TM2500 class, ~35 MW)</t>
        </is>
      </c>
      <c r="I5037" s="12" t="inlineStr">
        <is>
          <t>Instrumentation</t>
        </is>
      </c>
      <c r="J5037" s="12" t="inlineStr">
        <is>
          <t>Thermocouple extension KX, #16 shielded pairs, PLTC</t>
        </is>
      </c>
      <c r="K5037" s="12" t="inlineStr">
        <is>
          <t>TCX|1 pr|16</t>
        </is>
      </c>
      <c r="L5037" s="12" t="inlineStr">
        <is>
          <t>1 pr</t>
        </is>
      </c>
      <c r="M5037" s="12" t="inlineStr">
        <is>
          <t>16</t>
        </is>
      </c>
      <c r="N5037" s="12" t="n">
        <v>20</v>
      </c>
      <c r="O5037" s="12" t="n">
        <v>1</v>
      </c>
      <c r="P5037" s="12" t="n"/>
      <c r="Q5037" s="12" t="n"/>
      <c r="R5037" s="12" t="n"/>
      <c r="S5037" s="12" t="inlineStr">
        <is>
          <t>Tray / conduit</t>
        </is>
      </c>
      <c r="T5037" s="16" t="n">
        <v>108</v>
      </c>
      <c r="U5037" s="16" t="n">
        <v>10</v>
      </c>
      <c r="V5037" s="16">
        <f>ROUNDUP((T5037+U5037+2*'Read Me'!$B$13)*(1+'Read Me'!$B$12),-1)</f>
        <v/>
      </c>
      <c r="W5037" s="16">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I-I-0546</t>
        </is>
      </c>
      <c r="B5038" s="12" t="inlineStr">
        <is>
          <t>I</t>
        </is>
      </c>
      <c r="C5038" s="12" t="inlineStr">
        <is>
          <t>Modular / portable power</t>
        </is>
      </c>
      <c r="D5038" s="12" t="inlineStr">
        <is>
          <t>Home run JB-TM-2-TC01 to the control / marshalling room</t>
        </is>
      </c>
      <c r="E5038" s="12" t="inlineStr">
        <is>
          <t>PAD-EH</t>
        </is>
      </c>
      <c r="F5038" s="12" t="inlineStr">
        <is>
          <t>PAD-EH 13.8 kV switchgear e-house</t>
        </is>
      </c>
      <c r="G5038" s="12" t="inlineStr">
        <is>
          <t>JB-TM-2-TC01</t>
        </is>
      </c>
      <c r="H5038" s="12" t="inlineStr">
        <is>
          <t>TM-2: trailer-mounted aeroderivative GT (TM2500 class, ~35 MW)</t>
        </is>
      </c>
      <c r="I5038" s="12" t="inlineStr">
        <is>
          <t>Instrumentation</t>
        </is>
      </c>
      <c r="J5038" s="12" t="inlineStr">
        <is>
          <t>Thermocouple extension KX, #16 shielded pairs, PLTC</t>
        </is>
      </c>
      <c r="K5038" s="12" t="inlineStr">
        <is>
          <t>TCX|24 pr|16</t>
        </is>
      </c>
      <c r="L5038" s="12" t="inlineStr">
        <is>
          <t>24 pr</t>
        </is>
      </c>
      <c r="M5038" s="12" t="inlineStr">
        <is>
          <t>16</t>
        </is>
      </c>
      <c r="N5038" s="12" t="n">
        <v>1</v>
      </c>
      <c r="O5038" s="12" t="n">
        <v>1</v>
      </c>
      <c r="P5038" s="12" t="n"/>
      <c r="Q5038" s="12" t="n"/>
      <c r="R5038" s="12" t="n"/>
      <c r="S5038" s="12" t="inlineStr">
        <is>
          <t>Surface</t>
        </is>
      </c>
      <c r="T5038" s="16" t="n">
        <v>386</v>
      </c>
      <c r="U5038" s="16" t="n">
        <v>52</v>
      </c>
      <c r="V5038" s="16">
        <f>ROUNDUP((T5038+U5038+2*'Read Me'!$B$13)*(1+'Read Me'!$B$12),-1)</f>
        <v/>
      </c>
      <c r="W5038" s="16">
        <f>V5038*N5038*O5038</f>
        <v/>
      </c>
      <c r="X5038" s="12">
        <f>IF(LEFT(I5038,2)="MV",2*N5038*IF(L5038="1/C",O5038,1),0)</f>
        <v/>
      </c>
      <c r="Y5038" s="12">
        <f>IF(OR(LEFT(K5038,4)="LVAX",LEFT(K5038,6)="MV15AX",LEFT(K5038,4)="CTAX",LEFT(K5038,2)="W|"),2*N5038*O5038,0)</f>
        <v/>
      </c>
      <c r="Z5038" s="12" t="inlineStr"/>
      <c r="AA5038" s="12">
        <f>N5038*O5038</f>
        <v/>
      </c>
    </row>
    <row r="5039">
      <c r="A5039" s="12" t="inlineStr">
        <is>
          <t>I-I-0547</t>
        </is>
      </c>
      <c r="B5039" s="12" t="inlineStr">
        <is>
          <t>I</t>
        </is>
      </c>
      <c r="C5039" s="12" t="inlineStr">
        <is>
          <t>Modular / portable power</t>
        </is>
      </c>
      <c r="D5039" s="12" t="inlineStr">
        <is>
          <t>Analog instrument to JB JB-Water-injection sk-AI01: 10 x 1 pr (field cables)</t>
        </is>
      </c>
      <c r="E5039" s="12" t="inlineStr"/>
      <c r="F5039" s="12" t="inlineStr">
        <is>
          <t>Water-injection skid</t>
        </is>
      </c>
      <c r="G5039" s="12" t="inlineStr">
        <is>
          <t>JB-Water-injection sk-AI01</t>
        </is>
      </c>
      <c r="H5039" s="12" t="inlineStr">
        <is>
          <t>Water-injection skid</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10</v>
      </c>
      <c r="O5039" s="12" t="n">
        <v>1</v>
      </c>
      <c r="P5039" s="12" t="n"/>
      <c r="Q5039" s="12" t="n"/>
      <c r="R5039" s="12" t="n"/>
      <c r="S5039" s="12" t="inlineStr">
        <is>
          <t>Tray / conduit</t>
        </is>
      </c>
      <c r="T5039" s="16" t="n">
        <v>43</v>
      </c>
      <c r="U5039" s="16" t="n">
        <v>10</v>
      </c>
      <c r="V5039" s="16">
        <f>ROUNDUP((T5039+U5039+2*'Read Me'!$B$13)*(1+'Read Me'!$B$12),-1)</f>
        <v/>
      </c>
      <c r="W5039" s="16">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I-I-0548</t>
        </is>
      </c>
      <c r="B5040" s="12" t="inlineStr">
        <is>
          <t>I</t>
        </is>
      </c>
      <c r="C5040" s="12" t="inlineStr">
        <is>
          <t>Modular / portable power</t>
        </is>
      </c>
      <c r="D5040" s="12" t="inlineStr">
        <is>
          <t>Home run JB-Water-injection sk-AI01 to the control / marshalling room</t>
        </is>
      </c>
      <c r="E5040" s="12" t="inlineStr"/>
      <c r="F5040" s="12" t="inlineStr">
        <is>
          <t>SC-2 PCM + 15 kV GCB</t>
        </is>
      </c>
      <c r="G5040" s="12" t="inlineStr">
        <is>
          <t>JB-Water-injection sk-AI01</t>
        </is>
      </c>
      <c r="H5040" s="12" t="inlineStr">
        <is>
          <t>Water-injection skid</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Tray</t>
        </is>
      </c>
      <c r="T5040" s="16" t="n">
        <v>0</v>
      </c>
      <c r="U5040" s="16" t="n">
        <v>60</v>
      </c>
      <c r="V5040" s="16">
        <f>ROUNDUP((T5040+U5040+2*'Read Me'!$B$13)*(1+'Read Me'!$B$12),-1)</f>
        <v/>
      </c>
      <c r="W5040" s="16">
        <f>V5040*N5040*O5040</f>
        <v/>
      </c>
      <c r="X5040" s="12">
        <f>IF(LEFT(I5040,2)="MV",2*N5040*IF(L5040="1/C",O5040,1),0)</f>
        <v/>
      </c>
      <c r="Y5040" s="12">
        <f>IF(OR(LEFT(K5040,4)="LVAX",LEFT(K5040,6)="MV15AX",LEFT(K5040,4)="CTAX",LEFT(K5040,2)="W|"),2*N5040*O5040,0)</f>
        <v/>
      </c>
      <c r="Z5040" s="12" t="inlineStr"/>
      <c r="AA5040" s="12">
        <f>N5040*O5040</f>
        <v/>
      </c>
    </row>
    <row r="5041">
      <c r="A5041" s="12" t="inlineStr">
        <is>
          <t>I-I-0549</t>
        </is>
      </c>
      <c r="B5041" s="12" t="inlineStr">
        <is>
          <t>I</t>
        </is>
      </c>
      <c r="C5041" s="12" t="inlineStr">
        <is>
          <t>Modular / portable power</t>
        </is>
      </c>
      <c r="D5041" s="12" t="inlineStr">
        <is>
          <t>Discrete device to JB JB-Water-injection sk-DI01: 10 x 1 pr (field cables)</t>
        </is>
      </c>
      <c r="E5041" s="12" t="inlineStr"/>
      <c r="F5041" s="12" t="inlineStr">
        <is>
          <t>Water-injection skid</t>
        </is>
      </c>
      <c r="G5041" s="12" t="inlineStr">
        <is>
          <t>JB-Water-injection sk-DI01</t>
        </is>
      </c>
      <c r="H5041" s="12" t="inlineStr">
        <is>
          <t>Water-injection skid</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10</v>
      </c>
      <c r="O5041" s="12" t="n">
        <v>1</v>
      </c>
      <c r="P5041" s="12" t="n"/>
      <c r="Q5041" s="12" t="n"/>
      <c r="R5041" s="12" t="n"/>
      <c r="S5041" s="12" t="inlineStr">
        <is>
          <t>Tray / conduit</t>
        </is>
      </c>
      <c r="T5041" s="16" t="n">
        <v>43</v>
      </c>
      <c r="U5041" s="16" t="n">
        <v>10</v>
      </c>
      <c r="V5041" s="16">
        <f>ROUNDUP((T5041+U5041+2*'Read Me'!$B$13)*(1+'Read Me'!$B$12),-1)</f>
        <v/>
      </c>
      <c r="W5041" s="16">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I-I-0550</t>
        </is>
      </c>
      <c r="B5042" s="12" t="inlineStr">
        <is>
          <t>I</t>
        </is>
      </c>
      <c r="C5042" s="12" t="inlineStr">
        <is>
          <t>Modular / portable power</t>
        </is>
      </c>
      <c r="D5042" s="12" t="inlineStr">
        <is>
          <t>Home run JB-Water-injection sk-DI01 to the control / marshalling room</t>
        </is>
      </c>
      <c r="E5042" s="12" t="inlineStr"/>
      <c r="F5042" s="12" t="inlineStr">
        <is>
          <t>SC-2 PCM + 15 kV GCB</t>
        </is>
      </c>
      <c r="G5042" s="12" t="inlineStr">
        <is>
          <t>JB-Water-injection sk-DI01</t>
        </is>
      </c>
      <c r="H5042" s="12" t="inlineStr">
        <is>
          <t>Water-injection skid</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Tray</t>
        </is>
      </c>
      <c r="T5042" s="16" t="n">
        <v>0</v>
      </c>
      <c r="U5042" s="16" t="n">
        <v>60</v>
      </c>
      <c r="V5042" s="16">
        <f>ROUNDUP((T5042+U5042+2*'Read Me'!$B$13)*(1+'Read Me'!$B$12),-1)</f>
        <v/>
      </c>
      <c r="W5042" s="16">
        <f>V5042*N5042*O5042</f>
        <v/>
      </c>
      <c r="X5042" s="12">
        <f>IF(LEFT(I5042,2)="MV",2*N5042*IF(L5042="1/C",O5042,1),0)</f>
        <v/>
      </c>
      <c r="Y5042" s="12">
        <f>IF(OR(LEFT(K5042,4)="LVAX",LEFT(K5042,6)="MV15AX",LEFT(K5042,4)="CTAX",LEFT(K5042,2)="W|"),2*N5042*O5042,0)</f>
        <v/>
      </c>
      <c r="Z5042" s="12" t="inlineStr"/>
      <c r="AA5042" s="12">
        <f>N5042*O5042</f>
        <v/>
      </c>
    </row>
    <row r="5043">
      <c r="A5043" s="12" t="inlineStr">
        <is>
          <t>I-P-0001</t>
        </is>
      </c>
      <c r="B5043" s="12" t="inlineStr">
        <is>
          <t>I</t>
        </is>
      </c>
      <c r="C5043" s="12" t="inlineStr">
        <is>
          <t>Modular / portable power</t>
        </is>
      </c>
      <c r="D5043" s="12" t="inlineStr">
        <is>
          <t>Motor 1 of 2, 3.7 kW</t>
        </is>
      </c>
      <c r="E5043" s="12" t="inlineStr"/>
      <c r="F5043" s="12" t="inlineStr">
        <is>
          <t>SC-2 PCM + 15 kV GCB</t>
        </is>
      </c>
      <c r="G5043" s="12" t="inlineStr"/>
      <c r="H5043" s="12" t="inlineStr">
        <is>
          <t>Aqueous ammonia (SC units)</t>
        </is>
      </c>
      <c r="I5043" s="12" t="inlineStr">
        <is>
          <t>LV 600 V</t>
        </is>
      </c>
      <c r="J5043" s="12" t="inlineStr">
        <is>
          <t>Type TC-ER 600 V 3/C Cu XHHW-2 + ground, PVC jacket</t>
        </is>
      </c>
      <c r="K5043" s="12" t="inlineStr">
        <is>
          <t>LV|3/C+G|10</t>
        </is>
      </c>
      <c r="L5043" s="12" t="inlineStr">
        <is>
          <t>3/C+G</t>
        </is>
      </c>
      <c r="M5043" s="12" t="inlineStr">
        <is>
          <t>10</t>
        </is>
      </c>
      <c r="N5043" s="12" t="n">
        <v>1</v>
      </c>
      <c r="O5043" s="12" t="n">
        <v>1</v>
      </c>
      <c r="P5043" s="12" t="n">
        <v>480</v>
      </c>
      <c r="Q5043" s="12" t="n">
        <v>3.7</v>
      </c>
      <c r="R5043" s="12" t="n">
        <v>5.2</v>
      </c>
      <c r="S5043" s="12" t="inlineStr">
        <is>
          <t>Tray</t>
        </is>
      </c>
      <c r="T5043" s="16" t="n">
        <v>0</v>
      </c>
      <c r="U5043" s="16" t="n">
        <v>98</v>
      </c>
      <c r="V5043" s="16">
        <f>ROUNDUP((T5043+U5043+2*'Read Me'!$B$13)*(1+'Read Me'!$B$12),-1)</f>
        <v/>
      </c>
      <c r="W5043" s="16">
        <f>V5043*N5043*O5043</f>
        <v/>
      </c>
      <c r="X5043" s="12">
        <f>IF(LEFT(I5043,2)="MV",2*N5043*IF(L5043="1/C",O5043,1),0)</f>
        <v/>
      </c>
      <c r="Y5043" s="12">
        <f>IF(OR(LEFT(K5043,4)="LVAX",LEFT(K5043,6)="MV15AX",LEFT(K5043,4)="CTAX",LEFT(K5043,2)="W|"),2*N5043*O5043,0)</f>
        <v/>
      </c>
      <c r="Z5043" s="12" t="inlineStr">
        <is>
          <t>VD 0.2 %</t>
        </is>
      </c>
      <c r="AA5043" s="12">
        <f>N5043*O5043</f>
        <v/>
      </c>
    </row>
    <row r="5044">
      <c r="A5044" s="12" t="inlineStr">
        <is>
          <t>I-P-0002</t>
        </is>
      </c>
      <c r="B5044" s="12" t="inlineStr">
        <is>
          <t>I</t>
        </is>
      </c>
      <c r="C5044" s="12" t="inlineStr">
        <is>
          <t>Modular / portable power</t>
        </is>
      </c>
      <c r="D5044" s="12" t="inlineStr">
        <is>
          <t>Motor 2 of 2, 3.7 kW</t>
        </is>
      </c>
      <c r="E5044" s="12" t="inlineStr"/>
      <c r="F5044" s="12" t="inlineStr">
        <is>
          <t>SC-2 PCM + 15 kV GCB</t>
        </is>
      </c>
      <c r="G5044" s="12" t="inlineStr"/>
      <c r="H5044" s="12" t="inlineStr">
        <is>
          <t>Aqueous ammonia (SC units)</t>
        </is>
      </c>
      <c r="I5044" s="12" t="inlineStr">
        <is>
          <t>LV 600 V</t>
        </is>
      </c>
      <c r="J5044" s="12" t="inlineStr">
        <is>
          <t>Type TC-ER 600 V 3/C Cu XHHW-2 + ground, PVC jacket</t>
        </is>
      </c>
      <c r="K5044" s="12" t="inlineStr">
        <is>
          <t>LV|3/C+G|10</t>
        </is>
      </c>
      <c r="L5044" s="12" t="inlineStr">
        <is>
          <t>3/C+G</t>
        </is>
      </c>
      <c r="M5044" s="12" t="inlineStr">
        <is>
          <t>10</t>
        </is>
      </c>
      <c r="N5044" s="12" t="n">
        <v>1</v>
      </c>
      <c r="O5044" s="12" t="n">
        <v>1</v>
      </c>
      <c r="P5044" s="12" t="n">
        <v>480</v>
      </c>
      <c r="Q5044" s="12" t="n">
        <v>3.7</v>
      </c>
      <c r="R5044" s="12" t="n">
        <v>5.2</v>
      </c>
      <c r="S5044" s="12" t="inlineStr">
        <is>
          <t>Tray</t>
        </is>
      </c>
      <c r="T5044" s="16" t="n">
        <v>0</v>
      </c>
      <c r="U5044" s="16" t="n">
        <v>98</v>
      </c>
      <c r="V5044" s="16">
        <f>ROUNDUP((T5044+U5044+2*'Read Me'!$B$13)*(1+'Read Me'!$B$12),-1)</f>
        <v/>
      </c>
      <c r="W5044" s="16">
        <f>V5044*N5044*O5044</f>
        <v/>
      </c>
      <c r="X5044" s="12">
        <f>IF(LEFT(I5044,2)="MV",2*N5044*IF(L5044="1/C",O5044,1),0)</f>
        <v/>
      </c>
      <c r="Y5044" s="12">
        <f>IF(OR(LEFT(K5044,4)="LVAX",LEFT(K5044,6)="MV15AX",LEFT(K5044,4)="CTAX",LEFT(K5044,2)="W|"),2*N5044*O5044,0)</f>
        <v/>
      </c>
      <c r="Z5044" s="12" t="inlineStr">
        <is>
          <t>VD 0.2 %</t>
        </is>
      </c>
      <c r="AA5044" s="12">
        <f>N5044*O5044</f>
        <v/>
      </c>
    </row>
    <row r="5045">
      <c r="A5045" s="12" t="inlineStr">
        <is>
          <t>I-P-0003</t>
        </is>
      </c>
      <c r="B5045" s="12" t="inlineStr">
        <is>
          <t>I</t>
        </is>
      </c>
      <c r="C5045" s="12" t="inlineStr">
        <is>
          <t>Modular / portable power</t>
        </is>
      </c>
      <c r="D5045" s="12" t="inlineStr">
        <is>
          <t>Black-start genset output</t>
        </is>
      </c>
      <c r="E5045" s="12" t="inlineStr"/>
      <c r="F5045" s="12" t="inlineStr">
        <is>
          <t>Black-start genset (proposed; requires study)</t>
        </is>
      </c>
      <c r="G5045" s="12" t="inlineStr"/>
      <c r="H5045" s="12" t="inlineStr">
        <is>
          <t>BS black-start switchgear</t>
        </is>
      </c>
      <c r="I5045" s="12" t="inlineStr">
        <is>
          <t>LV 600 V</t>
        </is>
      </c>
      <c r="J5045" s="12" t="inlineStr">
        <is>
          <t>Type TC-ER 600 V 3/C Cu XHHW-2 + ground, PVC jacket</t>
        </is>
      </c>
      <c r="K5045" s="12" t="inlineStr">
        <is>
          <t>LV|3/C+G|500</t>
        </is>
      </c>
      <c r="L5045" s="12" t="inlineStr">
        <is>
          <t>3/C+G</t>
        </is>
      </c>
      <c r="M5045" s="12" t="inlineStr">
        <is>
          <t>500 kcmil</t>
        </is>
      </c>
      <c r="N5045" s="12" t="n">
        <v>10</v>
      </c>
      <c r="O5045" s="12" t="n">
        <v>1</v>
      </c>
      <c r="P5045" s="12" t="n">
        <v>480</v>
      </c>
      <c r="Q5045" s="12" t="n">
        <v>2000</v>
      </c>
      <c r="R5045" s="12" t="n">
        <v>2532.3</v>
      </c>
      <c r="S5045" s="12" t="inlineStr">
        <is>
          <t>Tray</t>
        </is>
      </c>
      <c r="T5045" s="16" t="n">
        <v>0</v>
      </c>
      <c r="U5045" s="16" t="n">
        <v>41</v>
      </c>
      <c r="V5045" s="16">
        <f>ROUNDUP((T5045+U5045+2*'Read Me'!$B$13)*(1+'Read Me'!$B$12),-1)</f>
        <v/>
      </c>
      <c r="W5045" s="16">
        <f>V5045*N5045*O5045</f>
        <v/>
      </c>
      <c r="X5045" s="12">
        <f>IF(LEFT(I5045,2)="MV",2*N5045*IF(L5045="1/C",O5045,1),0)</f>
        <v/>
      </c>
      <c r="Y5045" s="12">
        <f>IF(OR(LEFT(K5045,4)="LVAX",LEFT(K5045,6)="MV15AX",LEFT(K5045,4)="CTAX",LEFT(K5045,2)="W|"),2*N5045*O5045,0)</f>
        <v/>
      </c>
      <c r="Z5045" s="12" t="inlineStr">
        <is>
          <t>VD 0.1 %</t>
        </is>
      </c>
      <c r="AA5045" s="12">
        <f>N5045*O5045</f>
        <v/>
      </c>
    </row>
    <row r="5046">
      <c r="A5046" s="12" t="inlineStr">
        <is>
          <t>I-P-0004</t>
        </is>
      </c>
      <c r="B5046" s="12" t="inlineStr">
        <is>
          <t>I</t>
        </is>
      </c>
      <c r="C5046" s="12" t="inlineStr">
        <is>
          <t>Modular / portable power</t>
        </is>
      </c>
      <c r="D5046" s="12" t="inlineStr">
        <is>
          <t>Black-start genset output</t>
        </is>
      </c>
      <c r="E5046" s="12" t="inlineStr"/>
      <c r="F5046" s="12" t="inlineStr">
        <is>
          <t>Black-start genset (proposed; requires study)</t>
        </is>
      </c>
      <c r="G5046" s="12" t="inlineStr"/>
      <c r="H5046" s="12" t="inlineStr">
        <is>
          <t>BS black-start switchgear</t>
        </is>
      </c>
      <c r="I5046" s="12" t="inlineStr">
        <is>
          <t>LV 600 V</t>
        </is>
      </c>
      <c r="J5046" s="12" t="inlineStr">
        <is>
          <t>Type TC-ER 600 V 3/C Cu XHHW-2 + ground, PVC jacket</t>
        </is>
      </c>
      <c r="K5046" s="12" t="inlineStr">
        <is>
          <t>LV|3/C+G|500</t>
        </is>
      </c>
      <c r="L5046" s="12" t="inlineStr">
        <is>
          <t>3/C+G</t>
        </is>
      </c>
      <c r="M5046" s="12" t="inlineStr">
        <is>
          <t>500 kcmil</t>
        </is>
      </c>
      <c r="N5046" s="12" t="n">
        <v>10</v>
      </c>
      <c r="O5046" s="12" t="n">
        <v>1</v>
      </c>
      <c r="P5046" s="12" t="n">
        <v>480</v>
      </c>
      <c r="Q5046" s="12" t="n">
        <v>2000</v>
      </c>
      <c r="R5046" s="12" t="n">
        <v>2532.3</v>
      </c>
      <c r="S5046" s="12" t="inlineStr">
        <is>
          <t>Tray</t>
        </is>
      </c>
      <c r="T5046" s="16" t="n">
        <v>0</v>
      </c>
      <c r="U5046" s="16" t="n">
        <v>49</v>
      </c>
      <c r="V5046" s="16">
        <f>ROUNDUP((T5046+U5046+2*'Read Me'!$B$13)*(1+'Read Me'!$B$12),-1)</f>
        <v/>
      </c>
      <c r="W5046" s="16">
        <f>V5046*N5046*O5046</f>
        <v/>
      </c>
      <c r="X5046" s="12">
        <f>IF(LEFT(I5046,2)="MV",2*N5046*IF(L5046="1/C",O5046,1),0)</f>
        <v/>
      </c>
      <c r="Y5046" s="12">
        <f>IF(OR(LEFT(K5046,4)="LVAX",LEFT(K5046,6)="MV15AX",LEFT(K5046,4)="CTAX",LEFT(K5046,2)="W|"),2*N5046*O5046,0)</f>
        <v/>
      </c>
      <c r="Z5046" s="12" t="inlineStr">
        <is>
          <t>VD 0.1 %</t>
        </is>
      </c>
      <c r="AA5046" s="12">
        <f>N5046*O5046</f>
        <v/>
      </c>
    </row>
    <row r="5047">
      <c r="A5047" s="12" t="inlineStr">
        <is>
          <t>I-P-0005</t>
        </is>
      </c>
      <c r="B5047" s="12" t="inlineStr">
        <is>
          <t>I</t>
        </is>
      </c>
      <c r="C5047" s="12" t="inlineStr">
        <is>
          <t>Modular / portable power</t>
        </is>
      </c>
      <c r="D5047" s="12" t="inlineStr">
        <is>
          <t>LV power feeder</t>
        </is>
      </c>
      <c r="E5047" s="12" t="inlineStr"/>
      <c r="F5047" s="12" t="inlineStr">
        <is>
          <t>PCM: power control module</t>
        </is>
      </c>
      <c r="G5047" s="12" t="inlineStr"/>
      <c r="H5047" s="12" t="inlineStr">
        <is>
          <t>BS black-start switchgear</t>
        </is>
      </c>
      <c r="I5047" s="12" t="inlineStr">
        <is>
          <t>LV 600 V</t>
        </is>
      </c>
      <c r="J5047" s="12" t="inlineStr">
        <is>
          <t>Type TC-ER 600 V 3/C Cu XHHW-2 + ground, PVC jacket</t>
        </is>
      </c>
      <c r="K5047" s="12" t="inlineStr">
        <is>
          <t>LV|3/C+G|6</t>
        </is>
      </c>
      <c r="L5047" s="12" t="inlineStr">
        <is>
          <t>3/C+G</t>
        </is>
      </c>
      <c r="M5047" s="12" t="inlineStr">
        <is>
          <t>6</t>
        </is>
      </c>
      <c r="N5047" s="12" t="n">
        <v>1</v>
      </c>
      <c r="O5047" s="12" t="n">
        <v>1</v>
      </c>
      <c r="P5047" s="12" t="n">
        <v>480</v>
      </c>
      <c r="Q5047" s="12" t="n">
        <v>15</v>
      </c>
      <c r="R5047" s="12" t="n">
        <v>21.2</v>
      </c>
      <c r="S5047" s="12" t="inlineStr">
        <is>
          <t>Duct bank</t>
        </is>
      </c>
      <c r="T5047" s="16" t="n">
        <v>562</v>
      </c>
      <c r="U5047" s="16" t="n">
        <v>64</v>
      </c>
      <c r="V5047" s="16">
        <f>ROUNDUP((T5047+U5047+2*'Read Me'!$B$13)*(1+'Read Me'!$B$12),-1)</f>
        <v/>
      </c>
      <c r="W5047" s="16">
        <f>V5047*N5047*O5047</f>
        <v/>
      </c>
      <c r="X5047" s="12">
        <f>IF(LEFT(I5047,2)="MV",2*N5047*IF(L5047="1/C",O5047,1),0)</f>
        <v/>
      </c>
      <c r="Y5047" s="12">
        <f>IF(OR(LEFT(K5047,4)="LVAX",LEFT(K5047,6)="MV15AX",LEFT(K5047,4)="CTAX",LEFT(K5047,2)="W|"),2*N5047*O5047,0)</f>
        <v/>
      </c>
      <c r="Z5047" s="12" t="inlineStr">
        <is>
          <t>VD 2.6 %</t>
        </is>
      </c>
      <c r="AA5047" s="12">
        <f>N5047*O5047</f>
        <v/>
      </c>
    </row>
    <row r="5048">
      <c r="A5048" s="12" t="inlineStr">
        <is>
          <t>I-P-0006</t>
        </is>
      </c>
      <c r="B5048" s="12" t="inlineStr">
        <is>
          <t>I</t>
        </is>
      </c>
      <c r="C5048" s="12" t="inlineStr">
        <is>
          <t>Modular / portable power</t>
        </is>
      </c>
      <c r="D5048" s="12" t="inlineStr">
        <is>
          <t>LV power feeder</t>
        </is>
      </c>
      <c r="E5048" s="12" t="inlineStr"/>
      <c r="F5048" s="12" t="inlineStr">
        <is>
          <t>PCM: power control module</t>
        </is>
      </c>
      <c r="G5048" s="12" t="inlineStr"/>
      <c r="H5048" s="12" t="inlineStr">
        <is>
          <t>CONDITIONAL: BESS black-start alternative</t>
        </is>
      </c>
      <c r="I5048" s="12" t="inlineStr">
        <is>
          <t>LV 600 V</t>
        </is>
      </c>
      <c r="J5048" s="12" t="inlineStr">
        <is>
          <t>Type TC-ER 600 V 3/C Cu XHHW-2 + ground, PVC jacket</t>
        </is>
      </c>
      <c r="K5048" s="12" t="inlineStr">
        <is>
          <t>LV|3/C+G|6</t>
        </is>
      </c>
      <c r="L5048" s="12" t="inlineStr">
        <is>
          <t>3/C+G</t>
        </is>
      </c>
      <c r="M5048" s="12" t="inlineStr">
        <is>
          <t>6</t>
        </is>
      </c>
      <c r="N5048" s="12" t="n">
        <v>1</v>
      </c>
      <c r="O5048" s="12" t="n">
        <v>1</v>
      </c>
      <c r="P5048" s="12" t="n">
        <v>480</v>
      </c>
      <c r="Q5048" s="12" t="n">
        <v>15</v>
      </c>
      <c r="R5048" s="12" t="n">
        <v>21.2</v>
      </c>
      <c r="S5048" s="12" t="inlineStr">
        <is>
          <t>Duct bank</t>
        </is>
      </c>
      <c r="T5048" s="16" t="n">
        <v>550</v>
      </c>
      <c r="U5048" s="16" t="n">
        <v>32</v>
      </c>
      <c r="V5048" s="16">
        <f>ROUNDUP((T5048+U5048+2*'Read Me'!$B$13)*(1+'Read Me'!$B$12),-1)</f>
        <v/>
      </c>
      <c r="W5048" s="16">
        <f>V5048*N5048*O5048</f>
        <v/>
      </c>
      <c r="X5048" s="12">
        <f>IF(LEFT(I5048,2)="MV",2*N5048*IF(L5048="1/C",O5048,1),0)</f>
        <v/>
      </c>
      <c r="Y5048" s="12">
        <f>IF(OR(LEFT(K5048,4)="LVAX",LEFT(K5048,6)="MV15AX",LEFT(K5048,4)="CTAX",LEFT(K5048,2)="W|"),2*N5048*O5048,0)</f>
        <v/>
      </c>
      <c r="Z5048" s="12" t="inlineStr">
        <is>
          <t>VD 2.4 %</t>
        </is>
      </c>
      <c r="AA5048" s="12">
        <f>N5048*O5048</f>
        <v/>
      </c>
    </row>
    <row r="5049">
      <c r="A5049" s="12" t="inlineStr">
        <is>
          <t>I-P-0007</t>
        </is>
      </c>
      <c r="B5049" s="12" t="inlineStr">
        <is>
          <t>I</t>
        </is>
      </c>
      <c r="C5049" s="12" t="inlineStr">
        <is>
          <t>Modular / portable power</t>
        </is>
      </c>
      <c r="D5049" s="12" t="inlineStr">
        <is>
          <t>LV power feeder</t>
        </is>
      </c>
      <c r="E5049" s="12" t="inlineStr"/>
      <c r="F5049" s="12" t="inlineStr">
        <is>
          <t>SC-1 PCM + 15 kV GCB</t>
        </is>
      </c>
      <c r="G5049" s="12" t="inlineStr"/>
      <c r="H5049" s="12" t="inlineStr">
        <is>
          <t>CONDITIONAL: SC-1 inlet chiller / evaporative cooler</t>
        </is>
      </c>
      <c r="I5049" s="12" t="inlineStr">
        <is>
          <t>LV 600 V</t>
        </is>
      </c>
      <c r="J5049" s="12" t="inlineStr">
        <is>
          <t>Type TC-ER 600 V 3/C Cu XHHW-2 + ground, PVC jacket</t>
        </is>
      </c>
      <c r="K5049" s="12" t="inlineStr">
        <is>
          <t>LV|3/C+G|350</t>
        </is>
      </c>
      <c r="L5049" s="12" t="inlineStr">
        <is>
          <t>3/C+G</t>
        </is>
      </c>
      <c r="M5049" s="12" t="inlineStr">
        <is>
          <t>350 kcmil</t>
        </is>
      </c>
      <c r="N5049" s="12" t="n">
        <v>3</v>
      </c>
      <c r="O5049" s="12" t="n">
        <v>1</v>
      </c>
      <c r="P5049" s="12" t="n">
        <v>480</v>
      </c>
      <c r="Q5049" s="12" t="n">
        <v>500</v>
      </c>
      <c r="R5049" s="12" t="n">
        <v>707.6</v>
      </c>
      <c r="S5049" s="12" t="inlineStr">
        <is>
          <t>Tray</t>
        </is>
      </c>
      <c r="T5049" s="16" t="n">
        <v>0</v>
      </c>
      <c r="U5049" s="16" t="n">
        <v>114</v>
      </c>
      <c r="V5049" s="16">
        <f>ROUNDUP((T5049+U5049+2*'Read Me'!$B$13)*(1+'Read Me'!$B$12),-1)</f>
        <v/>
      </c>
      <c r="W5049" s="16">
        <f>V5049*N5049*O5049</f>
        <v/>
      </c>
      <c r="X5049" s="12">
        <f>IF(LEFT(I5049,2)="MV",2*N5049*IF(L5049="1/C",O5049,1),0)</f>
        <v/>
      </c>
      <c r="Y5049" s="12">
        <f>IF(OR(LEFT(K5049,4)="LVAX",LEFT(K5049,6)="MV15AX",LEFT(K5049,4)="CTAX",LEFT(K5049,2)="W|"),2*N5049*O5049,0)</f>
        <v/>
      </c>
      <c r="Z5049" s="12" t="inlineStr">
        <is>
          <t>VD 0.4 %</t>
        </is>
      </c>
      <c r="AA5049" s="12">
        <f>N5049*O5049</f>
        <v/>
      </c>
    </row>
    <row r="5050">
      <c r="A5050" s="12" t="inlineStr">
        <is>
          <t>I-P-0008</t>
        </is>
      </c>
      <c r="B5050" s="12" t="inlineStr">
        <is>
          <t>I</t>
        </is>
      </c>
      <c r="C5050" s="12" t="inlineStr">
        <is>
          <t>Modular / portable power</t>
        </is>
      </c>
      <c r="D5050" s="12" t="inlineStr">
        <is>
          <t>LV power feeder</t>
        </is>
      </c>
      <c r="E5050" s="12" t="inlineStr"/>
      <c r="F5050" s="12" t="inlineStr">
        <is>
          <t>SC-2 PCM + 15 kV GCB</t>
        </is>
      </c>
      <c r="G5050" s="12" t="inlineStr"/>
      <c r="H5050" s="12" t="inlineStr">
        <is>
          <t>CONDITIONAL: SC-2 inlet chiller / evaporative cooler</t>
        </is>
      </c>
      <c r="I5050" s="12" t="inlineStr">
        <is>
          <t>LV 600 V</t>
        </is>
      </c>
      <c r="J5050" s="12" t="inlineStr">
        <is>
          <t>Type TC-ER 600 V 3/C Cu XHHW-2 + ground, PVC jacket</t>
        </is>
      </c>
      <c r="K5050" s="12" t="inlineStr">
        <is>
          <t>LV|3/C+G|350</t>
        </is>
      </c>
      <c r="L5050" s="12" t="inlineStr">
        <is>
          <t>3/C+G</t>
        </is>
      </c>
      <c r="M5050" s="12" t="inlineStr">
        <is>
          <t>350 kcmil</t>
        </is>
      </c>
      <c r="N5050" s="12" t="n">
        <v>3</v>
      </c>
      <c r="O5050" s="12" t="n">
        <v>1</v>
      </c>
      <c r="P5050" s="12" t="n">
        <v>480</v>
      </c>
      <c r="Q5050" s="12" t="n">
        <v>500</v>
      </c>
      <c r="R5050" s="12" t="n">
        <v>707.6</v>
      </c>
      <c r="S5050" s="12" t="inlineStr">
        <is>
          <t>Duct bank</t>
        </is>
      </c>
      <c r="T5050" s="16" t="n">
        <v>75</v>
      </c>
      <c r="U5050" s="16" t="n">
        <v>32</v>
      </c>
      <c r="V5050" s="16">
        <f>ROUNDUP((T5050+U5050+2*'Read Me'!$B$13)*(1+'Read Me'!$B$12),-1)</f>
        <v/>
      </c>
      <c r="W5050" s="16">
        <f>V5050*N5050*O5050</f>
        <v/>
      </c>
      <c r="X5050" s="12">
        <f>IF(LEFT(I5050,2)="MV",2*N5050*IF(L5050="1/C",O5050,1),0)</f>
        <v/>
      </c>
      <c r="Y5050" s="12">
        <f>IF(OR(LEFT(K5050,4)="LVAX",LEFT(K5050,6)="MV15AX",LEFT(K5050,4)="CTAX",LEFT(K5050,2)="W|"),2*N5050*O5050,0)</f>
        <v/>
      </c>
      <c r="Z5050" s="12" t="inlineStr">
        <is>
          <t>VD 0.4 %</t>
        </is>
      </c>
      <c r="AA5050" s="12">
        <f>N5050*O5050</f>
        <v/>
      </c>
    </row>
    <row r="5051">
      <c r="A5051" s="12" t="inlineStr">
        <is>
          <t>I-P-0009</t>
        </is>
      </c>
      <c r="B5051" s="12" t="inlineStr">
        <is>
          <t>I</t>
        </is>
      </c>
      <c r="C5051" s="12" t="inlineStr">
        <is>
          <t>Modular / portable power</t>
        </is>
      </c>
      <c r="D5051" s="12" t="inlineStr">
        <is>
          <t>FC-5 SOFC output to inverter / AC cabinet</t>
        </is>
      </c>
      <c r="E5051" s="12" t="inlineStr">
        <is>
          <t>FC-5</t>
        </is>
      </c>
      <c r="F5051" s="12" t="inlineStr">
        <is>
          <t>FC-5: SOFC module (Bloom ES5 class, 200-300 kW)</t>
        </is>
      </c>
      <c r="G5051" s="12" t="inlineStr"/>
      <c r="H5051" s="12" t="inlineStr">
        <is>
          <t>FC-5..12 inverter / AC cabinet / desulfurizer</t>
        </is>
      </c>
      <c r="I5051" s="12" t="inlineStr">
        <is>
          <t>LV 600 V</t>
        </is>
      </c>
      <c r="J5051" s="12" t="inlineStr">
        <is>
          <t>Type TC-ER 600 V 3/C Cu XHHW-2 + ground, PVC jacket</t>
        </is>
      </c>
      <c r="K5051" s="12" t="inlineStr">
        <is>
          <t>LV|3/C+G|3/0</t>
        </is>
      </c>
      <c r="L5051" s="12" t="inlineStr">
        <is>
          <t>3/C+G</t>
        </is>
      </c>
      <c r="M5051" s="12" t="inlineStr">
        <is>
          <t>3/0</t>
        </is>
      </c>
      <c r="N5051" s="12" t="n">
        <v>2</v>
      </c>
      <c r="O5051" s="12" t="n">
        <v>1</v>
      </c>
      <c r="P5051" s="12" t="n">
        <v>480</v>
      </c>
      <c r="Q5051" s="12" t="n">
        <v>250</v>
      </c>
      <c r="R5051" s="12" t="n">
        <v>316.5</v>
      </c>
      <c r="S5051" s="12" t="inlineStr">
        <is>
          <t>Duct bank</t>
        </is>
      </c>
      <c r="T5051" s="16" t="n">
        <v>139</v>
      </c>
      <c r="U5051" s="16" t="n">
        <v>32</v>
      </c>
      <c r="V5051" s="16">
        <f>ROUNDUP((T5051+U5051+2*'Read Me'!$B$13)*(1+'Read Me'!$B$12),-1)</f>
        <v/>
      </c>
      <c r="W5051" s="16">
        <f>V5051*N5051*O5051</f>
        <v/>
      </c>
      <c r="X5051" s="12">
        <f>IF(LEFT(I5051,2)="MV",2*N5051*IF(L5051="1/C",O5051,1),0)</f>
        <v/>
      </c>
      <c r="Y5051" s="12">
        <f>IF(OR(LEFT(K5051,4)="LVAX",LEFT(K5051,6)="MV15AX",LEFT(K5051,4)="CTAX",LEFT(K5051,2)="W|"),2*N5051*O5051,0)</f>
        <v/>
      </c>
      <c r="Z5051" s="12" t="inlineStr">
        <is>
          <t>VD 0.8 %</t>
        </is>
      </c>
      <c r="AA5051" s="12">
        <f>N5051*O5051</f>
        <v/>
      </c>
    </row>
    <row r="5052">
      <c r="A5052" s="12" t="inlineStr">
        <is>
          <t>I-P-0010</t>
        </is>
      </c>
      <c r="B5052" s="12" t="inlineStr">
        <is>
          <t>I</t>
        </is>
      </c>
      <c r="C5052" s="12" t="inlineStr">
        <is>
          <t>Modular / portable power</t>
        </is>
      </c>
      <c r="D5052" s="12" t="inlineStr">
        <is>
          <t>FC-6 SOFC output to inverter / AC cabinet</t>
        </is>
      </c>
      <c r="E5052" s="12" t="inlineStr">
        <is>
          <t>FC-6</t>
        </is>
      </c>
      <c r="F5052" s="12" t="inlineStr">
        <is>
          <t>FC-6: SOFC module (Bloom ES5 class, 200-300 kW)</t>
        </is>
      </c>
      <c r="G5052" s="12" t="inlineStr"/>
      <c r="H5052" s="12" t="inlineStr">
        <is>
          <t>FC-5..12 inverter / AC cabinet / desulfurizer</t>
        </is>
      </c>
      <c r="I5052" s="12" t="inlineStr">
        <is>
          <t>LV 600 V</t>
        </is>
      </c>
      <c r="J5052" s="12" t="inlineStr">
        <is>
          <t>Type TC-ER 600 V 3/C Cu XHHW-2 + ground, PVC jacket</t>
        </is>
      </c>
      <c r="K5052" s="12" t="inlineStr">
        <is>
          <t>LV|3/C+G|3/0</t>
        </is>
      </c>
      <c r="L5052" s="12" t="inlineStr">
        <is>
          <t>3/C+G</t>
        </is>
      </c>
      <c r="M5052" s="12" t="inlineStr">
        <is>
          <t>3/0</t>
        </is>
      </c>
      <c r="N5052" s="12" t="n">
        <v>2</v>
      </c>
      <c r="O5052" s="12" t="n">
        <v>1</v>
      </c>
      <c r="P5052" s="12" t="n">
        <v>480</v>
      </c>
      <c r="Q5052" s="12" t="n">
        <v>250</v>
      </c>
      <c r="R5052" s="12" t="n">
        <v>316.5</v>
      </c>
      <c r="S5052" s="12" t="inlineStr">
        <is>
          <t>Duct bank</t>
        </is>
      </c>
      <c r="T5052" s="16" t="n">
        <v>125</v>
      </c>
      <c r="U5052" s="16" t="n">
        <v>32</v>
      </c>
      <c r="V5052" s="16">
        <f>ROUNDUP((T5052+U5052+2*'Read Me'!$B$13)*(1+'Read Me'!$B$12),-1)</f>
        <v/>
      </c>
      <c r="W5052" s="16">
        <f>V5052*N5052*O5052</f>
        <v/>
      </c>
      <c r="X5052" s="12">
        <f>IF(LEFT(I5052,2)="MV",2*N5052*IF(L5052="1/C",O5052,1),0)</f>
        <v/>
      </c>
      <c r="Y5052" s="12">
        <f>IF(OR(LEFT(K5052,4)="LVAX",LEFT(K5052,6)="MV15AX",LEFT(K5052,4)="CTAX",LEFT(K5052,2)="W|"),2*N5052*O5052,0)</f>
        <v/>
      </c>
      <c r="Z5052" s="12" t="inlineStr">
        <is>
          <t>VD 0.8 %</t>
        </is>
      </c>
      <c r="AA5052" s="12">
        <f>N5052*O5052</f>
        <v/>
      </c>
    </row>
    <row r="5053">
      <c r="A5053" s="12" t="inlineStr">
        <is>
          <t>I-P-0011</t>
        </is>
      </c>
      <c r="B5053" s="12" t="inlineStr">
        <is>
          <t>I</t>
        </is>
      </c>
      <c r="C5053" s="12" t="inlineStr">
        <is>
          <t>Modular / portable power</t>
        </is>
      </c>
      <c r="D5053" s="12" t="inlineStr">
        <is>
          <t>FC-7 SOFC output to inverter / AC cabinet</t>
        </is>
      </c>
      <c r="E5053" s="12" t="inlineStr">
        <is>
          <t>FC-7</t>
        </is>
      </c>
      <c r="F5053" s="12" t="inlineStr">
        <is>
          <t>FC-7: SOFC module (Bloom ES5 class, 200-300 kW)</t>
        </is>
      </c>
      <c r="G5053" s="12" t="inlineStr"/>
      <c r="H5053" s="12" t="inlineStr">
        <is>
          <t>FC-5..12 inverter / AC cabinet / desulfurizer</t>
        </is>
      </c>
      <c r="I5053" s="12" t="inlineStr">
        <is>
          <t>LV 600 V</t>
        </is>
      </c>
      <c r="J5053" s="12" t="inlineStr">
        <is>
          <t>Type TC-ER 600 V 3/C Cu XHHW-2 + ground, PVC jacket</t>
        </is>
      </c>
      <c r="K5053" s="12" t="inlineStr">
        <is>
          <t>LV|3/C+G|3/0</t>
        </is>
      </c>
      <c r="L5053" s="12" t="inlineStr">
        <is>
          <t>3/C+G</t>
        </is>
      </c>
      <c r="M5053" s="12" t="inlineStr">
        <is>
          <t>3/0</t>
        </is>
      </c>
      <c r="N5053" s="12" t="n">
        <v>2</v>
      </c>
      <c r="O5053" s="12" t="n">
        <v>1</v>
      </c>
      <c r="P5053" s="12" t="n">
        <v>480</v>
      </c>
      <c r="Q5053" s="12" t="n">
        <v>250</v>
      </c>
      <c r="R5053" s="12" t="n">
        <v>316.5</v>
      </c>
      <c r="S5053" s="12" t="inlineStr">
        <is>
          <t>Duct bank</t>
        </is>
      </c>
      <c r="T5053" s="16" t="n">
        <v>111</v>
      </c>
      <c r="U5053" s="16" t="n">
        <v>32</v>
      </c>
      <c r="V5053" s="16">
        <f>ROUNDUP((T5053+U5053+2*'Read Me'!$B$13)*(1+'Read Me'!$B$12),-1)</f>
        <v/>
      </c>
      <c r="W5053" s="16">
        <f>V5053*N5053*O5053</f>
        <v/>
      </c>
      <c r="X5053" s="12">
        <f>IF(LEFT(I5053,2)="MV",2*N5053*IF(L5053="1/C",O5053,1),0)</f>
        <v/>
      </c>
      <c r="Y5053" s="12">
        <f>IF(OR(LEFT(K5053,4)="LVAX",LEFT(K5053,6)="MV15AX",LEFT(K5053,4)="CTAX",LEFT(K5053,2)="W|"),2*N5053*O5053,0)</f>
        <v/>
      </c>
      <c r="Z5053" s="12" t="inlineStr">
        <is>
          <t>VD 0.7 %</t>
        </is>
      </c>
      <c r="AA5053" s="12">
        <f>N5053*O5053</f>
        <v/>
      </c>
    </row>
    <row r="5054">
      <c r="A5054" s="12" t="inlineStr">
        <is>
          <t>I-P-0012</t>
        </is>
      </c>
      <c r="B5054" s="12" t="inlineStr">
        <is>
          <t>I</t>
        </is>
      </c>
      <c r="C5054" s="12" t="inlineStr">
        <is>
          <t>Modular / portable power</t>
        </is>
      </c>
      <c r="D5054" s="12" t="inlineStr">
        <is>
          <t>FC-8 SOFC output to inverter / AC cabinet</t>
        </is>
      </c>
      <c r="E5054" s="12" t="inlineStr">
        <is>
          <t>FC-8</t>
        </is>
      </c>
      <c r="F5054" s="12" t="inlineStr">
        <is>
          <t>FC-8: SOFC module (Bloom ES5 class, 200-300 kW)</t>
        </is>
      </c>
      <c r="G5054" s="12" t="inlineStr"/>
      <c r="H5054" s="12" t="inlineStr">
        <is>
          <t>FC-5..12 inverter / AC cabinet / desulfurizer</t>
        </is>
      </c>
      <c r="I5054" s="12" t="inlineStr">
        <is>
          <t>LV 600 V</t>
        </is>
      </c>
      <c r="J5054" s="12" t="inlineStr">
        <is>
          <t>Type TC-ER 600 V 3/C Cu XHHW-2 + ground, PVC jacket</t>
        </is>
      </c>
      <c r="K5054" s="12" t="inlineStr">
        <is>
          <t>LV|3/C+G|3/0</t>
        </is>
      </c>
      <c r="L5054" s="12" t="inlineStr">
        <is>
          <t>3/C+G</t>
        </is>
      </c>
      <c r="M5054" s="12" t="inlineStr">
        <is>
          <t>3/0</t>
        </is>
      </c>
      <c r="N5054" s="12" t="n">
        <v>2</v>
      </c>
      <c r="O5054" s="12" t="n">
        <v>1</v>
      </c>
      <c r="P5054" s="12" t="n">
        <v>480</v>
      </c>
      <c r="Q5054" s="12" t="n">
        <v>250</v>
      </c>
      <c r="R5054" s="12" t="n">
        <v>316.5</v>
      </c>
      <c r="S5054" s="12" t="inlineStr">
        <is>
          <t>Duct bank</t>
        </is>
      </c>
      <c r="T5054" s="16" t="n">
        <v>97</v>
      </c>
      <c r="U5054" s="16" t="n">
        <v>32</v>
      </c>
      <c r="V5054" s="16">
        <f>ROUNDUP((T5054+U5054+2*'Read Me'!$B$13)*(1+'Read Me'!$B$12),-1)</f>
        <v/>
      </c>
      <c r="W5054" s="16">
        <f>V5054*N5054*O5054</f>
        <v/>
      </c>
      <c r="X5054" s="12">
        <f>IF(LEFT(I5054,2)="MV",2*N5054*IF(L5054="1/C",O5054,1),0)</f>
        <v/>
      </c>
      <c r="Y5054" s="12">
        <f>IF(OR(LEFT(K5054,4)="LVAX",LEFT(K5054,6)="MV15AX",LEFT(K5054,4)="CTAX",LEFT(K5054,2)="W|"),2*N5054*O5054,0)</f>
        <v/>
      </c>
      <c r="Z5054" s="12" t="inlineStr">
        <is>
          <t>VD 0.6 %</t>
        </is>
      </c>
      <c r="AA5054" s="12">
        <f>N5054*O5054</f>
        <v/>
      </c>
    </row>
    <row r="5055">
      <c r="A5055" s="12" t="inlineStr">
        <is>
          <t>I-P-0013</t>
        </is>
      </c>
      <c r="B5055" s="12" t="inlineStr">
        <is>
          <t>I</t>
        </is>
      </c>
      <c r="C5055" s="12" t="inlineStr">
        <is>
          <t>Modular / portable power</t>
        </is>
      </c>
      <c r="D5055" s="12" t="inlineStr">
        <is>
          <t>FC-9 SOFC output to inverter / AC cabinet</t>
        </is>
      </c>
      <c r="E5055" s="12" t="inlineStr">
        <is>
          <t>FC-9</t>
        </is>
      </c>
      <c r="F5055" s="12" t="inlineStr">
        <is>
          <t>FC-9: SOFC module (Bloom ES5 class, 200-300 kW)</t>
        </is>
      </c>
      <c r="G5055" s="12" t="inlineStr"/>
      <c r="H5055" s="12" t="inlineStr">
        <is>
          <t>FC-5..12 inverter / AC cabinet / desulfurizer</t>
        </is>
      </c>
      <c r="I5055" s="12" t="inlineStr">
        <is>
          <t>LV 600 V</t>
        </is>
      </c>
      <c r="J5055" s="12" t="inlineStr">
        <is>
          <t>Type TC-ER 600 V 3/C Cu XHHW-2 + ground, PVC jacket</t>
        </is>
      </c>
      <c r="K5055" s="12" t="inlineStr">
        <is>
          <t>LV|3/C+G|3/0</t>
        </is>
      </c>
      <c r="L5055" s="12" t="inlineStr">
        <is>
          <t>3/C+G</t>
        </is>
      </c>
      <c r="M5055" s="12" t="inlineStr">
        <is>
          <t>3/0</t>
        </is>
      </c>
      <c r="N5055" s="12" t="n">
        <v>2</v>
      </c>
      <c r="O5055" s="12" t="n">
        <v>1</v>
      </c>
      <c r="P5055" s="12" t="n">
        <v>480</v>
      </c>
      <c r="Q5055" s="12" t="n">
        <v>250</v>
      </c>
      <c r="R5055" s="12" t="n">
        <v>316.5</v>
      </c>
      <c r="S5055" s="12" t="inlineStr">
        <is>
          <t>Duct bank</t>
        </is>
      </c>
      <c r="T5055" s="16" t="n">
        <v>83</v>
      </c>
      <c r="U5055" s="16" t="n">
        <v>32</v>
      </c>
      <c r="V5055" s="16">
        <f>ROUNDUP((T5055+U5055+2*'Read Me'!$B$13)*(1+'Read Me'!$B$12),-1)</f>
        <v/>
      </c>
      <c r="W5055" s="16">
        <f>V5055*N5055*O5055</f>
        <v/>
      </c>
      <c r="X5055" s="12">
        <f>IF(LEFT(I5055,2)="MV",2*N5055*IF(L5055="1/C",O5055,1),0)</f>
        <v/>
      </c>
      <c r="Y5055" s="12">
        <f>IF(OR(LEFT(K5055,4)="LVAX",LEFT(K5055,6)="MV15AX",LEFT(K5055,4)="CTAX",LEFT(K5055,2)="W|"),2*N5055*O5055,0)</f>
        <v/>
      </c>
      <c r="Z5055" s="12" t="inlineStr">
        <is>
          <t>VD 0.6 %</t>
        </is>
      </c>
      <c r="AA5055" s="12">
        <f>N5055*O5055</f>
        <v/>
      </c>
    </row>
    <row r="5056">
      <c r="A5056" s="12" t="inlineStr">
        <is>
          <t>I-P-0014</t>
        </is>
      </c>
      <c r="B5056" s="12" t="inlineStr">
        <is>
          <t>I</t>
        </is>
      </c>
      <c r="C5056" s="12" t="inlineStr">
        <is>
          <t>Modular / portable power</t>
        </is>
      </c>
      <c r="D5056" s="12" t="inlineStr">
        <is>
          <t>FC-10 SOFC output to inverter / AC cabinet</t>
        </is>
      </c>
      <c r="E5056" s="12" t="inlineStr">
        <is>
          <t>FC-10</t>
        </is>
      </c>
      <c r="F5056" s="12" t="inlineStr">
        <is>
          <t>FC-10: SOFC module (Bloom ES5 class, 200-300 kW)</t>
        </is>
      </c>
      <c r="G5056" s="12" t="inlineStr"/>
      <c r="H5056" s="12" t="inlineStr">
        <is>
          <t>FC-5..12 inverter / AC cabinet / desulfurizer</t>
        </is>
      </c>
      <c r="I5056" s="12" t="inlineStr">
        <is>
          <t>LV 600 V</t>
        </is>
      </c>
      <c r="J5056" s="12" t="inlineStr">
        <is>
          <t>Type TC-ER 600 V 3/C Cu XHHW-2 + ground, PVC jacket</t>
        </is>
      </c>
      <c r="K5056" s="12" t="inlineStr">
        <is>
          <t>LV|3/C+G|3/0</t>
        </is>
      </c>
      <c r="L5056" s="12" t="inlineStr">
        <is>
          <t>3/C+G</t>
        </is>
      </c>
      <c r="M5056" s="12" t="inlineStr">
        <is>
          <t>3/0</t>
        </is>
      </c>
      <c r="N5056" s="12" t="n">
        <v>2</v>
      </c>
      <c r="O5056" s="12" t="n">
        <v>1</v>
      </c>
      <c r="P5056" s="12" t="n">
        <v>480</v>
      </c>
      <c r="Q5056" s="12" t="n">
        <v>250</v>
      </c>
      <c r="R5056" s="12" t="n">
        <v>316.5</v>
      </c>
      <c r="S5056" s="12" t="inlineStr">
        <is>
          <t>Duct bank</t>
        </is>
      </c>
      <c r="T5056" s="16" t="n">
        <v>69</v>
      </c>
      <c r="U5056" s="16" t="n">
        <v>32</v>
      </c>
      <c r="V5056" s="16">
        <f>ROUNDUP((T5056+U5056+2*'Read Me'!$B$13)*(1+'Read Me'!$B$12),-1)</f>
        <v/>
      </c>
      <c r="W5056" s="16">
        <f>V5056*N5056*O5056</f>
        <v/>
      </c>
      <c r="X5056" s="12">
        <f>IF(LEFT(I5056,2)="MV",2*N5056*IF(L5056="1/C",O5056,1),0)</f>
        <v/>
      </c>
      <c r="Y5056" s="12">
        <f>IF(OR(LEFT(K5056,4)="LVAX",LEFT(K5056,6)="MV15AX",LEFT(K5056,4)="CTAX",LEFT(K5056,2)="W|"),2*N5056*O5056,0)</f>
        <v/>
      </c>
      <c r="Z5056" s="12" t="inlineStr">
        <is>
          <t>VD 0.5 %</t>
        </is>
      </c>
      <c r="AA5056" s="12">
        <f>N5056*O5056</f>
        <v/>
      </c>
    </row>
    <row r="5057">
      <c r="A5057" s="12" t="inlineStr">
        <is>
          <t>I-P-0015</t>
        </is>
      </c>
      <c r="B5057" s="12" t="inlineStr">
        <is>
          <t>I</t>
        </is>
      </c>
      <c r="C5057" s="12" t="inlineStr">
        <is>
          <t>Modular / portable power</t>
        </is>
      </c>
      <c r="D5057" s="12" t="inlineStr">
        <is>
          <t>FC-11 SOFC output to inverter / AC cabinet</t>
        </is>
      </c>
      <c r="E5057" s="12" t="inlineStr">
        <is>
          <t>FC-11</t>
        </is>
      </c>
      <c r="F5057" s="12" t="inlineStr">
        <is>
          <t>FC-11: SOFC module (Bloom ES5 class, 200-300 kW)</t>
        </is>
      </c>
      <c r="G5057" s="12" t="inlineStr"/>
      <c r="H5057" s="12" t="inlineStr">
        <is>
          <t>FC-5..12 inverter / AC cabinet / desulfurizer</t>
        </is>
      </c>
      <c r="I5057" s="12" t="inlineStr">
        <is>
          <t>LV 600 V</t>
        </is>
      </c>
      <c r="J5057" s="12" t="inlineStr">
        <is>
          <t>Type TC-ER 600 V 3/C Cu XHHW-2 + ground, PVC jacket</t>
        </is>
      </c>
      <c r="K5057" s="12" t="inlineStr">
        <is>
          <t>LV|3/C+G|3/0</t>
        </is>
      </c>
      <c r="L5057" s="12" t="inlineStr">
        <is>
          <t>3/C+G</t>
        </is>
      </c>
      <c r="M5057" s="12" t="inlineStr">
        <is>
          <t>3/0</t>
        </is>
      </c>
      <c r="N5057" s="12" t="n">
        <v>2</v>
      </c>
      <c r="O5057" s="12" t="n">
        <v>1</v>
      </c>
      <c r="P5057" s="12" t="n">
        <v>480</v>
      </c>
      <c r="Q5057" s="12" t="n">
        <v>250</v>
      </c>
      <c r="R5057" s="12" t="n">
        <v>316.5</v>
      </c>
      <c r="S5057" s="12" t="inlineStr">
        <is>
          <t>Duct bank</t>
        </is>
      </c>
      <c r="T5057" s="16" t="n">
        <v>55</v>
      </c>
      <c r="U5057" s="16" t="n">
        <v>32</v>
      </c>
      <c r="V5057" s="16">
        <f>ROUNDUP((T5057+U5057+2*'Read Me'!$B$13)*(1+'Read Me'!$B$12),-1)</f>
        <v/>
      </c>
      <c r="W5057" s="16">
        <f>V5057*N5057*O5057</f>
        <v/>
      </c>
      <c r="X5057" s="12">
        <f>IF(LEFT(I5057,2)="MV",2*N5057*IF(L5057="1/C",O5057,1),0)</f>
        <v/>
      </c>
      <c r="Y5057" s="12">
        <f>IF(OR(LEFT(K5057,4)="LVAX",LEFT(K5057,6)="MV15AX",LEFT(K5057,4)="CTAX",LEFT(K5057,2)="W|"),2*N5057*O5057,0)</f>
        <v/>
      </c>
      <c r="Z5057" s="12" t="inlineStr">
        <is>
          <t>VD 0.4 %</t>
        </is>
      </c>
      <c r="AA5057" s="12">
        <f>N5057*O5057</f>
        <v/>
      </c>
    </row>
    <row r="5058">
      <c r="A5058" s="12" t="inlineStr">
        <is>
          <t>I-P-0016</t>
        </is>
      </c>
      <c r="B5058" s="12" t="inlineStr">
        <is>
          <t>I</t>
        </is>
      </c>
      <c r="C5058" s="12" t="inlineStr">
        <is>
          <t>Modular / portable power</t>
        </is>
      </c>
      <c r="D5058" s="12" t="inlineStr">
        <is>
          <t>FC-12 SOFC output to inverter / AC cabinet</t>
        </is>
      </c>
      <c r="E5058" s="12" t="inlineStr">
        <is>
          <t>FC-12</t>
        </is>
      </c>
      <c r="F5058" s="12" t="inlineStr">
        <is>
          <t>FC-12: SOFC module (Bloom ES5 class, 200-300 kW)</t>
        </is>
      </c>
      <c r="G5058" s="12" t="inlineStr"/>
      <c r="H5058" s="12" t="inlineStr">
        <is>
          <t>FC-5..12 inverter / AC cabinet / desulfurizer</t>
        </is>
      </c>
      <c r="I5058" s="12" t="inlineStr">
        <is>
          <t>LV 600 V</t>
        </is>
      </c>
      <c r="J5058" s="12" t="inlineStr">
        <is>
          <t>Type TC-ER 600 V 3/C Cu XHHW-2 + ground, PVC jacket</t>
        </is>
      </c>
      <c r="K5058" s="12" t="inlineStr">
        <is>
          <t>LV|3/C+G|3/0</t>
        </is>
      </c>
      <c r="L5058" s="12" t="inlineStr">
        <is>
          <t>3/C+G</t>
        </is>
      </c>
      <c r="M5058" s="12" t="inlineStr">
        <is>
          <t>3/0</t>
        </is>
      </c>
      <c r="N5058" s="12" t="n">
        <v>2</v>
      </c>
      <c r="O5058" s="12" t="n">
        <v>1</v>
      </c>
      <c r="P5058" s="12" t="n">
        <v>480</v>
      </c>
      <c r="Q5058" s="12" t="n">
        <v>250</v>
      </c>
      <c r="R5058" s="12" t="n">
        <v>316.5</v>
      </c>
      <c r="S5058" s="12" t="inlineStr">
        <is>
          <t>Duct bank</t>
        </is>
      </c>
      <c r="T5058" s="16" t="n">
        <v>46</v>
      </c>
      <c r="U5058" s="16" t="n">
        <v>32</v>
      </c>
      <c r="V5058" s="16">
        <f>ROUNDUP((T5058+U5058+2*'Read Me'!$B$13)*(1+'Read Me'!$B$12),-1)</f>
        <v/>
      </c>
      <c r="W5058" s="16">
        <f>V5058*N5058*O5058</f>
        <v/>
      </c>
      <c r="X5058" s="12">
        <f>IF(LEFT(I5058,2)="MV",2*N5058*IF(L5058="1/C",O5058,1),0)</f>
        <v/>
      </c>
      <c r="Y5058" s="12">
        <f>IF(OR(LEFT(K5058,4)="LVAX",LEFT(K5058,6)="MV15AX",LEFT(K5058,4)="CTAX",LEFT(K5058,2)="W|"),2*N5058*O5058,0)</f>
        <v/>
      </c>
      <c r="Z5058" s="12" t="inlineStr">
        <is>
          <t>VD 0.4 %</t>
        </is>
      </c>
      <c r="AA5058" s="12">
        <f>N5058*O5058</f>
        <v/>
      </c>
    </row>
    <row r="5059">
      <c r="A5059" s="12" t="inlineStr">
        <is>
          <t>I-P-0017</t>
        </is>
      </c>
      <c r="B5059" s="12" t="inlineStr">
        <is>
          <t>I</t>
        </is>
      </c>
      <c r="C5059" s="12" t="inlineStr">
        <is>
          <t>Modular / portable power</t>
        </is>
      </c>
      <c r="D5059" s="12" t="inlineStr">
        <is>
          <t>Motor 1 of 6, 15 kW</t>
        </is>
      </c>
      <c r="E5059" s="12" t="inlineStr"/>
      <c r="F5059" s="12" t="inlineStr">
        <is>
          <t>SC-2 PCM + 15 kV GCB</t>
        </is>
      </c>
      <c r="G5059" s="12" t="inlineStr"/>
      <c r="H5059" s="12" t="inlineStr">
        <is>
          <t>Fuel-gas compressors 3 x 100% electric</t>
        </is>
      </c>
      <c r="I5059" s="12" t="inlineStr">
        <is>
          <t>LV 600 V</t>
        </is>
      </c>
      <c r="J5059" s="12" t="inlineStr">
        <is>
          <t>ARMOR-X MC-HL 600 V 3/C Cu XHHW-2 + ground, CWA, black PVC (Class I Div 2)</t>
        </is>
      </c>
      <c r="K5059" s="12" t="inlineStr">
        <is>
          <t>LVAX|3/C+G|10</t>
        </is>
      </c>
      <c r="L5059" s="12" t="inlineStr">
        <is>
          <t>3/C+G</t>
        </is>
      </c>
      <c r="M5059" s="12" t="inlineStr">
        <is>
          <t>10</t>
        </is>
      </c>
      <c r="N5059" s="12" t="n">
        <v>1</v>
      </c>
      <c r="O5059" s="12" t="n">
        <v>1</v>
      </c>
      <c r="P5059" s="12" t="n">
        <v>480</v>
      </c>
      <c r="Q5059" s="12" t="n">
        <v>15</v>
      </c>
      <c r="R5059" s="12" t="n">
        <v>21.2</v>
      </c>
      <c r="S5059" s="12" t="inlineStr">
        <is>
          <t>Duct bank</t>
        </is>
      </c>
      <c r="T5059" s="16" t="n">
        <v>8</v>
      </c>
      <c r="U5059" s="16" t="n">
        <v>108</v>
      </c>
      <c r="V5059" s="16">
        <f>ROUNDUP((T5059+U5059+2*'Read Me'!$B$13)*(1+'Read Me'!$B$12),-1)</f>
        <v/>
      </c>
      <c r="W5059" s="16">
        <f>V5059*N5059*O5059</f>
        <v/>
      </c>
      <c r="X5059" s="12">
        <f>IF(LEFT(I5059,2)="MV",2*N5059*IF(L5059="1/C",O5059,1),0)</f>
        <v/>
      </c>
      <c r="Y5059" s="12">
        <f>IF(OR(LEFT(K5059,4)="LVAX",LEFT(K5059,6)="MV15AX",LEFT(K5059,4)="CTAX",LEFT(K5059,2)="W|"),2*N5059*O5059,0)</f>
        <v/>
      </c>
      <c r="Z5059" s="12" t="inlineStr">
        <is>
          <t>VD 1.2 %</t>
        </is>
      </c>
      <c r="AA5059" s="12">
        <f>N5059*O5059</f>
        <v/>
      </c>
    </row>
    <row r="5060">
      <c r="A5060" s="12" t="inlineStr">
        <is>
          <t>I-P-0018</t>
        </is>
      </c>
      <c r="B5060" s="12" t="inlineStr">
        <is>
          <t>I</t>
        </is>
      </c>
      <c r="C5060" s="12" t="inlineStr">
        <is>
          <t>Modular / portable power</t>
        </is>
      </c>
      <c r="D5060" s="12" t="inlineStr">
        <is>
          <t>Motor 2 of 6, 15 kW</t>
        </is>
      </c>
      <c r="E5060" s="12" t="inlineStr"/>
      <c r="F5060" s="12" t="inlineStr">
        <is>
          <t>SC-2 PCM + 15 kV GCB</t>
        </is>
      </c>
      <c r="G5060" s="12" t="inlineStr"/>
      <c r="H5060" s="12" t="inlineStr">
        <is>
          <t>Fuel-gas compressors 3 x 100% electric</t>
        </is>
      </c>
      <c r="I5060" s="12" t="inlineStr">
        <is>
          <t>LV 600 V</t>
        </is>
      </c>
      <c r="J5060" s="12" t="inlineStr">
        <is>
          <t>ARMOR-X MC-HL 600 V 3/C Cu XHHW-2 + ground, CWA, black PVC (Class I Div 2)</t>
        </is>
      </c>
      <c r="K5060" s="12" t="inlineStr">
        <is>
          <t>LVAX|3/C+G|10</t>
        </is>
      </c>
      <c r="L5060" s="12" t="inlineStr">
        <is>
          <t>3/C+G</t>
        </is>
      </c>
      <c r="M5060" s="12" t="inlineStr">
        <is>
          <t>10</t>
        </is>
      </c>
      <c r="N5060" s="12" t="n">
        <v>1</v>
      </c>
      <c r="O5060" s="12" t="n">
        <v>1</v>
      </c>
      <c r="P5060" s="12" t="n">
        <v>480</v>
      </c>
      <c r="Q5060" s="12" t="n">
        <v>15</v>
      </c>
      <c r="R5060" s="12" t="n">
        <v>21.2</v>
      </c>
      <c r="S5060" s="12" t="inlineStr">
        <is>
          <t>Duct bank</t>
        </is>
      </c>
      <c r="T5060" s="16" t="n">
        <v>8</v>
      </c>
      <c r="U5060" s="16" t="n">
        <v>108</v>
      </c>
      <c r="V5060" s="16">
        <f>ROUNDUP((T5060+U5060+2*'Read Me'!$B$13)*(1+'Read Me'!$B$12),-1)</f>
        <v/>
      </c>
      <c r="W5060" s="16">
        <f>V5060*N5060*O5060</f>
        <v/>
      </c>
      <c r="X5060" s="12">
        <f>IF(LEFT(I5060,2)="MV",2*N5060*IF(L5060="1/C",O5060,1),0)</f>
        <v/>
      </c>
      <c r="Y5060" s="12">
        <f>IF(OR(LEFT(K5060,4)="LVAX",LEFT(K5060,6)="MV15AX",LEFT(K5060,4)="CTAX",LEFT(K5060,2)="W|"),2*N5060*O5060,0)</f>
        <v/>
      </c>
      <c r="Z5060" s="12" t="inlineStr">
        <is>
          <t>VD 1.2 %</t>
        </is>
      </c>
      <c r="AA5060" s="12">
        <f>N5060*O5060</f>
        <v/>
      </c>
    </row>
    <row r="5061">
      <c r="A5061" s="12" t="inlineStr">
        <is>
          <t>I-P-0019</t>
        </is>
      </c>
      <c r="B5061" s="12" t="inlineStr">
        <is>
          <t>I</t>
        </is>
      </c>
      <c r="C5061" s="12" t="inlineStr">
        <is>
          <t>Modular / portable power</t>
        </is>
      </c>
      <c r="D5061" s="12" t="inlineStr">
        <is>
          <t>Motor 3 of 6, 15 kW</t>
        </is>
      </c>
      <c r="E5061" s="12" t="inlineStr"/>
      <c r="F5061" s="12" t="inlineStr">
        <is>
          <t>SC-2 PCM + 15 kV GCB</t>
        </is>
      </c>
      <c r="G5061" s="12" t="inlineStr"/>
      <c r="H5061" s="12" t="inlineStr">
        <is>
          <t>Fuel-gas compressors 3 x 100% electric</t>
        </is>
      </c>
      <c r="I5061" s="12" t="inlineStr">
        <is>
          <t>LV 600 V</t>
        </is>
      </c>
      <c r="J5061" s="12" t="inlineStr">
        <is>
          <t>ARMOR-X MC-HL 600 V 3/C Cu XHHW-2 + ground, CWA, black PVC (Class I Div 2)</t>
        </is>
      </c>
      <c r="K5061" s="12" t="inlineStr">
        <is>
          <t>LVAX|3/C+G|10</t>
        </is>
      </c>
      <c r="L5061" s="12" t="inlineStr">
        <is>
          <t>3/C+G</t>
        </is>
      </c>
      <c r="M5061" s="12" t="inlineStr">
        <is>
          <t>10</t>
        </is>
      </c>
      <c r="N5061" s="12" t="n">
        <v>1</v>
      </c>
      <c r="O5061" s="12" t="n">
        <v>1</v>
      </c>
      <c r="P5061" s="12" t="n">
        <v>480</v>
      </c>
      <c r="Q5061" s="12" t="n">
        <v>15</v>
      </c>
      <c r="R5061" s="12" t="n">
        <v>21.2</v>
      </c>
      <c r="S5061" s="12" t="inlineStr">
        <is>
          <t>Duct bank</t>
        </is>
      </c>
      <c r="T5061" s="16" t="n">
        <v>8</v>
      </c>
      <c r="U5061" s="16" t="n">
        <v>108</v>
      </c>
      <c r="V5061" s="16">
        <f>ROUNDUP((T5061+U5061+2*'Read Me'!$B$13)*(1+'Read Me'!$B$12),-1)</f>
        <v/>
      </c>
      <c r="W5061" s="16">
        <f>V5061*N5061*O5061</f>
        <v/>
      </c>
      <c r="X5061" s="12">
        <f>IF(LEFT(I5061,2)="MV",2*N5061*IF(L5061="1/C",O5061,1),0)</f>
        <v/>
      </c>
      <c r="Y5061" s="12">
        <f>IF(OR(LEFT(K5061,4)="LVAX",LEFT(K5061,6)="MV15AX",LEFT(K5061,4)="CTAX",LEFT(K5061,2)="W|"),2*N5061*O5061,0)</f>
        <v/>
      </c>
      <c r="Z5061" s="12" t="inlineStr">
        <is>
          <t>VD 1.2 %</t>
        </is>
      </c>
      <c r="AA5061" s="12">
        <f>N5061*O5061</f>
        <v/>
      </c>
    </row>
    <row r="5062">
      <c r="A5062" s="12" t="inlineStr">
        <is>
          <t>I-P-0020</t>
        </is>
      </c>
      <c r="B5062" s="12" t="inlineStr">
        <is>
          <t>I</t>
        </is>
      </c>
      <c r="C5062" s="12" t="inlineStr">
        <is>
          <t>Modular / portable power</t>
        </is>
      </c>
      <c r="D5062" s="12" t="inlineStr">
        <is>
          <t>Motor 4 of 6, 15 kW</t>
        </is>
      </c>
      <c r="E5062" s="12" t="inlineStr"/>
      <c r="F5062" s="12" t="inlineStr">
        <is>
          <t>SC-2 PCM + 15 kV GCB</t>
        </is>
      </c>
      <c r="G5062" s="12" t="inlineStr"/>
      <c r="H5062" s="12" t="inlineStr">
        <is>
          <t>Fuel-gas compressors 3 x 100% electric</t>
        </is>
      </c>
      <c r="I5062" s="12" t="inlineStr">
        <is>
          <t>LV 600 V</t>
        </is>
      </c>
      <c r="J5062" s="12" t="inlineStr">
        <is>
          <t>ARMOR-X MC-HL 600 V 3/C Cu XHHW-2 + ground, CWA, black PVC (Class I Div 2)</t>
        </is>
      </c>
      <c r="K5062" s="12" t="inlineStr">
        <is>
          <t>LVAX|3/C+G|10</t>
        </is>
      </c>
      <c r="L5062" s="12" t="inlineStr">
        <is>
          <t>3/C+G</t>
        </is>
      </c>
      <c r="M5062" s="12" t="inlineStr">
        <is>
          <t>10</t>
        </is>
      </c>
      <c r="N5062" s="12" t="n">
        <v>1</v>
      </c>
      <c r="O5062" s="12" t="n">
        <v>1</v>
      </c>
      <c r="P5062" s="12" t="n">
        <v>480</v>
      </c>
      <c r="Q5062" s="12" t="n">
        <v>15</v>
      </c>
      <c r="R5062" s="12" t="n">
        <v>21.2</v>
      </c>
      <c r="S5062" s="12" t="inlineStr">
        <is>
          <t>Duct bank</t>
        </is>
      </c>
      <c r="T5062" s="16" t="n">
        <v>8</v>
      </c>
      <c r="U5062" s="16" t="n">
        <v>108</v>
      </c>
      <c r="V5062" s="16">
        <f>ROUNDUP((T5062+U5062+2*'Read Me'!$B$13)*(1+'Read Me'!$B$12),-1)</f>
        <v/>
      </c>
      <c r="W5062" s="16">
        <f>V5062*N5062*O5062</f>
        <v/>
      </c>
      <c r="X5062" s="12">
        <f>IF(LEFT(I5062,2)="MV",2*N5062*IF(L5062="1/C",O5062,1),0)</f>
        <v/>
      </c>
      <c r="Y5062" s="12">
        <f>IF(OR(LEFT(K5062,4)="LVAX",LEFT(K5062,6)="MV15AX",LEFT(K5062,4)="CTAX",LEFT(K5062,2)="W|"),2*N5062*O5062,0)</f>
        <v/>
      </c>
      <c r="Z5062" s="12" t="inlineStr">
        <is>
          <t>VD 1.2 %</t>
        </is>
      </c>
      <c r="AA5062" s="12">
        <f>N5062*O5062</f>
        <v/>
      </c>
    </row>
    <row r="5063">
      <c r="A5063" s="12" t="inlineStr">
        <is>
          <t>I-P-0021</t>
        </is>
      </c>
      <c r="B5063" s="12" t="inlineStr">
        <is>
          <t>I</t>
        </is>
      </c>
      <c r="C5063" s="12" t="inlineStr">
        <is>
          <t>Modular / portable power</t>
        </is>
      </c>
      <c r="D5063" s="12" t="inlineStr">
        <is>
          <t>Motor 5 of 6, 15 kW</t>
        </is>
      </c>
      <c r="E5063" s="12" t="inlineStr"/>
      <c r="F5063" s="12" t="inlineStr">
        <is>
          <t>SC-2 PCM + 15 kV GCB</t>
        </is>
      </c>
      <c r="G5063" s="12" t="inlineStr"/>
      <c r="H5063" s="12" t="inlineStr">
        <is>
          <t>Fuel-gas compressors 3 x 100% electric</t>
        </is>
      </c>
      <c r="I5063" s="12" t="inlineStr">
        <is>
          <t>LV 600 V</t>
        </is>
      </c>
      <c r="J5063" s="12" t="inlineStr">
        <is>
          <t>ARMOR-X MC-HL 600 V 3/C Cu XHHW-2 + ground, CWA, black PVC (Class I Div 2)</t>
        </is>
      </c>
      <c r="K5063" s="12" t="inlineStr">
        <is>
          <t>LVAX|3/C+G|10</t>
        </is>
      </c>
      <c r="L5063" s="12" t="inlineStr">
        <is>
          <t>3/C+G</t>
        </is>
      </c>
      <c r="M5063" s="12" t="inlineStr">
        <is>
          <t>10</t>
        </is>
      </c>
      <c r="N5063" s="12" t="n">
        <v>1</v>
      </c>
      <c r="O5063" s="12" t="n">
        <v>1</v>
      </c>
      <c r="P5063" s="12" t="n">
        <v>480</v>
      </c>
      <c r="Q5063" s="12" t="n">
        <v>15</v>
      </c>
      <c r="R5063" s="12" t="n">
        <v>21.2</v>
      </c>
      <c r="S5063" s="12" t="inlineStr">
        <is>
          <t>Duct bank</t>
        </is>
      </c>
      <c r="T5063" s="16" t="n">
        <v>8</v>
      </c>
      <c r="U5063" s="16" t="n">
        <v>108</v>
      </c>
      <c r="V5063" s="16">
        <f>ROUNDUP((T5063+U5063+2*'Read Me'!$B$13)*(1+'Read Me'!$B$12),-1)</f>
        <v/>
      </c>
      <c r="W5063" s="16">
        <f>V5063*N5063*O5063</f>
        <v/>
      </c>
      <c r="X5063" s="12">
        <f>IF(LEFT(I5063,2)="MV",2*N5063*IF(L5063="1/C",O5063,1),0)</f>
        <v/>
      </c>
      <c r="Y5063" s="12">
        <f>IF(OR(LEFT(K5063,4)="LVAX",LEFT(K5063,6)="MV15AX",LEFT(K5063,4)="CTAX",LEFT(K5063,2)="W|"),2*N5063*O5063,0)</f>
        <v/>
      </c>
      <c r="Z5063" s="12" t="inlineStr">
        <is>
          <t>VD 1.2 %</t>
        </is>
      </c>
      <c r="AA5063" s="12">
        <f>N5063*O5063</f>
        <v/>
      </c>
    </row>
    <row r="5064">
      <c r="A5064" s="12" t="inlineStr">
        <is>
          <t>I-P-0022</t>
        </is>
      </c>
      <c r="B5064" s="12" t="inlineStr">
        <is>
          <t>I</t>
        </is>
      </c>
      <c r="C5064" s="12" t="inlineStr">
        <is>
          <t>Modular / portable power</t>
        </is>
      </c>
      <c r="D5064" s="12" t="inlineStr">
        <is>
          <t>Motor 6 of 6, 15 kW</t>
        </is>
      </c>
      <c r="E5064" s="12" t="inlineStr"/>
      <c r="F5064" s="12" t="inlineStr">
        <is>
          <t>SC-2 PCM + 15 kV GCB</t>
        </is>
      </c>
      <c r="G5064" s="12" t="inlineStr"/>
      <c r="H5064" s="12" t="inlineStr">
        <is>
          <t>Fuel-gas compressors 3 x 100% electric</t>
        </is>
      </c>
      <c r="I5064" s="12" t="inlineStr">
        <is>
          <t>LV 600 V</t>
        </is>
      </c>
      <c r="J5064" s="12" t="inlineStr">
        <is>
          <t>ARMOR-X MC-HL 600 V 3/C Cu XHHW-2 + ground, CWA, black PVC (Class I Div 2)</t>
        </is>
      </c>
      <c r="K5064" s="12" t="inlineStr">
        <is>
          <t>LVAX|3/C+G|10</t>
        </is>
      </c>
      <c r="L5064" s="12" t="inlineStr">
        <is>
          <t>3/C+G</t>
        </is>
      </c>
      <c r="M5064" s="12" t="inlineStr">
        <is>
          <t>10</t>
        </is>
      </c>
      <c r="N5064" s="12" t="n">
        <v>1</v>
      </c>
      <c r="O5064" s="12" t="n">
        <v>1</v>
      </c>
      <c r="P5064" s="12" t="n">
        <v>480</v>
      </c>
      <c r="Q5064" s="12" t="n">
        <v>15</v>
      </c>
      <c r="R5064" s="12" t="n">
        <v>21.2</v>
      </c>
      <c r="S5064" s="12" t="inlineStr">
        <is>
          <t>Duct bank</t>
        </is>
      </c>
      <c r="T5064" s="16" t="n">
        <v>8</v>
      </c>
      <c r="U5064" s="16" t="n">
        <v>108</v>
      </c>
      <c r="V5064" s="16">
        <f>ROUNDUP((T5064+U5064+2*'Read Me'!$B$13)*(1+'Read Me'!$B$12),-1)</f>
        <v/>
      </c>
      <c r="W5064" s="16">
        <f>V5064*N5064*O5064</f>
        <v/>
      </c>
      <c r="X5064" s="12">
        <f>IF(LEFT(I5064,2)="MV",2*N5064*IF(L5064="1/C",O5064,1),0)</f>
        <v/>
      </c>
      <c r="Y5064" s="12">
        <f>IF(OR(LEFT(K5064,4)="LVAX",LEFT(K5064,6)="MV15AX",LEFT(K5064,4)="CTAX",LEFT(K5064,2)="W|"),2*N5064*O5064,0)</f>
        <v/>
      </c>
      <c r="Z5064" s="12" t="inlineStr">
        <is>
          <t>VD 1.2 %</t>
        </is>
      </c>
      <c r="AA5064" s="12">
        <f>N5064*O5064</f>
        <v/>
      </c>
    </row>
    <row r="5065">
      <c r="A5065" s="12" t="inlineStr">
        <is>
          <t>I-P-0023</t>
        </is>
      </c>
      <c r="B5065" s="12" t="inlineStr">
        <is>
          <t>I</t>
        </is>
      </c>
      <c r="C5065" s="12" t="inlineStr">
        <is>
          <t>Modular / portable power</t>
        </is>
      </c>
      <c r="D5065" s="12" t="inlineStr">
        <is>
          <t>LV power feeder</t>
        </is>
      </c>
      <c r="E5065" s="12" t="inlineStr"/>
      <c r="F5065" s="12" t="inlineStr">
        <is>
          <t>PCM: power control module</t>
        </is>
      </c>
      <c r="G5065" s="12" t="inlineStr"/>
      <c r="H5065" s="12" t="inlineStr">
        <is>
          <t>Gas conditioning skid</t>
        </is>
      </c>
      <c r="I5065" s="12" t="inlineStr">
        <is>
          <t>LV 600 V</t>
        </is>
      </c>
      <c r="J5065" s="12" t="inlineStr">
        <is>
          <t>ARMOR-X MC-HL 600 V 3/C Cu XHHW-2 + ground, CWA, black PVC (Class I Div 2)</t>
        </is>
      </c>
      <c r="K5065" s="12" t="inlineStr">
        <is>
          <t>LVAX|3/C+G|6</t>
        </is>
      </c>
      <c r="L5065" s="12" t="inlineStr">
        <is>
          <t>3/C+G</t>
        </is>
      </c>
      <c r="M5065" s="12" t="inlineStr">
        <is>
          <t>6</t>
        </is>
      </c>
      <c r="N5065" s="12" t="n">
        <v>1</v>
      </c>
      <c r="O5065" s="12" t="n">
        <v>1</v>
      </c>
      <c r="P5065" s="12" t="n">
        <v>480</v>
      </c>
      <c r="Q5065" s="12" t="n">
        <v>30</v>
      </c>
      <c r="R5065" s="12" t="n">
        <v>42.5</v>
      </c>
      <c r="S5065" s="12" t="inlineStr">
        <is>
          <t>Tray</t>
        </is>
      </c>
      <c r="T5065" s="16" t="n">
        <v>40</v>
      </c>
      <c r="U5065" s="16" t="n">
        <v>94</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I-P-0024</t>
        </is>
      </c>
      <c r="B5066" s="12" t="inlineStr">
        <is>
          <t>I</t>
        </is>
      </c>
      <c r="C5066" s="12" t="inlineStr">
        <is>
          <t>Modular / portable power</t>
        </is>
      </c>
      <c r="D5066" s="12" t="inlineStr">
        <is>
          <t>LV panel / distribution feeder</t>
        </is>
      </c>
      <c r="E5066" s="12" t="inlineStr"/>
      <c r="F5066" s="12" t="inlineStr">
        <is>
          <t>PCM: power control module</t>
        </is>
      </c>
      <c r="G5066" s="12" t="inlineStr"/>
      <c r="H5066" s="12" t="inlineStr">
        <is>
          <t>Lube oil / starting air / oily water building</t>
        </is>
      </c>
      <c r="I5066" s="12" t="inlineStr">
        <is>
          <t>LV 600 V</t>
        </is>
      </c>
      <c r="J5066" s="12" t="inlineStr">
        <is>
          <t>Type TC-ER 600 V 3/C Cu XHHW-2 + ground, PVC jacket</t>
        </is>
      </c>
      <c r="K5066" s="12" t="inlineStr">
        <is>
          <t>LV|3/C+G|1/0</t>
        </is>
      </c>
      <c r="L5066" s="12" t="inlineStr">
        <is>
          <t>3/C+G</t>
        </is>
      </c>
      <c r="M5066" s="12" t="inlineStr">
        <is>
          <t>1/0</t>
        </is>
      </c>
      <c r="N5066" s="12" t="n">
        <v>1</v>
      </c>
      <c r="O5066" s="12" t="n">
        <v>1</v>
      </c>
      <c r="P5066" s="12" t="n">
        <v>480</v>
      </c>
      <c r="Q5066" s="12" t="n">
        <v>79</v>
      </c>
      <c r="R5066" s="12" t="n">
        <v>111.8</v>
      </c>
      <c r="S5066" s="12" t="inlineStr">
        <is>
          <t>Tray</t>
        </is>
      </c>
      <c r="T5066" s="16" t="n">
        <v>40</v>
      </c>
      <c r="U5066" s="16" t="n">
        <v>164</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I-P-0025</t>
        </is>
      </c>
      <c r="B5067" s="12" t="inlineStr">
        <is>
          <t>I</t>
        </is>
      </c>
      <c r="C5067" s="12" t="inlineStr">
        <is>
          <t>Modular / portable power</t>
        </is>
      </c>
      <c r="D5067" s="12" t="inlineStr">
        <is>
          <t>LV panel / distribution feeder</t>
        </is>
      </c>
      <c r="E5067" s="12" t="inlineStr"/>
      <c r="F5067" s="12" t="inlineStr">
        <is>
          <t>MOD-LV 480 V board + 480 V : 13.8 kV step-up</t>
        </is>
      </c>
      <c r="G5067" s="12" t="inlineStr">
        <is>
          <t>MOD-EH</t>
        </is>
      </c>
      <c r="H5067" s="12" t="inlineStr">
        <is>
          <t>MOD-EH: 13.8 kV modular collector e-house</t>
        </is>
      </c>
      <c r="I5067" s="12" t="inlineStr">
        <is>
          <t>LV 600 V</t>
        </is>
      </c>
      <c r="J5067" s="12" t="inlineStr">
        <is>
          <t>Type TC-ER 600 V 3/C Cu XHHW-2 + ground, PVC jacket</t>
        </is>
      </c>
      <c r="K5067" s="12" t="inlineStr">
        <is>
          <t>LV|3/C+G|4</t>
        </is>
      </c>
      <c r="L5067" s="12" t="inlineStr">
        <is>
          <t>3/C+G</t>
        </is>
      </c>
      <c r="M5067" s="12" t="inlineStr">
        <is>
          <t>4</t>
        </is>
      </c>
      <c r="N5067" s="12" t="n">
        <v>1</v>
      </c>
      <c r="O5067" s="12" t="n">
        <v>1</v>
      </c>
      <c r="P5067" s="12" t="n">
        <v>480</v>
      </c>
      <c r="Q5067" s="12" t="n">
        <v>30</v>
      </c>
      <c r="R5067" s="12" t="n">
        <v>42.5</v>
      </c>
      <c r="S5067" s="12" t="inlineStr">
        <is>
          <t>Duct bank</t>
        </is>
      </c>
      <c r="T5067" s="16" t="n">
        <v>352</v>
      </c>
      <c r="U5067" s="16" t="n">
        <v>32</v>
      </c>
      <c r="V5067" s="16">
        <f>ROUNDUP((T5067+U5067+2*'Read Me'!$B$13)*(1+'Read Me'!$B$12),-1)</f>
        <v/>
      </c>
      <c r="W5067" s="16">
        <f>V5067*N5067*O5067</f>
        <v/>
      </c>
      <c r="X5067" s="12">
        <f>IF(LEFT(I5067,2)="MV",2*N5067*IF(L5067="1/C",O5067,1),0)</f>
        <v/>
      </c>
      <c r="Y5067" s="12">
        <f>IF(OR(LEFT(K5067,4)="LVAX",LEFT(K5067,6)="MV15AX",LEFT(K5067,4)="CTAX",LEFT(K5067,2)="W|"),2*N5067*O5067,0)</f>
        <v/>
      </c>
      <c r="Z5067" s="12" t="inlineStr">
        <is>
          <t>VD 2.0 %</t>
        </is>
      </c>
      <c r="AA5067" s="12">
        <f>N5067*O5067</f>
        <v/>
      </c>
    </row>
    <row r="5068">
      <c r="A5068" s="12" t="inlineStr">
        <is>
          <t>I-P-0026</t>
        </is>
      </c>
      <c r="B5068" s="12" t="inlineStr">
        <is>
          <t>I</t>
        </is>
      </c>
      <c r="C5068" s="12" t="inlineStr">
        <is>
          <t>Modular / portable power</t>
        </is>
      </c>
      <c r="D5068" s="12" t="inlineStr">
        <is>
          <t>Fuel-cell AC cabinet to MOD-LV</t>
        </is>
      </c>
      <c r="E5068" s="12" t="inlineStr"/>
      <c r="F5068" s="12" t="inlineStr">
        <is>
          <t>FC-5..12 inverter / AC cabinet / desulfurizer</t>
        </is>
      </c>
      <c r="G5068" s="12" t="inlineStr"/>
      <c r="H5068" s="12" t="inlineStr">
        <is>
          <t>MOD-LV 480 V board + 480 V : 13.8 kV step-up</t>
        </is>
      </c>
      <c r="I5068" s="12" t="inlineStr">
        <is>
          <t>LV 600 V</t>
        </is>
      </c>
      <c r="J5068" s="12" t="inlineStr">
        <is>
          <t>Type TC-ER 600 V 3/C Cu XHHW-2 + ground, PVC jacket</t>
        </is>
      </c>
      <c r="K5068" s="12" t="inlineStr">
        <is>
          <t>LV|3/C+G|500</t>
        </is>
      </c>
      <c r="L5068" s="12" t="inlineStr">
        <is>
          <t>3/C+G</t>
        </is>
      </c>
      <c r="M5068" s="12" t="inlineStr">
        <is>
          <t>500 kcmil</t>
        </is>
      </c>
      <c r="N5068" s="12" t="n">
        <v>12</v>
      </c>
      <c r="O5068" s="12" t="n">
        <v>1</v>
      </c>
      <c r="P5068" s="12" t="n">
        <v>480</v>
      </c>
      <c r="Q5068" s="12" t="n">
        <v>2000</v>
      </c>
      <c r="R5068" s="12" t="n">
        <v>2532.3</v>
      </c>
      <c r="S5068" s="12" t="inlineStr">
        <is>
          <t>Duct bank</t>
        </is>
      </c>
      <c r="T5068" s="16" t="n">
        <v>2572</v>
      </c>
      <c r="U5068" s="16" t="n">
        <v>34</v>
      </c>
      <c r="V5068" s="16">
        <f>ROUNDUP((T5068+U5068+2*'Read Me'!$B$13)*(1+'Read Me'!$B$12),-1)</f>
        <v/>
      </c>
      <c r="W5068" s="16">
        <f>V5068*N5068*O5068</f>
        <v/>
      </c>
      <c r="X5068" s="12">
        <f>IF(LEFT(I5068,2)="MV",2*N5068*IF(L5068="1/C",O5068,1),0)</f>
        <v/>
      </c>
      <c r="Y5068" s="12">
        <f>IF(OR(LEFT(K5068,4)="LVAX",LEFT(K5068,6)="MV15AX",LEFT(K5068,4)="CTAX",LEFT(K5068,2)="W|"),2*N5068*O5068,0)</f>
        <v/>
      </c>
      <c r="Z5068" s="12" t="inlineStr"/>
      <c r="AA5068" s="12">
        <f>N5068*O5068</f>
        <v/>
      </c>
    </row>
    <row r="5069">
      <c r="A5069" s="12" t="inlineStr">
        <is>
          <t>I-P-0027</t>
        </is>
      </c>
      <c r="B5069" s="12" t="inlineStr">
        <is>
          <t>I</t>
        </is>
      </c>
      <c r="C5069" s="12" t="inlineStr">
        <is>
          <t>Modular / portable power</t>
        </is>
      </c>
      <c r="D5069" s="12" t="inlineStr">
        <is>
          <t>MT-4 microturbine output</t>
        </is>
      </c>
      <c r="E5069" s="12" t="inlineStr">
        <is>
          <t>MT-4</t>
        </is>
      </c>
      <c r="F5069" s="12" t="inlineStr">
        <is>
          <t>MT-4: microturbine 1 MW (Capstone C1000 class)</t>
        </is>
      </c>
      <c r="G5069" s="12" t="inlineStr"/>
      <c r="H5069" s="12" t="inlineStr">
        <is>
          <t>MOD-LV 480 V board + 480 V : 13.8 kV step-up</t>
        </is>
      </c>
      <c r="I5069" s="12" t="inlineStr">
        <is>
          <t>LV 600 V</t>
        </is>
      </c>
      <c r="J5069" s="12" t="inlineStr">
        <is>
          <t>Type TC-ER 600 V 3/C Cu XHHW-2 + ground, PVC jacket</t>
        </is>
      </c>
      <c r="K5069" s="12" t="inlineStr">
        <is>
          <t>LV|3/C+G|500</t>
        </is>
      </c>
      <c r="L5069" s="12" t="inlineStr">
        <is>
          <t>3/C+G</t>
        </is>
      </c>
      <c r="M5069" s="12" t="inlineStr">
        <is>
          <t>500 kcmil</t>
        </is>
      </c>
      <c r="N5069" s="12" t="n">
        <v>12</v>
      </c>
      <c r="O5069" s="12" t="n">
        <v>1</v>
      </c>
      <c r="P5069" s="12" t="n">
        <v>480</v>
      </c>
      <c r="Q5069" s="12" t="n">
        <v>1000</v>
      </c>
      <c r="R5069" s="12" t="n">
        <v>1266.2</v>
      </c>
      <c r="S5069" s="12" t="inlineStr">
        <is>
          <t>Duct bank</t>
        </is>
      </c>
      <c r="T5069" s="16" t="n">
        <v>2596</v>
      </c>
      <c r="U5069" s="16" t="n">
        <v>44</v>
      </c>
      <c r="V5069" s="16">
        <f>ROUNDUP((T5069+U5069+2*'Read Me'!$B$13)*(1+'Read Me'!$B$12),-1)</f>
        <v/>
      </c>
      <c r="W5069" s="16">
        <f>V5069*N5069*O5069</f>
        <v/>
      </c>
      <c r="X5069" s="12">
        <f>IF(LEFT(I5069,2)="MV",2*N5069*IF(L5069="1/C",O5069,1),0)</f>
        <v/>
      </c>
      <c r="Y5069" s="12">
        <f>IF(OR(LEFT(K5069,4)="LVAX",LEFT(K5069,6)="MV15AX",LEFT(K5069,4)="CTAX",LEFT(K5069,2)="W|"),2*N5069*O5069,0)</f>
        <v/>
      </c>
      <c r="Z5069" s="12" t="inlineStr">
        <is>
          <t>VD 2.9 %</t>
        </is>
      </c>
      <c r="AA5069" s="12">
        <f>N5069*O5069</f>
        <v/>
      </c>
    </row>
    <row r="5070">
      <c r="A5070" s="12" t="inlineStr">
        <is>
          <t>I-P-0028</t>
        </is>
      </c>
      <c r="B5070" s="12" t="inlineStr">
        <is>
          <t>I</t>
        </is>
      </c>
      <c r="C5070" s="12" t="inlineStr">
        <is>
          <t>Modular / portable power</t>
        </is>
      </c>
      <c r="D5070" s="12" t="inlineStr">
        <is>
          <t>MT-5 microturbine output</t>
        </is>
      </c>
      <c r="E5070" s="12" t="inlineStr">
        <is>
          <t>MT-5</t>
        </is>
      </c>
      <c r="F5070" s="12" t="inlineStr">
        <is>
          <t>MT-5: microturbine 1 MW (Capstone C1000 class)</t>
        </is>
      </c>
      <c r="G5070" s="12" t="inlineStr"/>
      <c r="H5070" s="12" t="inlineStr">
        <is>
          <t>MOD-LV 480 V board + 480 V : 13.8 kV step-up</t>
        </is>
      </c>
      <c r="I5070" s="12" t="inlineStr">
        <is>
          <t>LV 600 V</t>
        </is>
      </c>
      <c r="J5070" s="12" t="inlineStr">
        <is>
          <t>Type TC-ER 600 V 3/C Cu XHHW-2 + ground, PVC jacket</t>
        </is>
      </c>
      <c r="K5070" s="12" t="inlineStr">
        <is>
          <t>LV|3/C+G|500</t>
        </is>
      </c>
      <c r="L5070" s="12" t="inlineStr">
        <is>
          <t>3/C+G</t>
        </is>
      </c>
      <c r="M5070" s="12" t="inlineStr">
        <is>
          <t>500 kcmil</t>
        </is>
      </c>
      <c r="N5070" s="12" t="n">
        <v>12</v>
      </c>
      <c r="O5070" s="12" t="n">
        <v>1</v>
      </c>
      <c r="P5070" s="12" t="n">
        <v>480</v>
      </c>
      <c r="Q5070" s="12" t="n">
        <v>1000</v>
      </c>
      <c r="R5070" s="12" t="n">
        <v>1266.2</v>
      </c>
      <c r="S5070" s="12" t="inlineStr">
        <is>
          <t>Duct bank</t>
        </is>
      </c>
      <c r="T5070" s="16" t="n">
        <v>2620</v>
      </c>
      <c r="U5070" s="16" t="n">
        <v>34</v>
      </c>
      <c r="V5070" s="16">
        <f>ROUNDUP((T5070+U5070+2*'Read Me'!$B$13)*(1+'Read Me'!$B$12),-1)</f>
        <v/>
      </c>
      <c r="W5070" s="16">
        <f>V5070*N5070*O5070</f>
        <v/>
      </c>
      <c r="X5070" s="12">
        <f>IF(LEFT(I5070,2)="MV",2*N5070*IF(L5070="1/C",O5070,1),0)</f>
        <v/>
      </c>
      <c r="Y5070" s="12">
        <f>IF(OR(LEFT(K5070,4)="LVAX",LEFT(K5070,6)="MV15AX",LEFT(K5070,4)="CTAX",LEFT(K5070,2)="W|"),2*N5070*O5070,0)</f>
        <v/>
      </c>
      <c r="Z5070" s="12" t="inlineStr">
        <is>
          <t>VD 2.9 %</t>
        </is>
      </c>
      <c r="AA5070" s="12">
        <f>N5070*O5070</f>
        <v/>
      </c>
    </row>
    <row r="5071">
      <c r="A5071" s="12" t="inlineStr">
        <is>
          <t>I-P-0029</t>
        </is>
      </c>
      <c r="B5071" s="12" t="inlineStr">
        <is>
          <t>I</t>
        </is>
      </c>
      <c r="C5071" s="12" t="inlineStr">
        <is>
          <t>Modular / portable power</t>
        </is>
      </c>
      <c r="D5071" s="12" t="inlineStr">
        <is>
          <t>MT-6 microturbine output</t>
        </is>
      </c>
      <c r="E5071" s="12" t="inlineStr">
        <is>
          <t>MT-6</t>
        </is>
      </c>
      <c r="F5071" s="12" t="inlineStr">
        <is>
          <t>MT-6: microturbine 1 MW (Capstone C1000 class)</t>
        </is>
      </c>
      <c r="G5071" s="12" t="inlineStr"/>
      <c r="H5071" s="12" t="inlineStr">
        <is>
          <t>MOD-LV 480 V board + 480 V : 13.8 kV step-up</t>
        </is>
      </c>
      <c r="I5071" s="12" t="inlineStr">
        <is>
          <t>LV 600 V</t>
        </is>
      </c>
      <c r="J5071" s="12" t="inlineStr">
        <is>
          <t>Type TC-ER 600 V 3/C Cu XHHW-2 + ground, PVC jacket</t>
        </is>
      </c>
      <c r="K5071" s="12" t="inlineStr">
        <is>
          <t>LV|3/C+G|500</t>
        </is>
      </c>
      <c r="L5071" s="12" t="inlineStr">
        <is>
          <t>3/C+G</t>
        </is>
      </c>
      <c r="M5071" s="12" t="inlineStr">
        <is>
          <t>500 kcmil</t>
        </is>
      </c>
      <c r="N5071" s="12" t="n">
        <v>12</v>
      </c>
      <c r="O5071" s="12" t="n">
        <v>1</v>
      </c>
      <c r="P5071" s="12" t="n">
        <v>480</v>
      </c>
      <c r="Q5071" s="12" t="n">
        <v>1000</v>
      </c>
      <c r="R5071" s="12" t="n">
        <v>1266.2</v>
      </c>
      <c r="S5071" s="12" t="inlineStr">
        <is>
          <t>Duct bank</t>
        </is>
      </c>
      <c r="T5071" s="16" t="n">
        <v>2753</v>
      </c>
      <c r="U5071" s="16" t="n">
        <v>51</v>
      </c>
      <c r="V5071" s="16">
        <f>ROUNDUP((T5071+U5071+2*'Read Me'!$B$13)*(1+'Read Me'!$B$12),-1)</f>
        <v/>
      </c>
      <c r="W5071" s="16">
        <f>V5071*N5071*O5071</f>
        <v/>
      </c>
      <c r="X5071" s="12">
        <f>IF(LEFT(I5071,2)="MV",2*N5071*IF(L5071="1/C",O5071,1),0)</f>
        <v/>
      </c>
      <c r="Y5071" s="12">
        <f>IF(OR(LEFT(K5071,4)="LVAX",LEFT(K5071,6)="MV15AX",LEFT(K5071,4)="CTAX",LEFT(K5071,2)="W|"),2*N5071*O5071,0)</f>
        <v/>
      </c>
      <c r="Z5071" s="12" t="inlineStr"/>
      <c r="AA5071" s="12">
        <f>N5071*O5071</f>
        <v/>
      </c>
    </row>
    <row r="5072">
      <c r="A5072" s="12" t="inlineStr">
        <is>
          <t>I-P-0030</t>
        </is>
      </c>
      <c r="B5072" s="12" t="inlineStr">
        <is>
          <t>I</t>
        </is>
      </c>
      <c r="C5072" s="12" t="inlineStr">
        <is>
          <t>Modular / portable power</t>
        </is>
      </c>
      <c r="D5072" s="12" t="inlineStr">
        <is>
          <t>PAD-LV to PAD-TX</t>
        </is>
      </c>
      <c r="E5072" s="12" t="inlineStr">
        <is>
          <t>PAD-LV</t>
        </is>
      </c>
      <c r="F5072" s="12" t="inlineStr">
        <is>
          <t>PAD-LV 480 V paralleling switchboard</t>
        </is>
      </c>
      <c r="G5072" s="12" t="inlineStr">
        <is>
          <t>PAD-TX</t>
        </is>
      </c>
      <c r="H5072" s="12" t="inlineStr">
        <is>
          <t>PAD-TX 480 V : 13.8 kV</t>
        </is>
      </c>
      <c r="I5072" s="12" t="inlineStr">
        <is>
          <t>LV 600 V</t>
        </is>
      </c>
      <c r="J5072" s="12" t="inlineStr">
        <is>
          <t>XHHW-2 600 V 1/C Cu (feeder sets in tray / duct)</t>
        </is>
      </c>
      <c r="K5072" s="12" t="inlineStr">
        <is>
          <t>LV1C|1/C|500</t>
        </is>
      </c>
      <c r="L5072" s="12" t="inlineStr">
        <is>
          <t>1/C</t>
        </is>
      </c>
      <c r="M5072" s="12" t="inlineStr">
        <is>
          <t>500 kcmil</t>
        </is>
      </c>
      <c r="N5072" s="12" t="n">
        <v>12</v>
      </c>
      <c r="O5072" s="12" t="n">
        <v>4</v>
      </c>
      <c r="P5072" s="12" t="n">
        <v>480</v>
      </c>
      <c r="Q5072" s="12" t="n">
        <v>3000</v>
      </c>
      <c r="R5072" s="12" t="n">
        <v>3600</v>
      </c>
      <c r="S5072" s="12" t="inlineStr">
        <is>
          <t>Duct bank</t>
        </is>
      </c>
      <c r="T5072" s="16" t="n">
        <v>55</v>
      </c>
      <c r="U5072" s="16" t="n">
        <v>32</v>
      </c>
      <c r="V5072" s="16">
        <f>ROUNDUP((T5072+U5072+2*'Read Me'!$B$13)*(1+'Read Me'!$B$12),-1)</f>
        <v/>
      </c>
      <c r="W5072" s="16">
        <f>V5072*N5072*O5072</f>
        <v/>
      </c>
      <c r="X5072" s="12">
        <f>IF(LEFT(I5072,2)="MV",2*N5072*IF(L5072="1/C",O5072,1),0)</f>
        <v/>
      </c>
      <c r="Y5072" s="12">
        <f>IF(OR(LEFT(K5072,4)="LVAX",LEFT(K5072,6)="MV15AX",LEFT(K5072,4)="CTAX",LEFT(K5072,2)="W|"),2*N5072*O5072,0)</f>
        <v/>
      </c>
      <c r="Z5072" s="12" t="inlineStr">
        <is>
          <t>12 sets of 4 x 1/C (or bus duct)</t>
        </is>
      </c>
      <c r="AA5072" s="12">
        <f>N5072*O5072</f>
        <v/>
      </c>
    </row>
    <row r="5073">
      <c r="A5073" s="12" t="inlineStr">
        <is>
          <t>I-P-0031</t>
        </is>
      </c>
      <c r="B5073" s="12" t="inlineStr">
        <is>
          <t>I</t>
        </is>
      </c>
      <c r="C5073" s="12" t="inlineStr">
        <is>
          <t>Modular / portable power</t>
        </is>
      </c>
      <c r="D5073" s="12" t="inlineStr">
        <is>
          <t>LV panel / distribution feeder</t>
        </is>
      </c>
      <c r="E5073" s="12" t="inlineStr"/>
      <c r="F5073" s="12" t="inlineStr">
        <is>
          <t>PCM: power control module</t>
        </is>
      </c>
      <c r="G5073" s="12" t="inlineStr"/>
      <c r="H5073" s="12" t="inlineStr">
        <is>
          <t>PCM: power control module</t>
        </is>
      </c>
      <c r="I5073" s="12" t="inlineStr">
        <is>
          <t>LV 600 V</t>
        </is>
      </c>
      <c r="J5073" s="12" t="inlineStr">
        <is>
          <t>Type TC-ER 600 V 3/C Cu XHHW-2 + ground, PVC jacket</t>
        </is>
      </c>
      <c r="K5073" s="12" t="inlineStr">
        <is>
          <t>LV|3/C+G|4</t>
        </is>
      </c>
      <c r="L5073" s="12" t="inlineStr">
        <is>
          <t>3/C+G</t>
        </is>
      </c>
      <c r="M5073" s="12" t="inlineStr">
        <is>
          <t>4</t>
        </is>
      </c>
      <c r="N5073" s="12" t="n">
        <v>1</v>
      </c>
      <c r="O5073" s="12" t="n">
        <v>1</v>
      </c>
      <c r="P5073" s="12" t="n">
        <v>480</v>
      </c>
      <c r="Q5073" s="12" t="n">
        <v>38</v>
      </c>
      <c r="R5073" s="12" t="n">
        <v>53.8</v>
      </c>
      <c r="S5073" s="12" t="inlineStr">
        <is>
          <t>Tray</t>
        </is>
      </c>
      <c r="T5073" s="16" t="n">
        <v>0</v>
      </c>
      <c r="U5073" s="16" t="n">
        <v>32</v>
      </c>
      <c r="V5073" s="16">
        <f>ROUNDUP((T5073+U5073+2*'Read Me'!$B$13)*(1+'Read Me'!$B$12),-1)</f>
        <v/>
      </c>
      <c r="W5073" s="16">
        <f>V5073*N5073*O5073</f>
        <v/>
      </c>
      <c r="X5073" s="12">
        <f>IF(LEFT(I5073,2)="MV",2*N5073*IF(L5073="1/C",O5073,1),0)</f>
        <v/>
      </c>
      <c r="Y5073" s="12">
        <f>IF(OR(LEFT(K5073,4)="LVAX",LEFT(K5073,6)="MV15AX",LEFT(K5073,4)="CTAX",LEFT(K5073,2)="W|"),2*N5073*O5073,0)</f>
        <v/>
      </c>
      <c r="Z5073" s="12" t="inlineStr">
        <is>
          <t>VD 0.2 %</t>
        </is>
      </c>
      <c r="AA5073" s="12">
        <f>N5073*O5073</f>
        <v/>
      </c>
    </row>
    <row r="5074">
      <c r="A5074" s="12" t="inlineStr">
        <is>
          <t>I-P-0032</t>
        </is>
      </c>
      <c r="B5074" s="12" t="inlineStr">
        <is>
          <t>I</t>
        </is>
      </c>
      <c r="C5074" s="12" t="inlineStr">
        <is>
          <t>Modular / portable power</t>
        </is>
      </c>
      <c r="D5074" s="12" t="inlineStr">
        <is>
          <t>Motor 1 of 1, 15 kW</t>
        </is>
      </c>
      <c r="E5074" s="12" t="inlineStr"/>
      <c r="F5074" s="12" t="inlineStr">
        <is>
          <t>PCM: power control module</t>
        </is>
      </c>
      <c r="G5074" s="12" t="inlineStr"/>
      <c r="H5074" s="12" t="inlineStr">
        <is>
          <t>RICE 1 SCR + oxidation catalyst and stack</t>
        </is>
      </c>
      <c r="I5074" s="12" t="inlineStr">
        <is>
          <t>LV 600 V</t>
        </is>
      </c>
      <c r="J5074" s="12" t="inlineStr">
        <is>
          <t>Type TC-ER 600 V 3/C Cu XHHW-2 + ground, PVC jacket</t>
        </is>
      </c>
      <c r="K5074" s="12" t="inlineStr">
        <is>
          <t>LV|3/C+G|6</t>
        </is>
      </c>
      <c r="L5074" s="12" t="inlineStr">
        <is>
          <t>3/C+G</t>
        </is>
      </c>
      <c r="M5074" s="12" t="inlineStr">
        <is>
          <t>6</t>
        </is>
      </c>
      <c r="N5074" s="12" t="n">
        <v>1</v>
      </c>
      <c r="O5074" s="12" t="n">
        <v>1</v>
      </c>
      <c r="P5074" s="12" t="n">
        <v>480</v>
      </c>
      <c r="Q5074" s="12" t="n">
        <v>15</v>
      </c>
      <c r="R5074" s="12" t="n">
        <v>21.2</v>
      </c>
      <c r="S5074" s="12" t="inlineStr">
        <is>
          <t>Duct bank</t>
        </is>
      </c>
      <c r="T5074" s="16" t="n">
        <v>470</v>
      </c>
      <c r="U5074" s="16" t="n">
        <v>160</v>
      </c>
      <c r="V5074" s="16">
        <f>ROUNDUP((T5074+U5074+2*'Read Me'!$B$13)*(1+'Read Me'!$B$12),-1)</f>
        <v/>
      </c>
      <c r="W5074" s="16">
        <f>V5074*N5074*O5074</f>
        <v/>
      </c>
      <c r="X5074" s="12">
        <f>IF(LEFT(I5074,2)="MV",2*N5074*IF(L5074="1/C",O5074,1),0)</f>
        <v/>
      </c>
      <c r="Y5074" s="12">
        <f>IF(OR(LEFT(K5074,4)="LVAX",LEFT(K5074,6)="MV15AX",LEFT(K5074,4)="CTAX",LEFT(K5074,2)="W|"),2*N5074*O5074,0)</f>
        <v/>
      </c>
      <c r="Z5074" s="12" t="inlineStr">
        <is>
          <t>VD 2.6 %</t>
        </is>
      </c>
      <c r="AA5074" s="12">
        <f>N5074*O5074</f>
        <v/>
      </c>
    </row>
    <row r="5075">
      <c r="A5075" s="12" t="inlineStr">
        <is>
          <t>I-P-0033</t>
        </is>
      </c>
      <c r="B5075" s="12" t="inlineStr">
        <is>
          <t>I</t>
        </is>
      </c>
      <c r="C5075" s="12" t="inlineStr">
        <is>
          <t>Modular / portable power</t>
        </is>
      </c>
      <c r="D5075" s="12" t="inlineStr">
        <is>
          <t>Area / platform lighting circuit 1 (6 fixtures)</t>
        </is>
      </c>
      <c r="E5075" s="12" t="inlineStr"/>
      <c r="F5075" s="12" t="inlineStr">
        <is>
          <t>PCM: power control module</t>
        </is>
      </c>
      <c r="G5075" s="12" t="inlineStr"/>
      <c r="H5075" s="12" t="inlineStr">
        <is>
          <t>RICE 1 SCR + oxidation catalyst and stack</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3</v>
      </c>
      <c r="R5075" s="12" t="n">
        <v>5</v>
      </c>
      <c r="S5075" s="12" t="inlineStr">
        <is>
          <t>Duct bank</t>
        </is>
      </c>
      <c r="T5075" s="16" t="n">
        <v>770</v>
      </c>
      <c r="U5075" s="16" t="n">
        <v>160</v>
      </c>
      <c r="V5075" s="16">
        <f>ROUNDUP((T5075+U5075+2*'Read Me'!$B$13)*(1+'Read Me'!$B$12),-1)</f>
        <v/>
      </c>
      <c r="W5075" s="16">
        <f>V5075*N5075*O5075</f>
        <v/>
      </c>
      <c r="X5075" s="12">
        <f>IF(LEFT(I5075,2)="MV",2*N5075*IF(L5075="1/C",O5075,1),0)</f>
        <v/>
      </c>
      <c r="Y5075" s="12">
        <f>IF(OR(LEFT(K5075,4)="LVAX",LEFT(K5075,6)="MV15AX",LEFT(K5075,4)="CTAX",LEFT(K5075,2)="W|"),2*N5075*O5075,0)</f>
        <v/>
      </c>
      <c r="Z5075" s="12" t="inlineStr">
        <is>
          <t>fixture-to-fixture run included</t>
        </is>
      </c>
      <c r="AA5075" s="12">
        <f>N5075*O5075</f>
        <v/>
      </c>
    </row>
    <row r="5076">
      <c r="A5076" s="12" t="inlineStr">
        <is>
          <t>I-P-0034</t>
        </is>
      </c>
      <c r="B5076" s="12" t="inlineStr">
        <is>
          <t>I</t>
        </is>
      </c>
      <c r="C5076" s="12" t="inlineStr">
        <is>
          <t>Modular / portable power</t>
        </is>
      </c>
      <c r="D5076" s="12" t="inlineStr">
        <is>
          <t>Motor 1 of 5, 30 kW (VFD output)</t>
        </is>
      </c>
      <c r="E5076" s="12" t="inlineStr"/>
      <c r="F5076" s="12" t="inlineStr">
        <is>
          <t>PCM: power control module</t>
        </is>
      </c>
      <c r="G5076" s="12" t="inlineStr"/>
      <c r="H5076" s="12" t="inlineStr">
        <is>
          <t>RICE 1 radiators (5)</t>
        </is>
      </c>
      <c r="I5076" s="12" t="inlineStr">
        <is>
          <t>LV 600 V</t>
        </is>
      </c>
      <c r="J5076" s="12" t="inlineStr">
        <is>
          <t>VFD cable 600 V 3/C Cu XHHW-2, 3 symmetrical grounds, overall Cu tape shield, TC-ER</t>
        </is>
      </c>
      <c r="K5076" s="12" t="inlineStr">
        <is>
          <t>VFD|3/C+3G|1</t>
        </is>
      </c>
      <c r="L5076" s="12" t="inlineStr">
        <is>
          <t>3/C+3G</t>
        </is>
      </c>
      <c r="M5076" s="12" t="inlineStr">
        <is>
          <t>1</t>
        </is>
      </c>
      <c r="N5076" s="12" t="n">
        <v>1</v>
      </c>
      <c r="O5076" s="12" t="n">
        <v>1</v>
      </c>
      <c r="P5076" s="12" t="n">
        <v>480</v>
      </c>
      <c r="Q5076" s="12" t="n">
        <v>30</v>
      </c>
      <c r="R5076" s="12" t="n">
        <v>42</v>
      </c>
      <c r="S5076" s="12" t="inlineStr">
        <is>
          <t>Duct bank</t>
        </is>
      </c>
      <c r="T5076" s="16" t="n">
        <v>825</v>
      </c>
      <c r="U5076" s="16" t="n">
        <v>139</v>
      </c>
      <c r="V5076" s="16">
        <f>ROUNDUP((T5076+U5076+2*'Read Me'!$B$13)*(1+'Read Me'!$B$12),-1)</f>
        <v/>
      </c>
      <c r="W5076" s="16">
        <f>V5076*N5076*O5076</f>
        <v/>
      </c>
      <c r="X5076" s="12">
        <f>IF(LEFT(I5076,2)="MV",2*N5076*IF(L5076="1/C",O5076,1),0)</f>
        <v/>
      </c>
      <c r="Y5076" s="12">
        <f>IF(OR(LEFT(K5076,4)="LVAX",LEFT(K5076,6)="MV15AX",LEFT(K5076,4)="CTAX",LEFT(K5076,2)="W|"),2*N5076*O5076,0)</f>
        <v/>
      </c>
      <c r="Z5076" s="12" t="inlineStr">
        <is>
          <t>VD 2.5 %</t>
        </is>
      </c>
      <c r="AA5076" s="12">
        <f>N5076*O5076</f>
        <v/>
      </c>
    </row>
    <row r="5077">
      <c r="A5077" s="12" t="inlineStr">
        <is>
          <t>I-P-0035</t>
        </is>
      </c>
      <c r="B5077" s="12" t="inlineStr">
        <is>
          <t>I</t>
        </is>
      </c>
      <c r="C5077" s="12" t="inlineStr">
        <is>
          <t>Modular / portable power</t>
        </is>
      </c>
      <c r="D5077" s="12" t="inlineStr">
        <is>
          <t>Motor 2 of 5, 30 kW (VFD output)</t>
        </is>
      </c>
      <c r="E5077" s="12" t="inlineStr"/>
      <c r="F5077" s="12" t="inlineStr">
        <is>
          <t>PCM: power control module</t>
        </is>
      </c>
      <c r="G5077" s="12" t="inlineStr"/>
      <c r="H5077" s="12" t="inlineStr">
        <is>
          <t>RICE 1 radiators (5)</t>
        </is>
      </c>
      <c r="I5077" s="12" t="inlineStr">
        <is>
          <t>LV 600 V</t>
        </is>
      </c>
      <c r="J5077" s="12" t="inlineStr">
        <is>
          <t>VFD cable 600 V 3/C Cu XHHW-2, 3 symmetrical grounds, overall Cu tape shield, TC-ER</t>
        </is>
      </c>
      <c r="K5077" s="12" t="inlineStr">
        <is>
          <t>VFD|3/C+3G|1</t>
        </is>
      </c>
      <c r="L5077" s="12" t="inlineStr">
        <is>
          <t>3/C+3G</t>
        </is>
      </c>
      <c r="M5077" s="12" t="inlineStr">
        <is>
          <t>1</t>
        </is>
      </c>
      <c r="N5077" s="12" t="n">
        <v>1</v>
      </c>
      <c r="O5077" s="12" t="n">
        <v>1</v>
      </c>
      <c r="P5077" s="12" t="n">
        <v>480</v>
      </c>
      <c r="Q5077" s="12" t="n">
        <v>30</v>
      </c>
      <c r="R5077" s="12" t="n">
        <v>42</v>
      </c>
      <c r="S5077" s="12" t="inlineStr">
        <is>
          <t>Duct bank</t>
        </is>
      </c>
      <c r="T5077" s="16" t="n">
        <v>825</v>
      </c>
      <c r="U5077" s="16" t="n">
        <v>139</v>
      </c>
      <c r="V5077" s="16">
        <f>ROUNDUP((T5077+U5077+2*'Read Me'!$B$13)*(1+'Read Me'!$B$12),-1)</f>
        <v/>
      </c>
      <c r="W5077" s="16">
        <f>V5077*N5077*O5077</f>
        <v/>
      </c>
      <c r="X5077" s="12">
        <f>IF(LEFT(I5077,2)="MV",2*N5077*IF(L5077="1/C",O5077,1),0)</f>
        <v/>
      </c>
      <c r="Y5077" s="12">
        <f>IF(OR(LEFT(K5077,4)="LVAX",LEFT(K5077,6)="MV15AX",LEFT(K5077,4)="CTAX",LEFT(K5077,2)="W|"),2*N5077*O5077,0)</f>
        <v/>
      </c>
      <c r="Z5077" s="12" t="inlineStr">
        <is>
          <t>VD 2.5 %</t>
        </is>
      </c>
      <c r="AA5077" s="12">
        <f>N5077*O5077</f>
        <v/>
      </c>
    </row>
    <row r="5078">
      <c r="A5078" s="12" t="inlineStr">
        <is>
          <t>I-P-0036</t>
        </is>
      </c>
      <c r="B5078" s="12" t="inlineStr">
        <is>
          <t>I</t>
        </is>
      </c>
      <c r="C5078" s="12" t="inlineStr">
        <is>
          <t>Modular / portable power</t>
        </is>
      </c>
      <c r="D5078" s="12" t="inlineStr">
        <is>
          <t>Motor 3 of 5, 30 kW (VFD output)</t>
        </is>
      </c>
      <c r="E5078" s="12" t="inlineStr"/>
      <c r="F5078" s="12" t="inlineStr">
        <is>
          <t>PCM: power control module</t>
        </is>
      </c>
      <c r="G5078" s="12" t="inlineStr"/>
      <c r="H5078" s="12" t="inlineStr">
        <is>
          <t>RICE 1 radiators (5)</t>
        </is>
      </c>
      <c r="I5078" s="12" t="inlineStr">
        <is>
          <t>LV 600 V</t>
        </is>
      </c>
      <c r="J5078" s="12" t="inlineStr">
        <is>
          <t>VFD cable 600 V 3/C Cu XHHW-2, 3 symmetrical grounds, overall Cu tape shield, TC-ER</t>
        </is>
      </c>
      <c r="K5078" s="12" t="inlineStr">
        <is>
          <t>VFD|3/C+3G|1</t>
        </is>
      </c>
      <c r="L5078" s="12" t="inlineStr">
        <is>
          <t>3/C+3G</t>
        </is>
      </c>
      <c r="M5078" s="12" t="inlineStr">
        <is>
          <t>1</t>
        </is>
      </c>
      <c r="N5078" s="12" t="n">
        <v>1</v>
      </c>
      <c r="O5078" s="12" t="n">
        <v>1</v>
      </c>
      <c r="P5078" s="12" t="n">
        <v>480</v>
      </c>
      <c r="Q5078" s="12" t="n">
        <v>30</v>
      </c>
      <c r="R5078" s="12" t="n">
        <v>42</v>
      </c>
      <c r="S5078" s="12" t="inlineStr">
        <is>
          <t>Duct bank</t>
        </is>
      </c>
      <c r="T5078" s="16" t="n">
        <v>825</v>
      </c>
      <c r="U5078" s="16" t="n">
        <v>139</v>
      </c>
      <c r="V5078" s="16">
        <f>ROUNDUP((T5078+U5078+2*'Read Me'!$B$13)*(1+'Read Me'!$B$12),-1)</f>
        <v/>
      </c>
      <c r="W5078" s="16">
        <f>V5078*N5078*O5078</f>
        <v/>
      </c>
      <c r="X5078" s="12">
        <f>IF(LEFT(I5078,2)="MV",2*N5078*IF(L5078="1/C",O5078,1),0)</f>
        <v/>
      </c>
      <c r="Y5078" s="12">
        <f>IF(OR(LEFT(K5078,4)="LVAX",LEFT(K5078,6)="MV15AX",LEFT(K5078,4)="CTAX",LEFT(K5078,2)="W|"),2*N5078*O5078,0)</f>
        <v/>
      </c>
      <c r="Z5078" s="12" t="inlineStr">
        <is>
          <t>VD 2.5 %</t>
        </is>
      </c>
      <c r="AA5078" s="12">
        <f>N5078*O5078</f>
        <v/>
      </c>
    </row>
    <row r="5079">
      <c r="A5079" s="12" t="inlineStr">
        <is>
          <t>I-P-0037</t>
        </is>
      </c>
      <c r="B5079" s="12" t="inlineStr">
        <is>
          <t>I</t>
        </is>
      </c>
      <c r="C5079" s="12" t="inlineStr">
        <is>
          <t>Modular / portable power</t>
        </is>
      </c>
      <c r="D5079" s="12" t="inlineStr">
        <is>
          <t>Motor 4 of 5, 30 kW (VFD output)</t>
        </is>
      </c>
      <c r="E5079" s="12" t="inlineStr"/>
      <c r="F5079" s="12" t="inlineStr">
        <is>
          <t>PCM: power control module</t>
        </is>
      </c>
      <c r="G5079" s="12" t="inlineStr"/>
      <c r="H5079" s="12" t="inlineStr">
        <is>
          <t>RICE 1 radiators (5)</t>
        </is>
      </c>
      <c r="I5079" s="12" t="inlineStr">
        <is>
          <t>LV 600 V</t>
        </is>
      </c>
      <c r="J5079" s="12" t="inlineStr">
        <is>
          <t>VFD cable 600 V 3/C Cu XHHW-2, 3 symmetrical grounds, overall Cu tape shield, TC-ER</t>
        </is>
      </c>
      <c r="K5079" s="12" t="inlineStr">
        <is>
          <t>VFD|3/C+3G|1</t>
        </is>
      </c>
      <c r="L5079" s="12" t="inlineStr">
        <is>
          <t>3/C+3G</t>
        </is>
      </c>
      <c r="M5079" s="12" t="inlineStr">
        <is>
          <t>1</t>
        </is>
      </c>
      <c r="N5079" s="12" t="n">
        <v>1</v>
      </c>
      <c r="O5079" s="12" t="n">
        <v>1</v>
      </c>
      <c r="P5079" s="12" t="n">
        <v>480</v>
      </c>
      <c r="Q5079" s="12" t="n">
        <v>30</v>
      </c>
      <c r="R5079" s="12" t="n">
        <v>42</v>
      </c>
      <c r="S5079" s="12" t="inlineStr">
        <is>
          <t>Duct bank</t>
        </is>
      </c>
      <c r="T5079" s="16" t="n">
        <v>825</v>
      </c>
      <c r="U5079" s="16" t="n">
        <v>139</v>
      </c>
      <c r="V5079" s="16">
        <f>ROUNDUP((T5079+U5079+2*'Read Me'!$B$13)*(1+'Read Me'!$B$12),-1)</f>
        <v/>
      </c>
      <c r="W5079" s="16">
        <f>V5079*N5079*O5079</f>
        <v/>
      </c>
      <c r="X5079" s="12">
        <f>IF(LEFT(I5079,2)="MV",2*N5079*IF(L5079="1/C",O5079,1),0)</f>
        <v/>
      </c>
      <c r="Y5079" s="12">
        <f>IF(OR(LEFT(K5079,4)="LVAX",LEFT(K5079,6)="MV15AX",LEFT(K5079,4)="CTAX",LEFT(K5079,2)="W|"),2*N5079*O5079,0)</f>
        <v/>
      </c>
      <c r="Z5079" s="12" t="inlineStr">
        <is>
          <t>VD 2.5 %</t>
        </is>
      </c>
      <c r="AA5079" s="12">
        <f>N5079*O5079</f>
        <v/>
      </c>
    </row>
    <row r="5080">
      <c r="A5080" s="12" t="inlineStr">
        <is>
          <t>I-P-0038</t>
        </is>
      </c>
      <c r="B5080" s="12" t="inlineStr">
        <is>
          <t>I</t>
        </is>
      </c>
      <c r="C5080" s="12" t="inlineStr">
        <is>
          <t>Modular / portable power</t>
        </is>
      </c>
      <c r="D5080" s="12" t="inlineStr">
        <is>
          <t>Motor 5 of 5, 30 kW (VFD output)</t>
        </is>
      </c>
      <c r="E5080" s="12" t="inlineStr"/>
      <c r="F5080" s="12" t="inlineStr">
        <is>
          <t>PCM: power control module</t>
        </is>
      </c>
      <c r="G5080" s="12" t="inlineStr"/>
      <c r="H5080" s="12" t="inlineStr">
        <is>
          <t>RICE 1 radiators (5)</t>
        </is>
      </c>
      <c r="I5080" s="12" t="inlineStr">
        <is>
          <t>LV 600 V</t>
        </is>
      </c>
      <c r="J5080" s="12" t="inlineStr">
        <is>
          <t>VFD cable 600 V 3/C Cu XHHW-2, 3 symmetrical grounds, overall Cu tape shield, TC-ER</t>
        </is>
      </c>
      <c r="K5080" s="12" t="inlineStr">
        <is>
          <t>VFD|3/C+3G|1</t>
        </is>
      </c>
      <c r="L5080" s="12" t="inlineStr">
        <is>
          <t>3/C+3G</t>
        </is>
      </c>
      <c r="M5080" s="12" t="inlineStr">
        <is>
          <t>1</t>
        </is>
      </c>
      <c r="N5080" s="12" t="n">
        <v>1</v>
      </c>
      <c r="O5080" s="12" t="n">
        <v>1</v>
      </c>
      <c r="P5080" s="12" t="n">
        <v>480</v>
      </c>
      <c r="Q5080" s="12" t="n">
        <v>30</v>
      </c>
      <c r="R5080" s="12" t="n">
        <v>42</v>
      </c>
      <c r="S5080" s="12" t="inlineStr">
        <is>
          <t>Duct bank</t>
        </is>
      </c>
      <c r="T5080" s="16" t="n">
        <v>825</v>
      </c>
      <c r="U5080" s="16" t="n">
        <v>139</v>
      </c>
      <c r="V5080" s="16">
        <f>ROUNDUP((T5080+U5080+2*'Read Me'!$B$13)*(1+'Read Me'!$B$12),-1)</f>
        <v/>
      </c>
      <c r="W5080" s="16">
        <f>V5080*N5080*O5080</f>
        <v/>
      </c>
      <c r="X5080" s="12">
        <f>IF(LEFT(I5080,2)="MV",2*N5080*IF(L5080="1/C",O5080,1),0)</f>
        <v/>
      </c>
      <c r="Y5080" s="12">
        <f>IF(OR(LEFT(K5080,4)="LVAX",LEFT(K5080,6)="MV15AX",LEFT(K5080,4)="CTAX",LEFT(K5080,2)="W|"),2*N5080*O5080,0)</f>
        <v/>
      </c>
      <c r="Z5080" s="12" t="inlineStr">
        <is>
          <t>VD 2.5 %</t>
        </is>
      </c>
      <c r="AA5080" s="12">
        <f>N5080*O5080</f>
        <v/>
      </c>
    </row>
    <row r="5081">
      <c r="A5081" s="12" t="inlineStr">
        <is>
          <t>I-P-0039</t>
        </is>
      </c>
      <c r="B5081" s="12" t="inlineStr">
        <is>
          <t>I</t>
        </is>
      </c>
      <c r="C5081" s="12" t="inlineStr">
        <is>
          <t>Modular / portable power</t>
        </is>
      </c>
      <c r="D5081" s="12" t="inlineStr">
        <is>
          <t>Motor 1 of 1, 15 kW</t>
        </is>
      </c>
      <c r="E5081" s="12" t="inlineStr"/>
      <c r="F5081" s="12" t="inlineStr">
        <is>
          <t>PCM: power control module</t>
        </is>
      </c>
      <c r="G5081" s="12" t="inlineStr"/>
      <c r="H5081" s="12" t="inlineStr">
        <is>
          <t>RICE 2 SCR + oxidation catalyst and stack</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15</v>
      </c>
      <c r="R5081" s="12" t="n">
        <v>21.2</v>
      </c>
      <c r="S5081" s="12" t="inlineStr">
        <is>
          <t>Duct bank</t>
        </is>
      </c>
      <c r="T5081" s="16" t="n">
        <v>470</v>
      </c>
      <c r="U5081" s="16" t="n">
        <v>132</v>
      </c>
      <c r="V5081" s="16">
        <f>ROUNDUP((T5081+U5081+2*'Read Me'!$B$13)*(1+'Read Me'!$B$12),-1)</f>
        <v/>
      </c>
      <c r="W5081" s="16">
        <f>V5081*N5081*O5081</f>
        <v/>
      </c>
      <c r="X5081" s="12">
        <f>IF(LEFT(I5081,2)="MV",2*N5081*IF(L5081="1/C",O5081,1),0)</f>
        <v/>
      </c>
      <c r="Y5081" s="12">
        <f>IF(OR(LEFT(K5081,4)="LVAX",LEFT(K5081,6)="MV15AX",LEFT(K5081,4)="CTAX",LEFT(K5081,2)="W|"),2*N5081*O5081,0)</f>
        <v/>
      </c>
      <c r="Z5081" s="12" t="inlineStr">
        <is>
          <t>VD 2.5 %</t>
        </is>
      </c>
      <c r="AA5081" s="12">
        <f>N5081*O5081</f>
        <v/>
      </c>
    </row>
    <row r="5082">
      <c r="A5082" s="12" t="inlineStr">
        <is>
          <t>I-P-0040</t>
        </is>
      </c>
      <c r="B5082" s="12" t="inlineStr">
        <is>
          <t>I</t>
        </is>
      </c>
      <c r="C5082" s="12" t="inlineStr">
        <is>
          <t>Modular / portable power</t>
        </is>
      </c>
      <c r="D5082" s="12" t="inlineStr">
        <is>
          <t>Area / platform lighting circuit 1 (6 fixtures)</t>
        </is>
      </c>
      <c r="E5082" s="12" t="inlineStr"/>
      <c r="F5082" s="12" t="inlineStr">
        <is>
          <t>PCM: power control module</t>
        </is>
      </c>
      <c r="G5082" s="12" t="inlineStr"/>
      <c r="H5082" s="12" t="inlineStr">
        <is>
          <t>RICE 2 SCR + oxidation catalyst and stack</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3</v>
      </c>
      <c r="R5082" s="12" t="n">
        <v>5</v>
      </c>
      <c r="S5082" s="12" t="inlineStr">
        <is>
          <t>Duct bank</t>
        </is>
      </c>
      <c r="T5082" s="16" t="n">
        <v>770</v>
      </c>
      <c r="U5082" s="16" t="n">
        <v>132</v>
      </c>
      <c r="V5082" s="16">
        <f>ROUNDUP((T5082+U5082+2*'Read Me'!$B$13)*(1+'Read Me'!$B$12),-1)</f>
        <v/>
      </c>
      <c r="W5082" s="16">
        <f>V5082*N5082*O5082</f>
        <v/>
      </c>
      <c r="X5082" s="12">
        <f>IF(LEFT(I5082,2)="MV",2*N5082*IF(L5082="1/C",O5082,1),0)</f>
        <v/>
      </c>
      <c r="Y5082" s="12">
        <f>IF(OR(LEFT(K5082,4)="LVAX",LEFT(K5082,6)="MV15AX",LEFT(K5082,4)="CTAX",LEFT(K5082,2)="W|"),2*N5082*O5082,0)</f>
        <v/>
      </c>
      <c r="Z5082" s="12" t="inlineStr">
        <is>
          <t>fixture-to-fixture run included</t>
        </is>
      </c>
      <c r="AA5082" s="12">
        <f>N5082*O5082</f>
        <v/>
      </c>
    </row>
    <row r="5083">
      <c r="A5083" s="12" t="inlineStr">
        <is>
          <t>I-P-0041</t>
        </is>
      </c>
      <c r="B5083" s="12" t="inlineStr">
        <is>
          <t>I</t>
        </is>
      </c>
      <c r="C5083" s="12" t="inlineStr">
        <is>
          <t>Modular / portable power</t>
        </is>
      </c>
      <c r="D5083" s="12" t="inlineStr">
        <is>
          <t>Motor 1 of 5, 30 kW (VFD output)</t>
        </is>
      </c>
      <c r="E5083" s="12" t="inlineStr"/>
      <c r="F5083" s="12" t="inlineStr">
        <is>
          <t>PCM: power control module</t>
        </is>
      </c>
      <c r="G5083" s="12" t="inlineStr"/>
      <c r="H5083" s="12" t="inlineStr">
        <is>
          <t>RICE 2 radiators (5)</t>
        </is>
      </c>
      <c r="I5083" s="12" t="inlineStr">
        <is>
          <t>LV 600 V</t>
        </is>
      </c>
      <c r="J5083" s="12" t="inlineStr">
        <is>
          <t>VFD cable 600 V 3/C Cu XHHW-2, 3 symmetrical grounds, overall Cu tape shield, TC-ER</t>
        </is>
      </c>
      <c r="K5083" s="12" t="inlineStr">
        <is>
          <t>VFD|3/C+3G|2</t>
        </is>
      </c>
      <c r="L5083" s="12" t="inlineStr">
        <is>
          <t>3/C+3G</t>
        </is>
      </c>
      <c r="M5083" s="12" t="inlineStr">
        <is>
          <t>2</t>
        </is>
      </c>
      <c r="N5083" s="12" t="n">
        <v>1</v>
      </c>
      <c r="O5083" s="12" t="n">
        <v>1</v>
      </c>
      <c r="P5083" s="12" t="n">
        <v>480</v>
      </c>
      <c r="Q5083" s="12" t="n">
        <v>30</v>
      </c>
      <c r="R5083" s="12" t="n">
        <v>42</v>
      </c>
      <c r="S5083" s="12" t="inlineStr">
        <is>
          <t>Duct bank</t>
        </is>
      </c>
      <c r="T5083" s="16" t="n">
        <v>630</v>
      </c>
      <c r="U5083" s="16" t="n">
        <v>192</v>
      </c>
      <c r="V5083" s="16">
        <f>ROUNDUP((T5083+U5083+2*'Read Me'!$B$13)*(1+'Read Me'!$B$12),-1)</f>
        <v/>
      </c>
      <c r="W5083" s="16">
        <f>V5083*N5083*O5083</f>
        <v/>
      </c>
      <c r="X5083" s="12">
        <f>IF(LEFT(I5083,2)="MV",2*N5083*IF(L5083="1/C",O5083,1),0)</f>
        <v/>
      </c>
      <c r="Y5083" s="12">
        <f>IF(OR(LEFT(K5083,4)="LVAX",LEFT(K5083,6)="MV15AX",LEFT(K5083,4)="CTAX",LEFT(K5083,2)="W|"),2*N5083*O5083,0)</f>
        <v/>
      </c>
      <c r="Z5083" s="12" t="inlineStr">
        <is>
          <t>VD 2.7 %</t>
        </is>
      </c>
      <c r="AA5083" s="12">
        <f>N5083*O5083</f>
        <v/>
      </c>
    </row>
    <row r="5084">
      <c r="A5084" s="12" t="inlineStr">
        <is>
          <t>I-P-0042</t>
        </is>
      </c>
      <c r="B5084" s="12" t="inlineStr">
        <is>
          <t>I</t>
        </is>
      </c>
      <c r="C5084" s="12" t="inlineStr">
        <is>
          <t>Modular / portable power</t>
        </is>
      </c>
      <c r="D5084" s="12" t="inlineStr">
        <is>
          <t>Motor 2 of 5, 30 kW (VFD output)</t>
        </is>
      </c>
      <c r="E5084" s="12" t="inlineStr"/>
      <c r="F5084" s="12" t="inlineStr">
        <is>
          <t>PCM: power control module</t>
        </is>
      </c>
      <c r="G5084" s="12" t="inlineStr"/>
      <c r="H5084" s="12" t="inlineStr">
        <is>
          <t>RICE 2 radiators (5)</t>
        </is>
      </c>
      <c r="I5084" s="12" t="inlineStr">
        <is>
          <t>LV 600 V</t>
        </is>
      </c>
      <c r="J5084" s="12" t="inlineStr">
        <is>
          <t>VFD cable 600 V 3/C Cu XHHW-2, 3 symmetrical grounds, overall Cu tape shield, TC-ER</t>
        </is>
      </c>
      <c r="K5084" s="12" t="inlineStr">
        <is>
          <t>VFD|3/C+3G|2</t>
        </is>
      </c>
      <c r="L5084" s="12" t="inlineStr">
        <is>
          <t>3/C+3G</t>
        </is>
      </c>
      <c r="M5084" s="12" t="inlineStr">
        <is>
          <t>2</t>
        </is>
      </c>
      <c r="N5084" s="12" t="n">
        <v>1</v>
      </c>
      <c r="O5084" s="12" t="n">
        <v>1</v>
      </c>
      <c r="P5084" s="12" t="n">
        <v>480</v>
      </c>
      <c r="Q5084" s="12" t="n">
        <v>30</v>
      </c>
      <c r="R5084" s="12" t="n">
        <v>42</v>
      </c>
      <c r="S5084" s="12" t="inlineStr">
        <is>
          <t>Duct bank</t>
        </is>
      </c>
      <c r="T5084" s="16" t="n">
        <v>630</v>
      </c>
      <c r="U5084" s="16" t="n">
        <v>192</v>
      </c>
      <c r="V5084" s="16">
        <f>ROUNDUP((T5084+U5084+2*'Read Me'!$B$13)*(1+'Read Me'!$B$12),-1)</f>
        <v/>
      </c>
      <c r="W5084" s="16">
        <f>V5084*N5084*O5084</f>
        <v/>
      </c>
      <c r="X5084" s="12">
        <f>IF(LEFT(I5084,2)="MV",2*N5084*IF(L5084="1/C",O5084,1),0)</f>
        <v/>
      </c>
      <c r="Y5084" s="12">
        <f>IF(OR(LEFT(K5084,4)="LVAX",LEFT(K5084,6)="MV15AX",LEFT(K5084,4)="CTAX",LEFT(K5084,2)="W|"),2*N5084*O5084,0)</f>
        <v/>
      </c>
      <c r="Z5084" s="12" t="inlineStr">
        <is>
          <t>VD 2.7 %</t>
        </is>
      </c>
      <c r="AA5084" s="12">
        <f>N5084*O5084</f>
        <v/>
      </c>
    </row>
    <row r="5085">
      <c r="A5085" s="12" t="inlineStr">
        <is>
          <t>I-P-0043</t>
        </is>
      </c>
      <c r="B5085" s="12" t="inlineStr">
        <is>
          <t>I</t>
        </is>
      </c>
      <c r="C5085" s="12" t="inlineStr">
        <is>
          <t>Modular / portable power</t>
        </is>
      </c>
      <c r="D5085" s="12" t="inlineStr">
        <is>
          <t>Motor 3 of 5, 30 kW (VFD output)</t>
        </is>
      </c>
      <c r="E5085" s="12" t="inlineStr"/>
      <c r="F5085" s="12" t="inlineStr">
        <is>
          <t>PCM: power control module</t>
        </is>
      </c>
      <c r="G5085" s="12" t="inlineStr"/>
      <c r="H5085" s="12" t="inlineStr">
        <is>
          <t>RICE 2 radiators (5)</t>
        </is>
      </c>
      <c r="I5085" s="12" t="inlineStr">
        <is>
          <t>LV 600 V</t>
        </is>
      </c>
      <c r="J5085" s="12" t="inlineStr">
        <is>
          <t>VFD cable 600 V 3/C Cu XHHW-2, 3 symmetrical grounds, overall Cu tape shield, TC-ER</t>
        </is>
      </c>
      <c r="K5085" s="12" t="inlineStr">
        <is>
          <t>VFD|3/C+3G|2</t>
        </is>
      </c>
      <c r="L5085" s="12" t="inlineStr">
        <is>
          <t>3/C+3G</t>
        </is>
      </c>
      <c r="M5085" s="12" t="inlineStr">
        <is>
          <t>2</t>
        </is>
      </c>
      <c r="N5085" s="12" t="n">
        <v>1</v>
      </c>
      <c r="O5085" s="12" t="n">
        <v>1</v>
      </c>
      <c r="P5085" s="12" t="n">
        <v>480</v>
      </c>
      <c r="Q5085" s="12" t="n">
        <v>30</v>
      </c>
      <c r="R5085" s="12" t="n">
        <v>42</v>
      </c>
      <c r="S5085" s="12" t="inlineStr">
        <is>
          <t>Duct bank</t>
        </is>
      </c>
      <c r="T5085" s="16" t="n">
        <v>630</v>
      </c>
      <c r="U5085" s="16" t="n">
        <v>192</v>
      </c>
      <c r="V5085" s="16">
        <f>ROUNDUP((T5085+U5085+2*'Read Me'!$B$13)*(1+'Read Me'!$B$12),-1)</f>
        <v/>
      </c>
      <c r="W5085" s="16">
        <f>V5085*N5085*O5085</f>
        <v/>
      </c>
      <c r="X5085" s="12">
        <f>IF(LEFT(I5085,2)="MV",2*N5085*IF(L5085="1/C",O5085,1),0)</f>
        <v/>
      </c>
      <c r="Y5085" s="12">
        <f>IF(OR(LEFT(K5085,4)="LVAX",LEFT(K5085,6)="MV15AX",LEFT(K5085,4)="CTAX",LEFT(K5085,2)="W|"),2*N5085*O5085,0)</f>
        <v/>
      </c>
      <c r="Z5085" s="12" t="inlineStr">
        <is>
          <t>VD 2.7 %</t>
        </is>
      </c>
      <c r="AA5085" s="12">
        <f>N5085*O5085</f>
        <v/>
      </c>
    </row>
    <row r="5086">
      <c r="A5086" s="12" t="inlineStr">
        <is>
          <t>I-P-0044</t>
        </is>
      </c>
      <c r="B5086" s="12" t="inlineStr">
        <is>
          <t>I</t>
        </is>
      </c>
      <c r="C5086" s="12" t="inlineStr">
        <is>
          <t>Modular / portable power</t>
        </is>
      </c>
      <c r="D5086" s="12" t="inlineStr">
        <is>
          <t>Motor 4 of 5, 30 kW (VFD output)</t>
        </is>
      </c>
      <c r="E5086" s="12" t="inlineStr"/>
      <c r="F5086" s="12" t="inlineStr">
        <is>
          <t>PCM: power control module</t>
        </is>
      </c>
      <c r="G5086" s="12" t="inlineStr"/>
      <c r="H5086" s="12" t="inlineStr">
        <is>
          <t>RICE 2 radiators (5)</t>
        </is>
      </c>
      <c r="I5086" s="12" t="inlineStr">
        <is>
          <t>LV 600 V</t>
        </is>
      </c>
      <c r="J5086" s="12" t="inlineStr">
        <is>
          <t>VFD cable 600 V 3/C Cu XHHW-2, 3 symmetrical grounds, overall Cu tape shield, TC-ER</t>
        </is>
      </c>
      <c r="K5086" s="12" t="inlineStr">
        <is>
          <t>VFD|3/C+3G|2</t>
        </is>
      </c>
      <c r="L5086" s="12" t="inlineStr">
        <is>
          <t>3/C+3G</t>
        </is>
      </c>
      <c r="M5086" s="12" t="inlineStr">
        <is>
          <t>2</t>
        </is>
      </c>
      <c r="N5086" s="12" t="n">
        <v>1</v>
      </c>
      <c r="O5086" s="12" t="n">
        <v>1</v>
      </c>
      <c r="P5086" s="12" t="n">
        <v>480</v>
      </c>
      <c r="Q5086" s="12" t="n">
        <v>30</v>
      </c>
      <c r="R5086" s="12" t="n">
        <v>42</v>
      </c>
      <c r="S5086" s="12" t="inlineStr">
        <is>
          <t>Duct bank</t>
        </is>
      </c>
      <c r="T5086" s="16" t="n">
        <v>630</v>
      </c>
      <c r="U5086" s="16" t="n">
        <v>192</v>
      </c>
      <c r="V5086" s="16">
        <f>ROUNDUP((T5086+U5086+2*'Read Me'!$B$13)*(1+'Read Me'!$B$12),-1)</f>
        <v/>
      </c>
      <c r="W5086" s="16">
        <f>V5086*N5086*O5086</f>
        <v/>
      </c>
      <c r="X5086" s="12">
        <f>IF(LEFT(I5086,2)="MV",2*N5086*IF(L5086="1/C",O5086,1),0)</f>
        <v/>
      </c>
      <c r="Y5086" s="12">
        <f>IF(OR(LEFT(K5086,4)="LVAX",LEFT(K5086,6)="MV15AX",LEFT(K5086,4)="CTAX",LEFT(K5086,2)="W|"),2*N5086*O5086,0)</f>
        <v/>
      </c>
      <c r="Z5086" s="12" t="inlineStr">
        <is>
          <t>VD 2.7 %</t>
        </is>
      </c>
      <c r="AA5086" s="12">
        <f>N5086*O5086</f>
        <v/>
      </c>
    </row>
    <row r="5087">
      <c r="A5087" s="12" t="inlineStr">
        <is>
          <t>I-P-0045</t>
        </is>
      </c>
      <c r="B5087" s="12" t="inlineStr">
        <is>
          <t>I</t>
        </is>
      </c>
      <c r="C5087" s="12" t="inlineStr">
        <is>
          <t>Modular / portable power</t>
        </is>
      </c>
      <c r="D5087" s="12" t="inlineStr">
        <is>
          <t>Motor 5 of 5, 30 kW (VFD output)</t>
        </is>
      </c>
      <c r="E5087" s="12" t="inlineStr"/>
      <c r="F5087" s="12" t="inlineStr">
        <is>
          <t>PCM: power control module</t>
        </is>
      </c>
      <c r="G5087" s="12" t="inlineStr"/>
      <c r="H5087" s="12" t="inlineStr">
        <is>
          <t>RICE 2 radiators (5)</t>
        </is>
      </c>
      <c r="I5087" s="12" t="inlineStr">
        <is>
          <t>LV 600 V</t>
        </is>
      </c>
      <c r="J5087" s="12" t="inlineStr">
        <is>
          <t>VFD cable 600 V 3/C Cu XHHW-2, 3 symmetrical grounds, overall Cu tape shield, TC-ER</t>
        </is>
      </c>
      <c r="K5087" s="12" t="inlineStr">
        <is>
          <t>VFD|3/C+3G|2</t>
        </is>
      </c>
      <c r="L5087" s="12" t="inlineStr">
        <is>
          <t>3/C+3G</t>
        </is>
      </c>
      <c r="M5087" s="12" t="inlineStr">
        <is>
          <t>2</t>
        </is>
      </c>
      <c r="N5087" s="12" t="n">
        <v>1</v>
      </c>
      <c r="O5087" s="12" t="n">
        <v>1</v>
      </c>
      <c r="P5087" s="12" t="n">
        <v>480</v>
      </c>
      <c r="Q5087" s="12" t="n">
        <v>30</v>
      </c>
      <c r="R5087" s="12" t="n">
        <v>42</v>
      </c>
      <c r="S5087" s="12" t="inlineStr">
        <is>
          <t>Duct bank</t>
        </is>
      </c>
      <c r="T5087" s="16" t="n">
        <v>630</v>
      </c>
      <c r="U5087" s="16" t="n">
        <v>192</v>
      </c>
      <c r="V5087" s="16">
        <f>ROUNDUP((T5087+U5087+2*'Read Me'!$B$13)*(1+'Read Me'!$B$12),-1)</f>
        <v/>
      </c>
      <c r="W5087" s="16">
        <f>V5087*N5087*O5087</f>
        <v/>
      </c>
      <c r="X5087" s="12">
        <f>IF(LEFT(I5087,2)="MV",2*N5087*IF(L5087="1/C",O5087,1),0)</f>
        <v/>
      </c>
      <c r="Y5087" s="12">
        <f>IF(OR(LEFT(K5087,4)="LVAX",LEFT(K5087,6)="MV15AX",LEFT(K5087,4)="CTAX",LEFT(K5087,2)="W|"),2*N5087*O5087,0)</f>
        <v/>
      </c>
      <c r="Z5087" s="12" t="inlineStr">
        <is>
          <t>VD 2.7 %</t>
        </is>
      </c>
      <c r="AA5087" s="12">
        <f>N5087*O5087</f>
        <v/>
      </c>
    </row>
    <row r="5088">
      <c r="A5088" s="12" t="inlineStr">
        <is>
          <t>I-P-0046</t>
        </is>
      </c>
      <c r="B5088" s="12" t="inlineStr">
        <is>
          <t>I</t>
        </is>
      </c>
      <c r="C5088" s="12" t="inlineStr">
        <is>
          <t>Modular / portable power</t>
        </is>
      </c>
      <c r="D5088" s="12" t="inlineStr">
        <is>
          <t>Motor 1 of 1, 15 kW</t>
        </is>
      </c>
      <c r="E5088" s="12" t="inlineStr"/>
      <c r="F5088" s="12" t="inlineStr">
        <is>
          <t>PCM: power control module</t>
        </is>
      </c>
      <c r="G5088" s="12" t="inlineStr"/>
      <c r="H5088" s="12" t="inlineStr">
        <is>
          <t>RICE 3 SCR + oxidation catalyst and stack</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15</v>
      </c>
      <c r="R5088" s="12" t="n">
        <v>21.2</v>
      </c>
      <c r="S5088" s="12" t="inlineStr">
        <is>
          <t>Duct bank</t>
        </is>
      </c>
      <c r="T5088" s="16" t="n">
        <v>470</v>
      </c>
      <c r="U5088" s="16" t="n">
        <v>104</v>
      </c>
      <c r="V5088" s="16">
        <f>ROUNDUP((T5088+U5088+2*'Read Me'!$B$13)*(1+'Read Me'!$B$12),-1)</f>
        <v/>
      </c>
      <c r="W5088" s="16">
        <f>V5088*N5088*O5088</f>
        <v/>
      </c>
      <c r="X5088" s="12">
        <f>IF(LEFT(I5088,2)="MV",2*N5088*IF(L5088="1/C",O5088,1),0)</f>
        <v/>
      </c>
      <c r="Y5088" s="12">
        <f>IF(OR(LEFT(K5088,4)="LVAX",LEFT(K5088,6)="MV15AX",LEFT(K5088,4)="CTAX",LEFT(K5088,2)="W|"),2*N5088*O5088,0)</f>
        <v/>
      </c>
      <c r="Z5088" s="12" t="inlineStr">
        <is>
          <t>VD 2.4 %</t>
        </is>
      </c>
      <c r="AA5088" s="12">
        <f>N5088*O5088</f>
        <v/>
      </c>
    </row>
    <row r="5089">
      <c r="A5089" s="12" t="inlineStr">
        <is>
          <t>I-P-0047</t>
        </is>
      </c>
      <c r="B5089" s="12" t="inlineStr">
        <is>
          <t>I</t>
        </is>
      </c>
      <c r="C5089" s="12" t="inlineStr">
        <is>
          <t>Modular / portable power</t>
        </is>
      </c>
      <c r="D5089" s="12" t="inlineStr">
        <is>
          <t>Area / platform lighting circuit 1 (6 fixtures)</t>
        </is>
      </c>
      <c r="E5089" s="12" t="inlineStr"/>
      <c r="F5089" s="12" t="inlineStr">
        <is>
          <t>PCM: power control module</t>
        </is>
      </c>
      <c r="G5089" s="12" t="inlineStr"/>
      <c r="H5089" s="12" t="inlineStr">
        <is>
          <t>RICE 3 SCR + oxidation catalyst and stack</t>
        </is>
      </c>
      <c r="I5089" s="12" t="inlineStr">
        <is>
          <t>LV 600 V</t>
        </is>
      </c>
      <c r="J5089" s="12" t="inlineStr">
        <is>
          <t>Type TC-ER 600 V 3/C Cu XHHW-2 + ground, PVC jacket</t>
        </is>
      </c>
      <c r="K5089" s="12" t="inlineStr">
        <is>
          <t>LV|3/C+G|10</t>
        </is>
      </c>
      <c r="L5089" s="12" t="inlineStr">
        <is>
          <t>3/C+G</t>
        </is>
      </c>
      <c r="M5089" s="12" t="inlineStr">
        <is>
          <t>10</t>
        </is>
      </c>
      <c r="N5089" s="12" t="n">
        <v>1</v>
      </c>
      <c r="O5089" s="12" t="n">
        <v>1</v>
      </c>
      <c r="P5089" s="12" t="n">
        <v>480</v>
      </c>
      <c r="Q5089" s="12" t="n">
        <v>3</v>
      </c>
      <c r="R5089" s="12" t="n">
        <v>5</v>
      </c>
      <c r="S5089" s="12" t="inlineStr">
        <is>
          <t>Duct bank</t>
        </is>
      </c>
      <c r="T5089" s="16" t="n">
        <v>770</v>
      </c>
      <c r="U5089" s="16" t="n">
        <v>104</v>
      </c>
      <c r="V5089" s="16">
        <f>ROUNDUP((T5089+U5089+2*'Read Me'!$B$13)*(1+'Read Me'!$B$12),-1)</f>
        <v/>
      </c>
      <c r="W5089" s="16">
        <f>V5089*N5089*O5089</f>
        <v/>
      </c>
      <c r="X5089" s="12">
        <f>IF(LEFT(I5089,2)="MV",2*N5089*IF(L5089="1/C",O5089,1),0)</f>
        <v/>
      </c>
      <c r="Y5089" s="12">
        <f>IF(OR(LEFT(K5089,4)="LVAX",LEFT(K5089,6)="MV15AX",LEFT(K5089,4)="CTAX",LEFT(K5089,2)="W|"),2*N5089*O5089,0)</f>
        <v/>
      </c>
      <c r="Z5089" s="12" t="inlineStr">
        <is>
          <t>fixture-to-fixture run included</t>
        </is>
      </c>
      <c r="AA5089" s="12">
        <f>N5089*O5089</f>
        <v/>
      </c>
    </row>
    <row r="5090">
      <c r="A5090" s="12" t="inlineStr">
        <is>
          <t>I-P-0048</t>
        </is>
      </c>
      <c r="B5090" s="12" t="inlineStr">
        <is>
          <t>I</t>
        </is>
      </c>
      <c r="C5090" s="12" t="inlineStr">
        <is>
          <t>Modular / portable power</t>
        </is>
      </c>
      <c r="D5090" s="12" t="inlineStr">
        <is>
          <t>Motor 1 of 5, 30 kW (VFD output)</t>
        </is>
      </c>
      <c r="E5090" s="12" t="inlineStr"/>
      <c r="F5090" s="12" t="inlineStr">
        <is>
          <t>PCM: power control module</t>
        </is>
      </c>
      <c r="G5090" s="12" t="inlineStr"/>
      <c r="H5090" s="12" t="inlineStr">
        <is>
          <t>RICE 3 radiators (5)</t>
        </is>
      </c>
      <c r="I5090" s="12" t="inlineStr">
        <is>
          <t>LV 600 V</t>
        </is>
      </c>
      <c r="J5090" s="12" t="inlineStr">
        <is>
          <t>VFD cable 600 V 3/C Cu XHHW-2, 3 symmetrical grounds, overall Cu tape shield, TC-ER</t>
        </is>
      </c>
      <c r="K5090" s="12" t="inlineStr">
        <is>
          <t>VFD|3/C+3G|6</t>
        </is>
      </c>
      <c r="L5090" s="12" t="inlineStr">
        <is>
          <t>3/C+3G</t>
        </is>
      </c>
      <c r="M5090" s="12" t="inlineStr">
        <is>
          <t>6</t>
        </is>
      </c>
      <c r="N5090" s="12" t="n">
        <v>1</v>
      </c>
      <c r="O5090" s="12" t="n">
        <v>1</v>
      </c>
      <c r="P5090" s="12" t="n">
        <v>480</v>
      </c>
      <c r="Q5090" s="12" t="n">
        <v>30</v>
      </c>
      <c r="R5090" s="12" t="n">
        <v>42</v>
      </c>
      <c r="S5090" s="12" t="inlineStr">
        <is>
          <t>Tray</t>
        </is>
      </c>
      <c r="T5090" s="16" t="n">
        <v>120</v>
      </c>
      <c r="U5090" s="16" t="n">
        <v>240</v>
      </c>
      <c r="V5090" s="16">
        <f>ROUNDUP((T5090+U5090+2*'Read Me'!$B$13)*(1+'Read Me'!$B$12),-1)</f>
        <v/>
      </c>
      <c r="W5090" s="16">
        <f>V5090*N5090*O5090</f>
        <v/>
      </c>
      <c r="X5090" s="12">
        <f>IF(LEFT(I5090,2)="MV",2*N5090*IF(L5090="1/C",O5090,1),0)</f>
        <v/>
      </c>
      <c r="Y5090" s="12">
        <f>IF(OR(LEFT(K5090,4)="LVAX",LEFT(K5090,6)="MV15AX",LEFT(K5090,4)="CTAX",LEFT(K5090,2)="W|"),2*N5090*O5090,0)</f>
        <v/>
      </c>
      <c r="Z5090" s="12" t="inlineStr">
        <is>
          <t>VD 3.0 %</t>
        </is>
      </c>
      <c r="AA5090" s="12">
        <f>N5090*O5090</f>
        <v/>
      </c>
    </row>
    <row r="5091">
      <c r="A5091" s="12" t="inlineStr">
        <is>
          <t>I-P-0049</t>
        </is>
      </c>
      <c r="B5091" s="12" t="inlineStr">
        <is>
          <t>I</t>
        </is>
      </c>
      <c r="C5091" s="12" t="inlineStr">
        <is>
          <t>Modular / portable power</t>
        </is>
      </c>
      <c r="D5091" s="12" t="inlineStr">
        <is>
          <t>Motor 2 of 5, 30 kW (VFD output)</t>
        </is>
      </c>
      <c r="E5091" s="12" t="inlineStr"/>
      <c r="F5091" s="12" t="inlineStr">
        <is>
          <t>PCM: power control module</t>
        </is>
      </c>
      <c r="G5091" s="12" t="inlineStr"/>
      <c r="H5091" s="12" t="inlineStr">
        <is>
          <t>RICE 3 radiators (5)</t>
        </is>
      </c>
      <c r="I5091" s="12" t="inlineStr">
        <is>
          <t>LV 600 V</t>
        </is>
      </c>
      <c r="J5091" s="12" t="inlineStr">
        <is>
          <t>VFD cable 600 V 3/C Cu XHHW-2, 3 symmetrical grounds, overall Cu tape shield, TC-ER</t>
        </is>
      </c>
      <c r="K5091" s="12" t="inlineStr">
        <is>
          <t>VFD|3/C+3G|6</t>
        </is>
      </c>
      <c r="L5091" s="12" t="inlineStr">
        <is>
          <t>3/C+3G</t>
        </is>
      </c>
      <c r="M5091" s="12" t="inlineStr">
        <is>
          <t>6</t>
        </is>
      </c>
      <c r="N5091" s="12" t="n">
        <v>1</v>
      </c>
      <c r="O5091" s="12" t="n">
        <v>1</v>
      </c>
      <c r="P5091" s="12" t="n">
        <v>480</v>
      </c>
      <c r="Q5091" s="12" t="n">
        <v>30</v>
      </c>
      <c r="R5091" s="12" t="n">
        <v>42</v>
      </c>
      <c r="S5091" s="12" t="inlineStr">
        <is>
          <t>Tray</t>
        </is>
      </c>
      <c r="T5091" s="16" t="n">
        <v>120</v>
      </c>
      <c r="U5091" s="16" t="n">
        <v>240</v>
      </c>
      <c r="V5091" s="16">
        <f>ROUNDUP((T5091+U5091+2*'Read Me'!$B$13)*(1+'Read Me'!$B$12),-1)</f>
        <v/>
      </c>
      <c r="W5091" s="16">
        <f>V5091*N5091*O5091</f>
        <v/>
      </c>
      <c r="X5091" s="12">
        <f>IF(LEFT(I5091,2)="MV",2*N5091*IF(L5091="1/C",O5091,1),0)</f>
        <v/>
      </c>
      <c r="Y5091" s="12">
        <f>IF(OR(LEFT(K5091,4)="LVAX",LEFT(K5091,6)="MV15AX",LEFT(K5091,4)="CTAX",LEFT(K5091,2)="W|"),2*N5091*O5091,0)</f>
        <v/>
      </c>
      <c r="Z5091" s="12" t="inlineStr">
        <is>
          <t>VD 3.0 %</t>
        </is>
      </c>
      <c r="AA5091" s="12">
        <f>N5091*O5091</f>
        <v/>
      </c>
    </row>
    <row r="5092">
      <c r="A5092" s="12" t="inlineStr">
        <is>
          <t>I-P-0050</t>
        </is>
      </c>
      <c r="B5092" s="12" t="inlineStr">
        <is>
          <t>I</t>
        </is>
      </c>
      <c r="C5092" s="12" t="inlineStr">
        <is>
          <t>Modular / portable power</t>
        </is>
      </c>
      <c r="D5092" s="12" t="inlineStr">
        <is>
          <t>Motor 3 of 5, 30 kW (VFD output)</t>
        </is>
      </c>
      <c r="E5092" s="12" t="inlineStr"/>
      <c r="F5092" s="12" t="inlineStr">
        <is>
          <t>PCM: power control module</t>
        </is>
      </c>
      <c r="G5092" s="12" t="inlineStr"/>
      <c r="H5092" s="12" t="inlineStr">
        <is>
          <t>RICE 3 radiators (5)</t>
        </is>
      </c>
      <c r="I5092" s="12" t="inlineStr">
        <is>
          <t>LV 600 V</t>
        </is>
      </c>
      <c r="J5092" s="12" t="inlineStr">
        <is>
          <t>VFD cable 600 V 3/C Cu XHHW-2, 3 symmetrical grounds, overall Cu tape shield, TC-ER</t>
        </is>
      </c>
      <c r="K5092" s="12" t="inlineStr">
        <is>
          <t>VFD|3/C+3G|6</t>
        </is>
      </c>
      <c r="L5092" s="12" t="inlineStr">
        <is>
          <t>3/C+3G</t>
        </is>
      </c>
      <c r="M5092" s="12" t="inlineStr">
        <is>
          <t>6</t>
        </is>
      </c>
      <c r="N5092" s="12" t="n">
        <v>1</v>
      </c>
      <c r="O5092" s="12" t="n">
        <v>1</v>
      </c>
      <c r="P5092" s="12" t="n">
        <v>480</v>
      </c>
      <c r="Q5092" s="12" t="n">
        <v>30</v>
      </c>
      <c r="R5092" s="12" t="n">
        <v>42</v>
      </c>
      <c r="S5092" s="12" t="inlineStr">
        <is>
          <t>Tray</t>
        </is>
      </c>
      <c r="T5092" s="16" t="n">
        <v>120</v>
      </c>
      <c r="U5092" s="16" t="n">
        <v>240</v>
      </c>
      <c r="V5092" s="16">
        <f>ROUNDUP((T5092+U5092+2*'Read Me'!$B$13)*(1+'Read Me'!$B$12),-1)</f>
        <v/>
      </c>
      <c r="W5092" s="16">
        <f>V5092*N5092*O5092</f>
        <v/>
      </c>
      <c r="X5092" s="12">
        <f>IF(LEFT(I5092,2)="MV",2*N5092*IF(L5092="1/C",O5092,1),0)</f>
        <v/>
      </c>
      <c r="Y5092" s="12">
        <f>IF(OR(LEFT(K5092,4)="LVAX",LEFT(K5092,6)="MV15AX",LEFT(K5092,4)="CTAX",LEFT(K5092,2)="W|"),2*N5092*O5092,0)</f>
        <v/>
      </c>
      <c r="Z5092" s="12" t="inlineStr">
        <is>
          <t>VD 3.0 %</t>
        </is>
      </c>
      <c r="AA5092" s="12">
        <f>N5092*O5092</f>
        <v/>
      </c>
    </row>
    <row r="5093">
      <c r="A5093" s="12" t="inlineStr">
        <is>
          <t>I-P-0051</t>
        </is>
      </c>
      <c r="B5093" s="12" t="inlineStr">
        <is>
          <t>I</t>
        </is>
      </c>
      <c r="C5093" s="12" t="inlineStr">
        <is>
          <t>Modular / portable power</t>
        </is>
      </c>
      <c r="D5093" s="12" t="inlineStr">
        <is>
          <t>Motor 4 of 5, 30 kW (VFD output)</t>
        </is>
      </c>
      <c r="E5093" s="12" t="inlineStr"/>
      <c r="F5093" s="12" t="inlineStr">
        <is>
          <t>PCM: power control module</t>
        </is>
      </c>
      <c r="G5093" s="12" t="inlineStr"/>
      <c r="H5093" s="12" t="inlineStr">
        <is>
          <t>RICE 3 radiators (5)</t>
        </is>
      </c>
      <c r="I5093" s="12" t="inlineStr">
        <is>
          <t>LV 600 V</t>
        </is>
      </c>
      <c r="J5093" s="12" t="inlineStr">
        <is>
          <t>VFD cable 600 V 3/C Cu XHHW-2, 3 symmetrical grounds, overall Cu tape shield, TC-ER</t>
        </is>
      </c>
      <c r="K5093" s="12" t="inlineStr">
        <is>
          <t>VFD|3/C+3G|6</t>
        </is>
      </c>
      <c r="L5093" s="12" t="inlineStr">
        <is>
          <t>3/C+3G</t>
        </is>
      </c>
      <c r="M5093" s="12" t="inlineStr">
        <is>
          <t>6</t>
        </is>
      </c>
      <c r="N5093" s="12" t="n">
        <v>1</v>
      </c>
      <c r="O5093" s="12" t="n">
        <v>1</v>
      </c>
      <c r="P5093" s="12" t="n">
        <v>480</v>
      </c>
      <c r="Q5093" s="12" t="n">
        <v>30</v>
      </c>
      <c r="R5093" s="12" t="n">
        <v>42</v>
      </c>
      <c r="S5093" s="12" t="inlineStr">
        <is>
          <t>Tray</t>
        </is>
      </c>
      <c r="T5093" s="16" t="n">
        <v>120</v>
      </c>
      <c r="U5093" s="16" t="n">
        <v>240</v>
      </c>
      <c r="V5093" s="16">
        <f>ROUNDUP((T5093+U5093+2*'Read Me'!$B$13)*(1+'Read Me'!$B$12),-1)</f>
        <v/>
      </c>
      <c r="W5093" s="16">
        <f>V5093*N5093*O5093</f>
        <v/>
      </c>
      <c r="X5093" s="12">
        <f>IF(LEFT(I5093,2)="MV",2*N5093*IF(L5093="1/C",O5093,1),0)</f>
        <v/>
      </c>
      <c r="Y5093" s="12">
        <f>IF(OR(LEFT(K5093,4)="LVAX",LEFT(K5093,6)="MV15AX",LEFT(K5093,4)="CTAX",LEFT(K5093,2)="W|"),2*N5093*O5093,0)</f>
        <v/>
      </c>
      <c r="Z5093" s="12" t="inlineStr">
        <is>
          <t>VD 3.0 %</t>
        </is>
      </c>
      <c r="AA5093" s="12">
        <f>N5093*O5093</f>
        <v/>
      </c>
    </row>
    <row r="5094">
      <c r="A5094" s="12" t="inlineStr">
        <is>
          <t>I-P-0052</t>
        </is>
      </c>
      <c r="B5094" s="12" t="inlineStr">
        <is>
          <t>I</t>
        </is>
      </c>
      <c r="C5094" s="12" t="inlineStr">
        <is>
          <t>Modular / portable power</t>
        </is>
      </c>
      <c r="D5094" s="12" t="inlineStr">
        <is>
          <t>Motor 5 of 5, 30 kW (VFD output)</t>
        </is>
      </c>
      <c r="E5094" s="12" t="inlineStr"/>
      <c r="F5094" s="12" t="inlineStr">
        <is>
          <t>PCM: power control module</t>
        </is>
      </c>
      <c r="G5094" s="12" t="inlineStr"/>
      <c r="H5094" s="12" t="inlineStr">
        <is>
          <t>RICE 3 radiators (5)</t>
        </is>
      </c>
      <c r="I5094" s="12" t="inlineStr">
        <is>
          <t>LV 600 V</t>
        </is>
      </c>
      <c r="J5094" s="12" t="inlineStr">
        <is>
          <t>VFD cable 600 V 3/C Cu XHHW-2, 3 symmetrical grounds, overall Cu tape shield, TC-ER</t>
        </is>
      </c>
      <c r="K5094" s="12" t="inlineStr">
        <is>
          <t>VFD|3/C+3G|6</t>
        </is>
      </c>
      <c r="L5094" s="12" t="inlineStr">
        <is>
          <t>3/C+3G</t>
        </is>
      </c>
      <c r="M5094" s="12" t="inlineStr">
        <is>
          <t>6</t>
        </is>
      </c>
      <c r="N5094" s="12" t="n">
        <v>1</v>
      </c>
      <c r="O5094" s="12" t="n">
        <v>1</v>
      </c>
      <c r="P5094" s="12" t="n">
        <v>480</v>
      </c>
      <c r="Q5094" s="12" t="n">
        <v>30</v>
      </c>
      <c r="R5094" s="12" t="n">
        <v>42</v>
      </c>
      <c r="S5094" s="12" t="inlineStr">
        <is>
          <t>Tray</t>
        </is>
      </c>
      <c r="T5094" s="16" t="n">
        <v>120</v>
      </c>
      <c r="U5094" s="16" t="n">
        <v>240</v>
      </c>
      <c r="V5094" s="16">
        <f>ROUNDUP((T5094+U5094+2*'Read Me'!$B$13)*(1+'Read Me'!$B$12),-1)</f>
        <v/>
      </c>
      <c r="W5094" s="16">
        <f>V5094*N5094*O5094</f>
        <v/>
      </c>
      <c r="X5094" s="12">
        <f>IF(LEFT(I5094,2)="MV",2*N5094*IF(L5094="1/C",O5094,1),0)</f>
        <v/>
      </c>
      <c r="Y5094" s="12">
        <f>IF(OR(LEFT(K5094,4)="LVAX",LEFT(K5094,6)="MV15AX",LEFT(K5094,4)="CTAX",LEFT(K5094,2)="W|"),2*N5094*O5094,0)</f>
        <v/>
      </c>
      <c r="Z5094" s="12" t="inlineStr">
        <is>
          <t>VD 3.0 %</t>
        </is>
      </c>
      <c r="AA5094" s="12">
        <f>N5094*O5094</f>
        <v/>
      </c>
    </row>
    <row r="5095">
      <c r="A5095" s="12" t="inlineStr">
        <is>
          <t>I-P-0053</t>
        </is>
      </c>
      <c r="B5095" s="12" t="inlineStr">
        <is>
          <t>I</t>
        </is>
      </c>
      <c r="C5095" s="12" t="inlineStr">
        <is>
          <t>Modular / portable power</t>
        </is>
      </c>
      <c r="D5095" s="12" t="inlineStr">
        <is>
          <t>Motor 1 of 1, 15 kW</t>
        </is>
      </c>
      <c r="E5095" s="12" t="inlineStr"/>
      <c r="F5095" s="12" t="inlineStr">
        <is>
          <t>PCM: power control module</t>
        </is>
      </c>
      <c r="G5095" s="12" t="inlineStr"/>
      <c r="H5095" s="12" t="inlineStr">
        <is>
          <t>RICE 4 SCR + oxidation catalyst and stack</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15</v>
      </c>
      <c r="R5095" s="12" t="n">
        <v>21.2</v>
      </c>
      <c r="S5095" s="12" t="inlineStr">
        <is>
          <t>Duct bank</t>
        </is>
      </c>
      <c r="T5095" s="16" t="n">
        <v>470</v>
      </c>
      <c r="U5095" s="16" t="n">
        <v>76</v>
      </c>
      <c r="V5095" s="16">
        <f>ROUNDUP((T5095+U5095+2*'Read Me'!$B$13)*(1+'Read Me'!$B$12),-1)</f>
        <v/>
      </c>
      <c r="W5095" s="16">
        <f>V5095*N5095*O5095</f>
        <v/>
      </c>
      <c r="X5095" s="12">
        <f>IF(LEFT(I5095,2)="MV",2*N5095*IF(L5095="1/C",O5095,1),0)</f>
        <v/>
      </c>
      <c r="Y5095" s="12">
        <f>IF(OR(LEFT(K5095,4)="LVAX",LEFT(K5095,6)="MV15AX",LEFT(K5095,4)="CTAX",LEFT(K5095,2)="W|"),2*N5095*O5095,0)</f>
        <v/>
      </c>
      <c r="Z5095" s="12" t="inlineStr">
        <is>
          <t>VD 2.3 %</t>
        </is>
      </c>
      <c r="AA5095" s="12">
        <f>N5095*O5095</f>
        <v/>
      </c>
    </row>
    <row r="5096">
      <c r="A5096" s="12" t="inlineStr">
        <is>
          <t>I-P-0054</t>
        </is>
      </c>
      <c r="B5096" s="12" t="inlineStr">
        <is>
          <t>I</t>
        </is>
      </c>
      <c r="C5096" s="12" t="inlineStr">
        <is>
          <t>Modular / portable power</t>
        </is>
      </c>
      <c r="D5096" s="12" t="inlineStr">
        <is>
          <t>Area / platform lighting circuit 1 (6 fixtures)</t>
        </is>
      </c>
      <c r="E5096" s="12" t="inlineStr"/>
      <c r="F5096" s="12" t="inlineStr">
        <is>
          <t>PCM: power control module</t>
        </is>
      </c>
      <c r="G5096" s="12" t="inlineStr"/>
      <c r="H5096" s="12" t="inlineStr">
        <is>
          <t>RICE 4 SCR + oxidation catalyst and stack</t>
        </is>
      </c>
      <c r="I5096" s="12" t="inlineStr">
        <is>
          <t>LV 600 V</t>
        </is>
      </c>
      <c r="J5096" s="12" t="inlineStr">
        <is>
          <t>Type TC-ER 600 V 3/C Cu XHHW-2 + ground, PVC jacket</t>
        </is>
      </c>
      <c r="K5096" s="12" t="inlineStr">
        <is>
          <t>LV|3/C+G|10</t>
        </is>
      </c>
      <c r="L5096" s="12" t="inlineStr">
        <is>
          <t>3/C+G</t>
        </is>
      </c>
      <c r="M5096" s="12" t="inlineStr">
        <is>
          <t>10</t>
        </is>
      </c>
      <c r="N5096" s="12" t="n">
        <v>1</v>
      </c>
      <c r="O5096" s="12" t="n">
        <v>1</v>
      </c>
      <c r="P5096" s="12" t="n">
        <v>480</v>
      </c>
      <c r="Q5096" s="12" t="n">
        <v>3</v>
      </c>
      <c r="R5096" s="12" t="n">
        <v>5</v>
      </c>
      <c r="S5096" s="12" t="inlineStr">
        <is>
          <t>Duct bank</t>
        </is>
      </c>
      <c r="T5096" s="16" t="n">
        <v>770</v>
      </c>
      <c r="U5096" s="16" t="n">
        <v>76</v>
      </c>
      <c r="V5096" s="16">
        <f>ROUNDUP((T5096+U5096+2*'Read Me'!$B$13)*(1+'Read Me'!$B$12),-1)</f>
        <v/>
      </c>
      <c r="W5096" s="16">
        <f>V5096*N5096*O5096</f>
        <v/>
      </c>
      <c r="X5096" s="12">
        <f>IF(LEFT(I5096,2)="MV",2*N5096*IF(L5096="1/C",O5096,1),0)</f>
        <v/>
      </c>
      <c r="Y5096" s="12">
        <f>IF(OR(LEFT(K5096,4)="LVAX",LEFT(K5096,6)="MV15AX",LEFT(K5096,4)="CTAX",LEFT(K5096,2)="W|"),2*N5096*O5096,0)</f>
        <v/>
      </c>
      <c r="Z5096" s="12" t="inlineStr">
        <is>
          <t>fixture-to-fixture run included</t>
        </is>
      </c>
      <c r="AA5096" s="12">
        <f>N5096*O5096</f>
        <v/>
      </c>
    </row>
    <row r="5097">
      <c r="A5097" s="12" t="inlineStr">
        <is>
          <t>I-P-0055</t>
        </is>
      </c>
      <c r="B5097" s="12" t="inlineStr">
        <is>
          <t>I</t>
        </is>
      </c>
      <c r="C5097" s="12" t="inlineStr">
        <is>
          <t>Modular / portable power</t>
        </is>
      </c>
      <c r="D5097" s="12" t="inlineStr">
        <is>
          <t>Motor 1 of 5, 30 kW (VFD output)</t>
        </is>
      </c>
      <c r="E5097" s="12" t="inlineStr"/>
      <c r="F5097" s="12" t="inlineStr">
        <is>
          <t>PCM: power control module</t>
        </is>
      </c>
      <c r="G5097" s="12" t="inlineStr"/>
      <c r="H5097" s="12" t="inlineStr">
        <is>
          <t>RICE 4 radiators (5)</t>
        </is>
      </c>
      <c r="I5097" s="12" t="inlineStr">
        <is>
          <t>LV 600 V</t>
        </is>
      </c>
      <c r="J5097" s="12" t="inlineStr">
        <is>
          <t>VFD cable 600 V 3/C Cu XHHW-2, 3 symmetrical grounds, overall Cu tape shield, TC-ER</t>
        </is>
      </c>
      <c r="K5097" s="12" t="inlineStr">
        <is>
          <t>VFD|3/C+3G|6</t>
        </is>
      </c>
      <c r="L5097" s="12" t="inlineStr">
        <is>
          <t>3/C+3G</t>
        </is>
      </c>
      <c r="M5097" s="12" t="inlineStr">
        <is>
          <t>6</t>
        </is>
      </c>
      <c r="N5097" s="12" t="n">
        <v>1</v>
      </c>
      <c r="O5097" s="12" t="n">
        <v>1</v>
      </c>
      <c r="P5097" s="12" t="n">
        <v>480</v>
      </c>
      <c r="Q5097" s="12" t="n">
        <v>30</v>
      </c>
      <c r="R5097" s="12" t="n">
        <v>42</v>
      </c>
      <c r="S5097" s="12" t="inlineStr">
        <is>
          <t>Tray</t>
        </is>
      </c>
      <c r="T5097" s="16" t="n">
        <v>80</v>
      </c>
      <c r="U5097" s="16" t="n">
        <v>206</v>
      </c>
      <c r="V5097" s="16">
        <f>ROUNDUP((T5097+U5097+2*'Read Me'!$B$13)*(1+'Read Me'!$B$12),-1)</f>
        <v/>
      </c>
      <c r="W5097" s="16">
        <f>V5097*N5097*O5097</f>
        <v/>
      </c>
      <c r="X5097" s="12">
        <f>IF(LEFT(I5097,2)="MV",2*N5097*IF(L5097="1/C",O5097,1),0)</f>
        <v/>
      </c>
      <c r="Y5097" s="12">
        <f>IF(OR(LEFT(K5097,4)="LVAX",LEFT(K5097,6)="MV15AX",LEFT(K5097,4)="CTAX",LEFT(K5097,2)="W|"),2*N5097*O5097,0)</f>
        <v/>
      </c>
      <c r="Z5097" s="12" t="inlineStr">
        <is>
          <t>VD 2.4 %</t>
        </is>
      </c>
      <c r="AA5097" s="12">
        <f>N5097*O5097</f>
        <v/>
      </c>
    </row>
    <row r="5098">
      <c r="A5098" s="12" t="inlineStr">
        <is>
          <t>I-P-0056</t>
        </is>
      </c>
      <c r="B5098" s="12" t="inlineStr">
        <is>
          <t>I</t>
        </is>
      </c>
      <c r="C5098" s="12" t="inlineStr">
        <is>
          <t>Modular / portable power</t>
        </is>
      </c>
      <c r="D5098" s="12" t="inlineStr">
        <is>
          <t>Motor 2 of 5, 30 kW (VFD output)</t>
        </is>
      </c>
      <c r="E5098" s="12" t="inlineStr"/>
      <c r="F5098" s="12" t="inlineStr">
        <is>
          <t>PCM: power control module</t>
        </is>
      </c>
      <c r="G5098" s="12" t="inlineStr"/>
      <c r="H5098" s="12" t="inlineStr">
        <is>
          <t>RICE 4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Tray</t>
        </is>
      </c>
      <c r="T5098" s="16" t="n">
        <v>80</v>
      </c>
      <c r="U5098" s="16" t="n">
        <v>206</v>
      </c>
      <c r="V5098" s="16">
        <f>ROUNDUP((T5098+U5098+2*'Read Me'!$B$13)*(1+'Read Me'!$B$12),-1)</f>
        <v/>
      </c>
      <c r="W5098" s="16">
        <f>V5098*N5098*O5098</f>
        <v/>
      </c>
      <c r="X5098" s="12">
        <f>IF(LEFT(I5098,2)="MV",2*N5098*IF(L5098="1/C",O5098,1),0)</f>
        <v/>
      </c>
      <c r="Y5098" s="12">
        <f>IF(OR(LEFT(K5098,4)="LVAX",LEFT(K5098,6)="MV15AX",LEFT(K5098,4)="CTAX",LEFT(K5098,2)="W|"),2*N5098*O5098,0)</f>
        <v/>
      </c>
      <c r="Z5098" s="12" t="inlineStr">
        <is>
          <t>VD 2.4 %</t>
        </is>
      </c>
      <c r="AA5098" s="12">
        <f>N5098*O5098</f>
        <v/>
      </c>
    </row>
    <row r="5099">
      <c r="A5099" s="12" t="inlineStr">
        <is>
          <t>I-P-0057</t>
        </is>
      </c>
      <c r="B5099" s="12" t="inlineStr">
        <is>
          <t>I</t>
        </is>
      </c>
      <c r="C5099" s="12" t="inlineStr">
        <is>
          <t>Modular / portable power</t>
        </is>
      </c>
      <c r="D5099" s="12" t="inlineStr">
        <is>
          <t>Motor 3 of 5, 30 kW (VFD output)</t>
        </is>
      </c>
      <c r="E5099" s="12" t="inlineStr"/>
      <c r="F5099" s="12" t="inlineStr">
        <is>
          <t>PCM: power control module</t>
        </is>
      </c>
      <c r="G5099" s="12" t="inlineStr"/>
      <c r="H5099" s="12" t="inlineStr">
        <is>
          <t>RICE 4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80</v>
      </c>
      <c r="U5099" s="16" t="n">
        <v>206</v>
      </c>
      <c r="V5099" s="16">
        <f>ROUNDUP((T5099+U5099+2*'Read Me'!$B$13)*(1+'Read Me'!$B$12),-1)</f>
        <v/>
      </c>
      <c r="W5099" s="16">
        <f>V5099*N5099*O5099</f>
        <v/>
      </c>
      <c r="X5099" s="12">
        <f>IF(LEFT(I5099,2)="MV",2*N5099*IF(L5099="1/C",O5099,1),0)</f>
        <v/>
      </c>
      <c r="Y5099" s="12">
        <f>IF(OR(LEFT(K5099,4)="LVAX",LEFT(K5099,6)="MV15AX",LEFT(K5099,4)="CTAX",LEFT(K5099,2)="W|"),2*N5099*O5099,0)</f>
        <v/>
      </c>
      <c r="Z5099" s="12" t="inlineStr">
        <is>
          <t>VD 2.4 %</t>
        </is>
      </c>
      <c r="AA5099" s="12">
        <f>N5099*O5099</f>
        <v/>
      </c>
    </row>
    <row r="5100">
      <c r="A5100" s="12" t="inlineStr">
        <is>
          <t>I-P-0058</t>
        </is>
      </c>
      <c r="B5100" s="12" t="inlineStr">
        <is>
          <t>I</t>
        </is>
      </c>
      <c r="C5100" s="12" t="inlineStr">
        <is>
          <t>Modular / portable power</t>
        </is>
      </c>
      <c r="D5100" s="12" t="inlineStr">
        <is>
          <t>Motor 4 of 5, 30 kW (VFD output)</t>
        </is>
      </c>
      <c r="E5100" s="12" t="inlineStr"/>
      <c r="F5100" s="12" t="inlineStr">
        <is>
          <t>PCM: power control module</t>
        </is>
      </c>
      <c r="G5100" s="12" t="inlineStr"/>
      <c r="H5100" s="12" t="inlineStr">
        <is>
          <t>RICE 4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80</v>
      </c>
      <c r="U5100" s="16" t="n">
        <v>206</v>
      </c>
      <c r="V5100" s="16">
        <f>ROUNDUP((T5100+U5100+2*'Read Me'!$B$13)*(1+'Read Me'!$B$12),-1)</f>
        <v/>
      </c>
      <c r="W5100" s="16">
        <f>V5100*N5100*O5100</f>
        <v/>
      </c>
      <c r="X5100" s="12">
        <f>IF(LEFT(I5100,2)="MV",2*N5100*IF(L5100="1/C",O5100,1),0)</f>
        <v/>
      </c>
      <c r="Y5100" s="12">
        <f>IF(OR(LEFT(K5100,4)="LVAX",LEFT(K5100,6)="MV15AX",LEFT(K5100,4)="CTAX",LEFT(K5100,2)="W|"),2*N5100*O5100,0)</f>
        <v/>
      </c>
      <c r="Z5100" s="12" t="inlineStr">
        <is>
          <t>VD 2.4 %</t>
        </is>
      </c>
      <c r="AA5100" s="12">
        <f>N5100*O5100</f>
        <v/>
      </c>
    </row>
    <row r="5101">
      <c r="A5101" s="12" t="inlineStr">
        <is>
          <t>I-P-0059</t>
        </is>
      </c>
      <c r="B5101" s="12" t="inlineStr">
        <is>
          <t>I</t>
        </is>
      </c>
      <c r="C5101" s="12" t="inlineStr">
        <is>
          <t>Modular / portable power</t>
        </is>
      </c>
      <c r="D5101" s="12" t="inlineStr">
        <is>
          <t>Motor 5 of 5, 30 kW (VFD output)</t>
        </is>
      </c>
      <c r="E5101" s="12" t="inlineStr"/>
      <c r="F5101" s="12" t="inlineStr">
        <is>
          <t>PCM: power control module</t>
        </is>
      </c>
      <c r="G5101" s="12" t="inlineStr"/>
      <c r="H5101" s="12" t="inlineStr">
        <is>
          <t>RICE 4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Tray</t>
        </is>
      </c>
      <c r="T5101" s="16" t="n">
        <v>80</v>
      </c>
      <c r="U5101" s="16" t="n">
        <v>206</v>
      </c>
      <c r="V5101" s="16">
        <f>ROUNDUP((T5101+U5101+2*'Read Me'!$B$13)*(1+'Read Me'!$B$12),-1)</f>
        <v/>
      </c>
      <c r="W5101" s="16">
        <f>V5101*N5101*O5101</f>
        <v/>
      </c>
      <c r="X5101" s="12">
        <f>IF(LEFT(I5101,2)="MV",2*N5101*IF(L5101="1/C",O5101,1),0)</f>
        <v/>
      </c>
      <c r="Y5101" s="12">
        <f>IF(OR(LEFT(K5101,4)="LVAX",LEFT(K5101,6)="MV15AX",LEFT(K5101,4)="CTAX",LEFT(K5101,2)="W|"),2*N5101*O5101,0)</f>
        <v/>
      </c>
      <c r="Z5101" s="12" t="inlineStr">
        <is>
          <t>VD 2.4 %</t>
        </is>
      </c>
      <c r="AA5101" s="12">
        <f>N5101*O5101</f>
        <v/>
      </c>
    </row>
    <row r="5102">
      <c r="A5102" s="12" t="inlineStr">
        <is>
          <t>I-P-0060</t>
        </is>
      </c>
      <c r="B5102" s="12" t="inlineStr">
        <is>
          <t>I</t>
        </is>
      </c>
      <c r="C5102" s="12" t="inlineStr">
        <is>
          <t>Modular / portable power</t>
        </is>
      </c>
      <c r="D5102" s="12" t="inlineStr">
        <is>
          <t>Motor 1 of 1, 15 kW</t>
        </is>
      </c>
      <c r="E5102" s="12" t="inlineStr"/>
      <c r="F5102" s="12" t="inlineStr">
        <is>
          <t>PCM: power control module</t>
        </is>
      </c>
      <c r="G5102" s="12" t="inlineStr"/>
      <c r="H5102" s="12" t="inlineStr">
        <is>
          <t>RICE 5 SCR + oxidation catalyst and stack</t>
        </is>
      </c>
      <c r="I5102" s="12" t="inlineStr">
        <is>
          <t>LV 600 V</t>
        </is>
      </c>
      <c r="J5102" s="12" t="inlineStr">
        <is>
          <t>Type TC-ER 600 V 3/C Cu XHHW-2 + ground, PVC jacket</t>
        </is>
      </c>
      <c r="K5102" s="12" t="inlineStr">
        <is>
          <t>LV|3/C+G|6</t>
        </is>
      </c>
      <c r="L5102" s="12" t="inlineStr">
        <is>
          <t>3/C+G</t>
        </is>
      </c>
      <c r="M5102" s="12" t="inlineStr">
        <is>
          <t>6</t>
        </is>
      </c>
      <c r="N5102" s="12" t="n">
        <v>1</v>
      </c>
      <c r="O5102" s="12" t="n">
        <v>1</v>
      </c>
      <c r="P5102" s="12" t="n">
        <v>480</v>
      </c>
      <c r="Q5102" s="12" t="n">
        <v>15</v>
      </c>
      <c r="R5102" s="12" t="n">
        <v>21.2</v>
      </c>
      <c r="S5102" s="12" t="inlineStr">
        <is>
          <t>Duct bank</t>
        </is>
      </c>
      <c r="T5102" s="16" t="n">
        <v>322</v>
      </c>
      <c r="U5102" s="16" t="n">
        <v>196</v>
      </c>
      <c r="V5102" s="16">
        <f>ROUNDUP((T5102+U5102+2*'Read Me'!$B$13)*(1+'Read Me'!$B$12),-1)</f>
        <v/>
      </c>
      <c r="W5102" s="16">
        <f>V5102*N5102*O5102</f>
        <v/>
      </c>
      <c r="X5102" s="12">
        <f>IF(LEFT(I5102,2)="MV",2*N5102*IF(L5102="1/C",O5102,1),0)</f>
        <v/>
      </c>
      <c r="Y5102" s="12">
        <f>IF(OR(LEFT(K5102,4)="LVAX",LEFT(K5102,6)="MV15AX",LEFT(K5102,4)="CTAX",LEFT(K5102,2)="W|"),2*N5102*O5102,0)</f>
        <v/>
      </c>
      <c r="Z5102" s="12" t="inlineStr">
        <is>
          <t>VD 2.1 %</t>
        </is>
      </c>
      <c r="AA5102" s="12">
        <f>N5102*O5102</f>
        <v/>
      </c>
    </row>
    <row r="5103">
      <c r="A5103" s="12" t="inlineStr">
        <is>
          <t>I-P-0061</t>
        </is>
      </c>
      <c r="B5103" s="12" t="inlineStr">
        <is>
          <t>I</t>
        </is>
      </c>
      <c r="C5103" s="12" t="inlineStr">
        <is>
          <t>Modular / portable power</t>
        </is>
      </c>
      <c r="D5103" s="12" t="inlineStr">
        <is>
          <t>Area / platform lighting circuit 1 (6 fixtures)</t>
        </is>
      </c>
      <c r="E5103" s="12" t="inlineStr"/>
      <c r="F5103" s="12" t="inlineStr">
        <is>
          <t>PCM: power control module</t>
        </is>
      </c>
      <c r="G5103" s="12" t="inlineStr"/>
      <c r="H5103" s="12" t="inlineStr">
        <is>
          <t>RICE 5 SCR + oxidation catalyst and stack</t>
        </is>
      </c>
      <c r="I5103" s="12" t="inlineStr">
        <is>
          <t>LV 600 V</t>
        </is>
      </c>
      <c r="J5103" s="12" t="inlineStr">
        <is>
          <t>Type TC-ER 600 V 3/C Cu XHHW-2 + ground, PVC jacket</t>
        </is>
      </c>
      <c r="K5103" s="12" t="inlineStr">
        <is>
          <t>LV|3/C+G|10</t>
        </is>
      </c>
      <c r="L5103" s="12" t="inlineStr">
        <is>
          <t>3/C+G</t>
        </is>
      </c>
      <c r="M5103" s="12" t="inlineStr">
        <is>
          <t>10</t>
        </is>
      </c>
      <c r="N5103" s="12" t="n">
        <v>1</v>
      </c>
      <c r="O5103" s="12" t="n">
        <v>1</v>
      </c>
      <c r="P5103" s="12" t="n">
        <v>480</v>
      </c>
      <c r="Q5103" s="12" t="n">
        <v>3</v>
      </c>
      <c r="R5103" s="12" t="n">
        <v>5</v>
      </c>
      <c r="S5103" s="12" t="inlineStr">
        <is>
          <t>Duct bank</t>
        </is>
      </c>
      <c r="T5103" s="16" t="n">
        <v>622</v>
      </c>
      <c r="U5103" s="16" t="n">
        <v>196</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I-P-0062</t>
        </is>
      </c>
      <c r="B5104" s="12" t="inlineStr">
        <is>
          <t>I</t>
        </is>
      </c>
      <c r="C5104" s="12" t="inlineStr">
        <is>
          <t>Modular / portable power</t>
        </is>
      </c>
      <c r="D5104" s="12" t="inlineStr">
        <is>
          <t>Motor 1 of 5, 30 kW (VFD output)</t>
        </is>
      </c>
      <c r="E5104" s="12" t="inlineStr"/>
      <c r="F5104" s="12" t="inlineStr">
        <is>
          <t>PCM: power control module</t>
        </is>
      </c>
      <c r="G5104" s="12" t="inlineStr"/>
      <c r="H5104" s="12" t="inlineStr">
        <is>
          <t>RICE 5 radiators (5)</t>
        </is>
      </c>
      <c r="I5104" s="12" t="inlineStr">
        <is>
          <t>LV 600 V</t>
        </is>
      </c>
      <c r="J5104" s="12" t="inlineStr">
        <is>
          <t>VFD cable 600 V 3/C Cu XHHW-2, 3 symmetrical grounds, overall Cu tape shield, TC-ER</t>
        </is>
      </c>
      <c r="K5104" s="12" t="inlineStr">
        <is>
          <t>VFD|3/C+3G|6</t>
        </is>
      </c>
      <c r="L5104" s="12" t="inlineStr">
        <is>
          <t>3/C+3G</t>
        </is>
      </c>
      <c r="M5104" s="12" t="inlineStr">
        <is>
          <t>6</t>
        </is>
      </c>
      <c r="N5104" s="12" t="n">
        <v>1</v>
      </c>
      <c r="O5104" s="12" t="n">
        <v>1</v>
      </c>
      <c r="P5104" s="12" t="n">
        <v>480</v>
      </c>
      <c r="Q5104" s="12" t="n">
        <v>30</v>
      </c>
      <c r="R5104" s="12" t="n">
        <v>42</v>
      </c>
      <c r="S5104" s="12" t="inlineStr">
        <is>
          <t>Tray</t>
        </is>
      </c>
      <c r="T5104" s="16" t="n">
        <v>80</v>
      </c>
      <c r="U5104" s="16" t="n">
        <v>178</v>
      </c>
      <c r="V5104" s="16">
        <f>ROUNDUP((T5104+U5104+2*'Read Me'!$B$13)*(1+'Read Me'!$B$12),-1)</f>
        <v/>
      </c>
      <c r="W5104" s="16">
        <f>V5104*N5104*O5104</f>
        <v/>
      </c>
      <c r="X5104" s="12">
        <f>IF(LEFT(I5104,2)="MV",2*N5104*IF(L5104="1/C",O5104,1),0)</f>
        <v/>
      </c>
      <c r="Y5104" s="12">
        <f>IF(OR(LEFT(K5104,4)="LVAX",LEFT(K5104,6)="MV15AX",LEFT(K5104,4)="CTAX",LEFT(K5104,2)="W|"),2*N5104*O5104,0)</f>
        <v/>
      </c>
      <c r="Z5104" s="12" t="inlineStr">
        <is>
          <t>VD 2.1 %</t>
        </is>
      </c>
      <c r="AA5104" s="12">
        <f>N5104*O5104</f>
        <v/>
      </c>
    </row>
    <row r="5105">
      <c r="A5105" s="12" t="inlineStr">
        <is>
          <t>I-P-0063</t>
        </is>
      </c>
      <c r="B5105" s="12" t="inlineStr">
        <is>
          <t>I</t>
        </is>
      </c>
      <c r="C5105" s="12" t="inlineStr">
        <is>
          <t>Modular / portable power</t>
        </is>
      </c>
      <c r="D5105" s="12" t="inlineStr">
        <is>
          <t>Motor 2 of 5, 30 kW (VFD output)</t>
        </is>
      </c>
      <c r="E5105" s="12" t="inlineStr"/>
      <c r="F5105" s="12" t="inlineStr">
        <is>
          <t>PCM: power control module</t>
        </is>
      </c>
      <c r="G5105" s="12" t="inlineStr"/>
      <c r="H5105" s="12" t="inlineStr">
        <is>
          <t>RICE 5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178</v>
      </c>
      <c r="V5105" s="16">
        <f>ROUNDUP((T5105+U5105+2*'Read Me'!$B$13)*(1+'Read Me'!$B$12),-1)</f>
        <v/>
      </c>
      <c r="W5105" s="16">
        <f>V5105*N5105*O5105</f>
        <v/>
      </c>
      <c r="X5105" s="12">
        <f>IF(LEFT(I5105,2)="MV",2*N5105*IF(L5105="1/C",O5105,1),0)</f>
        <v/>
      </c>
      <c r="Y5105" s="12">
        <f>IF(OR(LEFT(K5105,4)="LVAX",LEFT(K5105,6)="MV15AX",LEFT(K5105,4)="CTAX",LEFT(K5105,2)="W|"),2*N5105*O5105,0)</f>
        <v/>
      </c>
      <c r="Z5105" s="12" t="inlineStr">
        <is>
          <t>VD 2.1 %</t>
        </is>
      </c>
      <c r="AA5105" s="12">
        <f>N5105*O5105</f>
        <v/>
      </c>
    </row>
    <row r="5106">
      <c r="A5106" s="12" t="inlineStr">
        <is>
          <t>I-P-0064</t>
        </is>
      </c>
      <c r="B5106" s="12" t="inlineStr">
        <is>
          <t>I</t>
        </is>
      </c>
      <c r="C5106" s="12" t="inlineStr">
        <is>
          <t>Modular / portable power</t>
        </is>
      </c>
      <c r="D5106" s="12" t="inlineStr">
        <is>
          <t>Motor 3 of 5, 30 kW (VFD output)</t>
        </is>
      </c>
      <c r="E5106" s="12" t="inlineStr"/>
      <c r="F5106" s="12" t="inlineStr">
        <is>
          <t>PCM: power control module</t>
        </is>
      </c>
      <c r="G5106" s="12" t="inlineStr"/>
      <c r="H5106" s="12" t="inlineStr">
        <is>
          <t>RICE 5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178</v>
      </c>
      <c r="V5106" s="16">
        <f>ROUNDUP((T5106+U5106+2*'Read Me'!$B$13)*(1+'Read Me'!$B$12),-1)</f>
        <v/>
      </c>
      <c r="W5106" s="16">
        <f>V5106*N5106*O5106</f>
        <v/>
      </c>
      <c r="X5106" s="12">
        <f>IF(LEFT(I5106,2)="MV",2*N5106*IF(L5106="1/C",O5106,1),0)</f>
        <v/>
      </c>
      <c r="Y5106" s="12">
        <f>IF(OR(LEFT(K5106,4)="LVAX",LEFT(K5106,6)="MV15AX",LEFT(K5106,4)="CTAX",LEFT(K5106,2)="W|"),2*N5106*O5106,0)</f>
        <v/>
      </c>
      <c r="Z5106" s="12" t="inlineStr">
        <is>
          <t>VD 2.1 %</t>
        </is>
      </c>
      <c r="AA5106" s="12">
        <f>N5106*O5106</f>
        <v/>
      </c>
    </row>
    <row r="5107">
      <c r="A5107" s="12" t="inlineStr">
        <is>
          <t>I-P-0065</t>
        </is>
      </c>
      <c r="B5107" s="12" t="inlineStr">
        <is>
          <t>I</t>
        </is>
      </c>
      <c r="C5107" s="12" t="inlineStr">
        <is>
          <t>Modular / portable power</t>
        </is>
      </c>
      <c r="D5107" s="12" t="inlineStr">
        <is>
          <t>Motor 4 of 5, 30 kW (VFD output)</t>
        </is>
      </c>
      <c r="E5107" s="12" t="inlineStr"/>
      <c r="F5107" s="12" t="inlineStr">
        <is>
          <t>PCM: power control module</t>
        </is>
      </c>
      <c r="G5107" s="12" t="inlineStr"/>
      <c r="H5107" s="12" t="inlineStr">
        <is>
          <t>RICE 5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178</v>
      </c>
      <c r="V5107" s="16">
        <f>ROUNDUP((T5107+U5107+2*'Read Me'!$B$13)*(1+'Read Me'!$B$12),-1)</f>
        <v/>
      </c>
      <c r="W5107" s="16">
        <f>V5107*N5107*O5107</f>
        <v/>
      </c>
      <c r="X5107" s="12">
        <f>IF(LEFT(I5107,2)="MV",2*N5107*IF(L5107="1/C",O5107,1),0)</f>
        <v/>
      </c>
      <c r="Y5107" s="12">
        <f>IF(OR(LEFT(K5107,4)="LVAX",LEFT(K5107,6)="MV15AX",LEFT(K5107,4)="CTAX",LEFT(K5107,2)="W|"),2*N5107*O5107,0)</f>
        <v/>
      </c>
      <c r="Z5107" s="12" t="inlineStr">
        <is>
          <t>VD 2.1 %</t>
        </is>
      </c>
      <c r="AA5107" s="12">
        <f>N5107*O5107</f>
        <v/>
      </c>
    </row>
    <row r="5108">
      <c r="A5108" s="12" t="inlineStr">
        <is>
          <t>I-P-0066</t>
        </is>
      </c>
      <c r="B5108" s="12" t="inlineStr">
        <is>
          <t>I</t>
        </is>
      </c>
      <c r="C5108" s="12" t="inlineStr">
        <is>
          <t>Modular / portable power</t>
        </is>
      </c>
      <c r="D5108" s="12" t="inlineStr">
        <is>
          <t>Motor 5 of 5, 30 kW (VFD output)</t>
        </is>
      </c>
      <c r="E5108" s="12" t="inlineStr"/>
      <c r="F5108" s="12" t="inlineStr">
        <is>
          <t>PCM: power control module</t>
        </is>
      </c>
      <c r="G5108" s="12" t="inlineStr"/>
      <c r="H5108" s="12" t="inlineStr">
        <is>
          <t>RICE 5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178</v>
      </c>
      <c r="V5108" s="16">
        <f>ROUNDUP((T5108+U5108+2*'Read Me'!$B$13)*(1+'Read Me'!$B$12),-1)</f>
        <v/>
      </c>
      <c r="W5108" s="16">
        <f>V5108*N5108*O5108</f>
        <v/>
      </c>
      <c r="X5108" s="12">
        <f>IF(LEFT(I5108,2)="MV",2*N5108*IF(L5108="1/C",O5108,1),0)</f>
        <v/>
      </c>
      <c r="Y5108" s="12">
        <f>IF(OR(LEFT(K5108,4)="LVAX",LEFT(K5108,6)="MV15AX",LEFT(K5108,4)="CTAX",LEFT(K5108,2)="W|"),2*N5108*O5108,0)</f>
        <v/>
      </c>
      <c r="Z5108" s="12" t="inlineStr">
        <is>
          <t>VD 2.1 %</t>
        </is>
      </c>
      <c r="AA5108" s="12">
        <f>N5108*O5108</f>
        <v/>
      </c>
    </row>
    <row r="5109">
      <c r="A5109" s="12" t="inlineStr">
        <is>
          <t>I-P-0067</t>
        </is>
      </c>
      <c r="B5109" s="12" t="inlineStr">
        <is>
          <t>I</t>
        </is>
      </c>
      <c r="C5109" s="12" t="inlineStr">
        <is>
          <t>Modular / portable power</t>
        </is>
      </c>
      <c r="D5109" s="12" t="inlineStr">
        <is>
          <t>Motor 1 of 1, 15 kW</t>
        </is>
      </c>
      <c r="E5109" s="12" t="inlineStr"/>
      <c r="F5109" s="12" t="inlineStr">
        <is>
          <t>PCM: power control module</t>
        </is>
      </c>
      <c r="G5109" s="12" t="inlineStr"/>
      <c r="H5109" s="12" t="inlineStr">
        <is>
          <t>RICE 6 SCR + oxidation catalyst and stack</t>
        </is>
      </c>
      <c r="I5109" s="12" t="inlineStr">
        <is>
          <t>LV 600 V</t>
        </is>
      </c>
      <c r="J5109" s="12" t="inlineStr">
        <is>
          <t>Type TC-ER 600 V 3/C Cu XHHW-2 + ground, PVC jacket</t>
        </is>
      </c>
      <c r="K5109" s="12" t="inlineStr">
        <is>
          <t>LV|3/C+G|6</t>
        </is>
      </c>
      <c r="L5109" s="12" t="inlineStr">
        <is>
          <t>3/C+G</t>
        </is>
      </c>
      <c r="M5109" s="12" t="inlineStr">
        <is>
          <t>6</t>
        </is>
      </c>
      <c r="N5109" s="12" t="n">
        <v>1</v>
      </c>
      <c r="O5109" s="12" t="n">
        <v>1</v>
      </c>
      <c r="P5109" s="12" t="n">
        <v>480</v>
      </c>
      <c r="Q5109" s="12" t="n">
        <v>15</v>
      </c>
      <c r="R5109" s="12" t="n">
        <v>21.2</v>
      </c>
      <c r="S5109" s="12" t="inlineStr">
        <is>
          <t>Duct bank</t>
        </is>
      </c>
      <c r="T5109" s="16" t="n">
        <v>322</v>
      </c>
      <c r="U5109" s="16" t="n">
        <v>168</v>
      </c>
      <c r="V5109" s="16">
        <f>ROUNDUP((T5109+U5109+2*'Read Me'!$B$13)*(1+'Read Me'!$B$12),-1)</f>
        <v/>
      </c>
      <c r="W5109" s="16">
        <f>V5109*N5109*O5109</f>
        <v/>
      </c>
      <c r="X5109" s="12">
        <f>IF(LEFT(I5109,2)="MV",2*N5109*IF(L5109="1/C",O5109,1),0)</f>
        <v/>
      </c>
      <c r="Y5109" s="12">
        <f>IF(OR(LEFT(K5109,4)="LVAX",LEFT(K5109,6)="MV15AX",LEFT(K5109,4)="CTAX",LEFT(K5109,2)="W|"),2*N5109*O5109,0)</f>
        <v/>
      </c>
      <c r="Z5109" s="12" t="inlineStr">
        <is>
          <t>VD 2.0 %</t>
        </is>
      </c>
      <c r="AA5109" s="12">
        <f>N5109*O5109</f>
        <v/>
      </c>
    </row>
    <row r="5110">
      <c r="A5110" s="12" t="inlineStr">
        <is>
          <t>I-P-0068</t>
        </is>
      </c>
      <c r="B5110" s="12" t="inlineStr">
        <is>
          <t>I</t>
        </is>
      </c>
      <c r="C5110" s="12" t="inlineStr">
        <is>
          <t>Modular / portable power</t>
        </is>
      </c>
      <c r="D5110" s="12" t="inlineStr">
        <is>
          <t>Area / platform lighting circuit 1 (6 fixtures)</t>
        </is>
      </c>
      <c r="E5110" s="12" t="inlineStr"/>
      <c r="F5110" s="12" t="inlineStr">
        <is>
          <t>PCM: power control module</t>
        </is>
      </c>
      <c r="G5110" s="12" t="inlineStr"/>
      <c r="H5110" s="12" t="inlineStr">
        <is>
          <t>RICE 6 SCR + oxidation catalyst and stack</t>
        </is>
      </c>
      <c r="I5110" s="12" t="inlineStr">
        <is>
          <t>LV 600 V</t>
        </is>
      </c>
      <c r="J5110" s="12" t="inlineStr">
        <is>
          <t>Type TC-ER 600 V 3/C Cu XHHW-2 + ground, PVC jacket</t>
        </is>
      </c>
      <c r="K5110" s="12" t="inlineStr">
        <is>
          <t>LV|3/C+G|10</t>
        </is>
      </c>
      <c r="L5110" s="12" t="inlineStr">
        <is>
          <t>3/C+G</t>
        </is>
      </c>
      <c r="M5110" s="12" t="inlineStr">
        <is>
          <t>10</t>
        </is>
      </c>
      <c r="N5110" s="12" t="n">
        <v>1</v>
      </c>
      <c r="O5110" s="12" t="n">
        <v>1</v>
      </c>
      <c r="P5110" s="12" t="n">
        <v>480</v>
      </c>
      <c r="Q5110" s="12" t="n">
        <v>3</v>
      </c>
      <c r="R5110" s="12" t="n">
        <v>5</v>
      </c>
      <c r="S5110" s="12" t="inlineStr">
        <is>
          <t>Duct bank</t>
        </is>
      </c>
      <c r="T5110" s="16" t="n">
        <v>622</v>
      </c>
      <c r="U5110" s="16" t="n">
        <v>168</v>
      </c>
      <c r="V5110" s="16">
        <f>ROUNDUP((T5110+U5110+2*'Read Me'!$B$13)*(1+'Read Me'!$B$12),-1)</f>
        <v/>
      </c>
      <c r="W5110" s="16">
        <f>V5110*N5110*O5110</f>
        <v/>
      </c>
      <c r="X5110" s="12">
        <f>IF(LEFT(I5110,2)="MV",2*N5110*IF(L5110="1/C",O5110,1),0)</f>
        <v/>
      </c>
      <c r="Y5110" s="12">
        <f>IF(OR(LEFT(K5110,4)="LVAX",LEFT(K5110,6)="MV15AX",LEFT(K5110,4)="CTAX",LEFT(K5110,2)="W|"),2*N5110*O5110,0)</f>
        <v/>
      </c>
      <c r="Z5110" s="12" t="inlineStr">
        <is>
          <t>fixture-to-fixture run included</t>
        </is>
      </c>
      <c r="AA5110" s="12">
        <f>N5110*O5110</f>
        <v/>
      </c>
    </row>
    <row r="5111">
      <c r="A5111" s="12" t="inlineStr">
        <is>
          <t>I-P-0069</t>
        </is>
      </c>
      <c r="B5111" s="12" t="inlineStr">
        <is>
          <t>I</t>
        </is>
      </c>
      <c r="C5111" s="12" t="inlineStr">
        <is>
          <t>Modular / portable power</t>
        </is>
      </c>
      <c r="D5111" s="12" t="inlineStr">
        <is>
          <t>Motor 1 of 5, 30 kW (VFD output)</t>
        </is>
      </c>
      <c r="E5111" s="12" t="inlineStr"/>
      <c r="F5111" s="12" t="inlineStr">
        <is>
          <t>PCM: power control module</t>
        </is>
      </c>
      <c r="G5111" s="12" t="inlineStr"/>
      <c r="H5111" s="12" t="inlineStr">
        <is>
          <t>RICE 6 radiators (5)</t>
        </is>
      </c>
      <c r="I5111" s="12" t="inlineStr">
        <is>
          <t>LV 600 V</t>
        </is>
      </c>
      <c r="J5111" s="12" t="inlineStr">
        <is>
          <t>VFD cable 600 V 3/C Cu XHHW-2, 3 symmetrical grounds, overall Cu tape shield, TC-ER</t>
        </is>
      </c>
      <c r="K5111" s="12" t="inlineStr">
        <is>
          <t>VFD|3/C+3G|6</t>
        </is>
      </c>
      <c r="L5111" s="12" t="inlineStr">
        <is>
          <t>3/C+3G</t>
        </is>
      </c>
      <c r="M5111" s="12" t="inlineStr">
        <is>
          <t>6</t>
        </is>
      </c>
      <c r="N5111" s="12" t="n">
        <v>1</v>
      </c>
      <c r="O5111" s="12" t="n">
        <v>1</v>
      </c>
      <c r="P5111" s="12" t="n">
        <v>480</v>
      </c>
      <c r="Q5111" s="12" t="n">
        <v>30</v>
      </c>
      <c r="R5111" s="12" t="n">
        <v>42</v>
      </c>
      <c r="S5111" s="12" t="inlineStr">
        <is>
          <t>Tray</t>
        </is>
      </c>
      <c r="T5111" s="16" t="n">
        <v>80</v>
      </c>
      <c r="U5111" s="16" t="n">
        <v>150</v>
      </c>
      <c r="V5111" s="16">
        <f>ROUNDUP((T5111+U5111+2*'Read Me'!$B$13)*(1+'Read Me'!$B$12),-1)</f>
        <v/>
      </c>
      <c r="W5111" s="16">
        <f>V5111*N5111*O5111</f>
        <v/>
      </c>
      <c r="X5111" s="12">
        <f>IF(LEFT(I5111,2)="MV",2*N5111*IF(L5111="1/C",O5111,1),0)</f>
        <v/>
      </c>
      <c r="Y5111" s="12">
        <f>IF(OR(LEFT(K5111,4)="LVAX",LEFT(K5111,6)="MV15AX",LEFT(K5111,4)="CTAX",LEFT(K5111,2)="W|"),2*N5111*O5111,0)</f>
        <v/>
      </c>
      <c r="Z5111" s="12" t="inlineStr">
        <is>
          <t>VD 1.9 %</t>
        </is>
      </c>
      <c r="AA5111" s="12">
        <f>N5111*O5111</f>
        <v/>
      </c>
    </row>
    <row r="5112">
      <c r="A5112" s="12" t="inlineStr">
        <is>
          <t>I-P-0070</t>
        </is>
      </c>
      <c r="B5112" s="12" t="inlineStr">
        <is>
          <t>I</t>
        </is>
      </c>
      <c r="C5112" s="12" t="inlineStr">
        <is>
          <t>Modular / portable power</t>
        </is>
      </c>
      <c r="D5112" s="12" t="inlineStr">
        <is>
          <t>Motor 2 of 5, 30 kW (VFD output)</t>
        </is>
      </c>
      <c r="E5112" s="12" t="inlineStr"/>
      <c r="F5112" s="12" t="inlineStr">
        <is>
          <t>PCM: power control module</t>
        </is>
      </c>
      <c r="G5112" s="12" t="inlineStr"/>
      <c r="H5112" s="12" t="inlineStr">
        <is>
          <t>RICE 6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150</v>
      </c>
      <c r="V5112" s="16">
        <f>ROUNDUP((T5112+U5112+2*'Read Me'!$B$13)*(1+'Read Me'!$B$12),-1)</f>
        <v/>
      </c>
      <c r="W5112" s="16">
        <f>V5112*N5112*O5112</f>
        <v/>
      </c>
      <c r="X5112" s="12">
        <f>IF(LEFT(I5112,2)="MV",2*N5112*IF(L5112="1/C",O5112,1),0)</f>
        <v/>
      </c>
      <c r="Y5112" s="12">
        <f>IF(OR(LEFT(K5112,4)="LVAX",LEFT(K5112,6)="MV15AX",LEFT(K5112,4)="CTAX",LEFT(K5112,2)="W|"),2*N5112*O5112,0)</f>
        <v/>
      </c>
      <c r="Z5112" s="12" t="inlineStr">
        <is>
          <t>VD 1.9 %</t>
        </is>
      </c>
      <c r="AA5112" s="12">
        <f>N5112*O5112</f>
        <v/>
      </c>
    </row>
    <row r="5113">
      <c r="A5113" s="12" t="inlineStr">
        <is>
          <t>I-P-0071</t>
        </is>
      </c>
      <c r="B5113" s="12" t="inlineStr">
        <is>
          <t>I</t>
        </is>
      </c>
      <c r="C5113" s="12" t="inlineStr">
        <is>
          <t>Modular / portable power</t>
        </is>
      </c>
      <c r="D5113" s="12" t="inlineStr">
        <is>
          <t>Motor 3 of 5, 30 kW (VFD output)</t>
        </is>
      </c>
      <c r="E5113" s="12" t="inlineStr"/>
      <c r="F5113" s="12" t="inlineStr">
        <is>
          <t>PCM: power control module</t>
        </is>
      </c>
      <c r="G5113" s="12" t="inlineStr"/>
      <c r="H5113" s="12" t="inlineStr">
        <is>
          <t>RICE 6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150</v>
      </c>
      <c r="V5113" s="16">
        <f>ROUNDUP((T5113+U5113+2*'Read Me'!$B$13)*(1+'Read Me'!$B$12),-1)</f>
        <v/>
      </c>
      <c r="W5113" s="16">
        <f>V5113*N5113*O5113</f>
        <v/>
      </c>
      <c r="X5113" s="12">
        <f>IF(LEFT(I5113,2)="MV",2*N5113*IF(L5113="1/C",O5113,1),0)</f>
        <v/>
      </c>
      <c r="Y5113" s="12">
        <f>IF(OR(LEFT(K5113,4)="LVAX",LEFT(K5113,6)="MV15AX",LEFT(K5113,4)="CTAX",LEFT(K5113,2)="W|"),2*N5113*O5113,0)</f>
        <v/>
      </c>
      <c r="Z5113" s="12" t="inlineStr">
        <is>
          <t>VD 1.9 %</t>
        </is>
      </c>
      <c r="AA5113" s="12">
        <f>N5113*O5113</f>
        <v/>
      </c>
    </row>
    <row r="5114">
      <c r="A5114" s="12" t="inlineStr">
        <is>
          <t>I-P-0072</t>
        </is>
      </c>
      <c r="B5114" s="12" t="inlineStr">
        <is>
          <t>I</t>
        </is>
      </c>
      <c r="C5114" s="12" t="inlineStr">
        <is>
          <t>Modular / portable power</t>
        </is>
      </c>
      <c r="D5114" s="12" t="inlineStr">
        <is>
          <t>Motor 4 of 5, 30 kW (VFD output)</t>
        </is>
      </c>
      <c r="E5114" s="12" t="inlineStr"/>
      <c r="F5114" s="12" t="inlineStr">
        <is>
          <t>PCM: power control module</t>
        </is>
      </c>
      <c r="G5114" s="12" t="inlineStr"/>
      <c r="H5114" s="12" t="inlineStr">
        <is>
          <t>RICE 6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150</v>
      </c>
      <c r="V5114" s="16">
        <f>ROUNDUP((T5114+U5114+2*'Read Me'!$B$13)*(1+'Read Me'!$B$12),-1)</f>
        <v/>
      </c>
      <c r="W5114" s="16">
        <f>V5114*N5114*O5114</f>
        <v/>
      </c>
      <c r="X5114" s="12">
        <f>IF(LEFT(I5114,2)="MV",2*N5114*IF(L5114="1/C",O5114,1),0)</f>
        <v/>
      </c>
      <c r="Y5114" s="12">
        <f>IF(OR(LEFT(K5114,4)="LVAX",LEFT(K5114,6)="MV15AX",LEFT(K5114,4)="CTAX",LEFT(K5114,2)="W|"),2*N5114*O5114,0)</f>
        <v/>
      </c>
      <c r="Z5114" s="12" t="inlineStr">
        <is>
          <t>VD 1.9 %</t>
        </is>
      </c>
      <c r="AA5114" s="12">
        <f>N5114*O5114</f>
        <v/>
      </c>
    </row>
    <row r="5115">
      <c r="A5115" s="12" t="inlineStr">
        <is>
          <t>I-P-0073</t>
        </is>
      </c>
      <c r="B5115" s="12" t="inlineStr">
        <is>
          <t>I</t>
        </is>
      </c>
      <c r="C5115" s="12" t="inlineStr">
        <is>
          <t>Modular / portable power</t>
        </is>
      </c>
      <c r="D5115" s="12" t="inlineStr">
        <is>
          <t>Motor 5 of 5, 30 kW (VFD output)</t>
        </is>
      </c>
      <c r="E5115" s="12" t="inlineStr"/>
      <c r="F5115" s="12" t="inlineStr">
        <is>
          <t>PCM: power control module</t>
        </is>
      </c>
      <c r="G5115" s="12" t="inlineStr"/>
      <c r="H5115" s="12" t="inlineStr">
        <is>
          <t>RICE 6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150</v>
      </c>
      <c r="V5115" s="16">
        <f>ROUNDUP((T5115+U5115+2*'Read Me'!$B$13)*(1+'Read Me'!$B$12),-1)</f>
        <v/>
      </c>
      <c r="W5115" s="16">
        <f>V5115*N5115*O5115</f>
        <v/>
      </c>
      <c r="X5115" s="12">
        <f>IF(LEFT(I5115,2)="MV",2*N5115*IF(L5115="1/C",O5115,1),0)</f>
        <v/>
      </c>
      <c r="Y5115" s="12">
        <f>IF(OR(LEFT(K5115,4)="LVAX",LEFT(K5115,6)="MV15AX",LEFT(K5115,4)="CTAX",LEFT(K5115,2)="W|"),2*N5115*O5115,0)</f>
        <v/>
      </c>
      <c r="Z5115" s="12" t="inlineStr">
        <is>
          <t>VD 1.9 %</t>
        </is>
      </c>
      <c r="AA5115" s="12">
        <f>N5115*O5115</f>
        <v/>
      </c>
    </row>
    <row r="5116">
      <c r="A5116" s="12" t="inlineStr">
        <is>
          <t>I-P-0074</t>
        </is>
      </c>
      <c r="B5116" s="12" t="inlineStr">
        <is>
          <t>I</t>
        </is>
      </c>
      <c r="C5116" s="12" t="inlineStr">
        <is>
          <t>Modular / portable power</t>
        </is>
      </c>
      <c r="D5116" s="12" t="inlineStr">
        <is>
          <t>Motor 1 of 1, 15 kW</t>
        </is>
      </c>
      <c r="E5116" s="12" t="inlineStr"/>
      <c r="F5116" s="12" t="inlineStr">
        <is>
          <t>PCM: power control module</t>
        </is>
      </c>
      <c r="G5116" s="12" t="inlineStr"/>
      <c r="H5116" s="12" t="inlineStr">
        <is>
          <t>RICE 7 SCR + oxidation catalyst and stack</t>
        </is>
      </c>
      <c r="I5116" s="12" t="inlineStr">
        <is>
          <t>LV 600 V</t>
        </is>
      </c>
      <c r="J5116" s="12" t="inlineStr">
        <is>
          <t>Type TC-ER 600 V 3/C Cu XHHW-2 + ground, PVC jacket</t>
        </is>
      </c>
      <c r="K5116" s="12" t="inlineStr">
        <is>
          <t>LV|3/C+G|8</t>
        </is>
      </c>
      <c r="L5116" s="12" t="inlineStr">
        <is>
          <t>3/C+G</t>
        </is>
      </c>
      <c r="M5116" s="12" t="inlineStr">
        <is>
          <t>8</t>
        </is>
      </c>
      <c r="N5116" s="12" t="n">
        <v>1</v>
      </c>
      <c r="O5116" s="12" t="n">
        <v>1</v>
      </c>
      <c r="P5116" s="12" t="n">
        <v>480</v>
      </c>
      <c r="Q5116" s="12" t="n">
        <v>15</v>
      </c>
      <c r="R5116" s="12" t="n">
        <v>21.2</v>
      </c>
      <c r="S5116" s="12" t="inlineStr">
        <is>
          <t>Duct bank</t>
        </is>
      </c>
      <c r="T5116" s="16" t="n">
        <v>322</v>
      </c>
      <c r="U5116" s="16" t="n">
        <v>140</v>
      </c>
      <c r="V5116" s="16">
        <f>ROUNDUP((T5116+U5116+2*'Read Me'!$B$13)*(1+'Read Me'!$B$12),-1)</f>
        <v/>
      </c>
      <c r="W5116" s="16">
        <f>V5116*N5116*O5116</f>
        <v/>
      </c>
      <c r="X5116" s="12">
        <f>IF(LEFT(I5116,2)="MV",2*N5116*IF(L5116="1/C",O5116,1),0)</f>
        <v/>
      </c>
      <c r="Y5116" s="12">
        <f>IF(OR(LEFT(K5116,4)="LVAX",LEFT(K5116,6)="MV15AX",LEFT(K5116,4)="CTAX",LEFT(K5116,2)="W|"),2*N5116*O5116,0)</f>
        <v/>
      </c>
      <c r="Z5116" s="12" t="inlineStr">
        <is>
          <t>VD 3.0 %</t>
        </is>
      </c>
      <c r="AA5116" s="12">
        <f>N5116*O5116</f>
        <v/>
      </c>
    </row>
    <row r="5117">
      <c r="A5117" s="12" t="inlineStr">
        <is>
          <t>I-P-0075</t>
        </is>
      </c>
      <c r="B5117" s="12" t="inlineStr">
        <is>
          <t>I</t>
        </is>
      </c>
      <c r="C5117" s="12" t="inlineStr">
        <is>
          <t>Modular / portable power</t>
        </is>
      </c>
      <c r="D5117" s="12" t="inlineStr">
        <is>
          <t>Area / platform lighting circuit 1 (6 fixtures)</t>
        </is>
      </c>
      <c r="E5117" s="12" t="inlineStr"/>
      <c r="F5117" s="12" t="inlineStr">
        <is>
          <t>PCM: power control module</t>
        </is>
      </c>
      <c r="G5117" s="12" t="inlineStr"/>
      <c r="H5117" s="12" t="inlineStr">
        <is>
          <t>RICE 7 SCR + oxidation catalyst and stack</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3</v>
      </c>
      <c r="R5117" s="12" t="n">
        <v>5</v>
      </c>
      <c r="S5117" s="12" t="inlineStr">
        <is>
          <t>Duct bank</t>
        </is>
      </c>
      <c r="T5117" s="16" t="n">
        <v>622</v>
      </c>
      <c r="U5117" s="16" t="n">
        <v>140</v>
      </c>
      <c r="V5117" s="16">
        <f>ROUNDUP((T5117+U5117+2*'Read Me'!$B$13)*(1+'Read Me'!$B$12),-1)</f>
        <v/>
      </c>
      <c r="W5117" s="16">
        <f>V5117*N5117*O5117</f>
        <v/>
      </c>
      <c r="X5117" s="12">
        <f>IF(LEFT(I5117,2)="MV",2*N5117*IF(L5117="1/C",O5117,1),0)</f>
        <v/>
      </c>
      <c r="Y5117" s="12">
        <f>IF(OR(LEFT(K5117,4)="LVAX",LEFT(K5117,6)="MV15AX",LEFT(K5117,4)="CTAX",LEFT(K5117,2)="W|"),2*N5117*O5117,0)</f>
        <v/>
      </c>
      <c r="Z5117" s="12" t="inlineStr">
        <is>
          <t>fixture-to-fixture run included</t>
        </is>
      </c>
      <c r="AA5117" s="12">
        <f>N5117*O5117</f>
        <v/>
      </c>
    </row>
    <row r="5118">
      <c r="A5118" s="12" t="inlineStr">
        <is>
          <t>I-P-0076</t>
        </is>
      </c>
      <c r="B5118" s="12" t="inlineStr">
        <is>
          <t>I</t>
        </is>
      </c>
      <c r="C5118" s="12" t="inlineStr">
        <is>
          <t>Modular / portable power</t>
        </is>
      </c>
      <c r="D5118" s="12" t="inlineStr">
        <is>
          <t>Motor 1 of 5, 30 kW (VFD output)</t>
        </is>
      </c>
      <c r="E5118" s="12" t="inlineStr"/>
      <c r="F5118" s="12" t="inlineStr">
        <is>
          <t>PCM: power control module</t>
        </is>
      </c>
      <c r="G5118" s="12" t="inlineStr"/>
      <c r="H5118" s="12" t="inlineStr">
        <is>
          <t>RICE 7 radiators (5)</t>
        </is>
      </c>
      <c r="I5118" s="12" t="inlineStr">
        <is>
          <t>LV 600 V</t>
        </is>
      </c>
      <c r="J5118" s="12" t="inlineStr">
        <is>
          <t>VFD cable 600 V 3/C Cu XHHW-2, 3 symmetrical grounds, overall Cu tape shield, TC-ER</t>
        </is>
      </c>
      <c r="K5118" s="12" t="inlineStr">
        <is>
          <t>VFD|3/C+3G|6</t>
        </is>
      </c>
      <c r="L5118" s="12" t="inlineStr">
        <is>
          <t>3/C+3G</t>
        </is>
      </c>
      <c r="M5118" s="12" t="inlineStr">
        <is>
          <t>6</t>
        </is>
      </c>
      <c r="N5118" s="12" t="n">
        <v>1</v>
      </c>
      <c r="O5118" s="12" t="n">
        <v>1</v>
      </c>
      <c r="P5118" s="12" t="n">
        <v>480</v>
      </c>
      <c r="Q5118" s="12" t="n">
        <v>30</v>
      </c>
      <c r="R5118" s="12" t="n">
        <v>42</v>
      </c>
      <c r="S5118" s="12" t="inlineStr">
        <is>
          <t>Tray</t>
        </is>
      </c>
      <c r="T5118" s="16" t="n">
        <v>80</v>
      </c>
      <c r="U5118" s="16" t="n">
        <v>122</v>
      </c>
      <c r="V5118" s="16">
        <f>ROUNDUP((T5118+U5118+2*'Read Me'!$B$13)*(1+'Read Me'!$B$12),-1)</f>
        <v/>
      </c>
      <c r="W5118" s="16">
        <f>V5118*N5118*O5118</f>
        <v/>
      </c>
      <c r="X5118" s="12">
        <f>IF(LEFT(I5118,2)="MV",2*N5118*IF(L5118="1/C",O5118,1),0)</f>
        <v/>
      </c>
      <c r="Y5118" s="12">
        <f>IF(OR(LEFT(K5118,4)="LVAX",LEFT(K5118,6)="MV15AX",LEFT(K5118,4)="CTAX",LEFT(K5118,2)="W|"),2*N5118*O5118,0)</f>
        <v/>
      </c>
      <c r="Z5118" s="12" t="inlineStr">
        <is>
          <t>VD 1.7 %</t>
        </is>
      </c>
      <c r="AA5118" s="12">
        <f>N5118*O5118</f>
        <v/>
      </c>
    </row>
    <row r="5119">
      <c r="A5119" s="12" t="inlineStr">
        <is>
          <t>I-P-0077</t>
        </is>
      </c>
      <c r="B5119" s="12" t="inlineStr">
        <is>
          <t>I</t>
        </is>
      </c>
      <c r="C5119" s="12" t="inlineStr">
        <is>
          <t>Modular / portable power</t>
        </is>
      </c>
      <c r="D5119" s="12" t="inlineStr">
        <is>
          <t>Motor 2 of 5, 30 kW (VFD output)</t>
        </is>
      </c>
      <c r="E5119" s="12" t="inlineStr"/>
      <c r="F5119" s="12" t="inlineStr">
        <is>
          <t>PCM: power control module</t>
        </is>
      </c>
      <c r="G5119" s="12" t="inlineStr"/>
      <c r="H5119" s="12" t="inlineStr">
        <is>
          <t>RICE 7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122</v>
      </c>
      <c r="V5119" s="16">
        <f>ROUNDUP((T5119+U5119+2*'Read Me'!$B$13)*(1+'Read Me'!$B$12),-1)</f>
        <v/>
      </c>
      <c r="W5119" s="16">
        <f>V5119*N5119*O5119</f>
        <v/>
      </c>
      <c r="X5119" s="12">
        <f>IF(LEFT(I5119,2)="MV",2*N5119*IF(L5119="1/C",O5119,1),0)</f>
        <v/>
      </c>
      <c r="Y5119" s="12">
        <f>IF(OR(LEFT(K5119,4)="LVAX",LEFT(K5119,6)="MV15AX",LEFT(K5119,4)="CTAX",LEFT(K5119,2)="W|"),2*N5119*O5119,0)</f>
        <v/>
      </c>
      <c r="Z5119" s="12" t="inlineStr">
        <is>
          <t>VD 1.7 %</t>
        </is>
      </c>
      <c r="AA5119" s="12">
        <f>N5119*O5119</f>
        <v/>
      </c>
    </row>
    <row r="5120">
      <c r="A5120" s="12" t="inlineStr">
        <is>
          <t>I-P-0078</t>
        </is>
      </c>
      <c r="B5120" s="12" t="inlineStr">
        <is>
          <t>I</t>
        </is>
      </c>
      <c r="C5120" s="12" t="inlineStr">
        <is>
          <t>Modular / portable power</t>
        </is>
      </c>
      <c r="D5120" s="12" t="inlineStr">
        <is>
          <t>Motor 3 of 5, 30 kW (VFD output)</t>
        </is>
      </c>
      <c r="E5120" s="12" t="inlineStr"/>
      <c r="F5120" s="12" t="inlineStr">
        <is>
          <t>PCM: power control module</t>
        </is>
      </c>
      <c r="G5120" s="12" t="inlineStr"/>
      <c r="H5120" s="12" t="inlineStr">
        <is>
          <t>RICE 7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122</v>
      </c>
      <c r="V5120" s="16">
        <f>ROUNDUP((T5120+U5120+2*'Read Me'!$B$13)*(1+'Read Me'!$B$12),-1)</f>
        <v/>
      </c>
      <c r="W5120" s="16">
        <f>V5120*N5120*O5120</f>
        <v/>
      </c>
      <c r="X5120" s="12">
        <f>IF(LEFT(I5120,2)="MV",2*N5120*IF(L5120="1/C",O5120,1),0)</f>
        <v/>
      </c>
      <c r="Y5120" s="12">
        <f>IF(OR(LEFT(K5120,4)="LVAX",LEFT(K5120,6)="MV15AX",LEFT(K5120,4)="CTAX",LEFT(K5120,2)="W|"),2*N5120*O5120,0)</f>
        <v/>
      </c>
      <c r="Z5120" s="12" t="inlineStr">
        <is>
          <t>VD 1.7 %</t>
        </is>
      </c>
      <c r="AA5120" s="12">
        <f>N5120*O5120</f>
        <v/>
      </c>
    </row>
    <row r="5121">
      <c r="A5121" s="12" t="inlineStr">
        <is>
          <t>I-P-0079</t>
        </is>
      </c>
      <c r="B5121" s="12" t="inlineStr">
        <is>
          <t>I</t>
        </is>
      </c>
      <c r="C5121" s="12" t="inlineStr">
        <is>
          <t>Modular / portable power</t>
        </is>
      </c>
      <c r="D5121" s="12" t="inlineStr">
        <is>
          <t>Motor 4 of 5, 30 kW (VFD output)</t>
        </is>
      </c>
      <c r="E5121" s="12" t="inlineStr"/>
      <c r="F5121" s="12" t="inlineStr">
        <is>
          <t>PCM: power control module</t>
        </is>
      </c>
      <c r="G5121" s="12" t="inlineStr"/>
      <c r="H5121" s="12" t="inlineStr">
        <is>
          <t>RICE 7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122</v>
      </c>
      <c r="V5121" s="16">
        <f>ROUNDUP((T5121+U5121+2*'Read Me'!$B$13)*(1+'Read Me'!$B$12),-1)</f>
        <v/>
      </c>
      <c r="W5121" s="16">
        <f>V5121*N5121*O5121</f>
        <v/>
      </c>
      <c r="X5121" s="12">
        <f>IF(LEFT(I5121,2)="MV",2*N5121*IF(L5121="1/C",O5121,1),0)</f>
        <v/>
      </c>
      <c r="Y5121" s="12">
        <f>IF(OR(LEFT(K5121,4)="LVAX",LEFT(K5121,6)="MV15AX",LEFT(K5121,4)="CTAX",LEFT(K5121,2)="W|"),2*N5121*O5121,0)</f>
        <v/>
      </c>
      <c r="Z5121" s="12" t="inlineStr">
        <is>
          <t>VD 1.7 %</t>
        </is>
      </c>
      <c r="AA5121" s="12">
        <f>N5121*O5121</f>
        <v/>
      </c>
    </row>
    <row r="5122">
      <c r="A5122" s="12" t="inlineStr">
        <is>
          <t>I-P-0080</t>
        </is>
      </c>
      <c r="B5122" s="12" t="inlineStr">
        <is>
          <t>I</t>
        </is>
      </c>
      <c r="C5122" s="12" t="inlineStr">
        <is>
          <t>Modular / portable power</t>
        </is>
      </c>
      <c r="D5122" s="12" t="inlineStr">
        <is>
          <t>Motor 5 of 5, 30 kW (VFD output)</t>
        </is>
      </c>
      <c r="E5122" s="12" t="inlineStr"/>
      <c r="F5122" s="12" t="inlineStr">
        <is>
          <t>PCM: power control module</t>
        </is>
      </c>
      <c r="G5122" s="12" t="inlineStr"/>
      <c r="H5122" s="12" t="inlineStr">
        <is>
          <t>RICE 7 radiators (5)</t>
        </is>
      </c>
      <c r="I5122" s="12" t="inlineStr">
        <is>
          <t>LV 600 V</t>
        </is>
      </c>
      <c r="J5122" s="12" t="inlineStr">
        <is>
          <t>VFD cable 600 V 3/C Cu XHHW-2, 3 symmetrical grounds, overall Cu tape shield, TC-ER</t>
        </is>
      </c>
      <c r="K5122" s="12" t="inlineStr">
        <is>
          <t>VFD|3/C+3G|6</t>
        </is>
      </c>
      <c r="L5122" s="12" t="inlineStr">
        <is>
          <t>3/C+3G</t>
        </is>
      </c>
      <c r="M5122" s="12" t="inlineStr">
        <is>
          <t>6</t>
        </is>
      </c>
      <c r="N5122" s="12" t="n">
        <v>1</v>
      </c>
      <c r="O5122" s="12" t="n">
        <v>1</v>
      </c>
      <c r="P5122" s="12" t="n">
        <v>480</v>
      </c>
      <c r="Q5122" s="12" t="n">
        <v>30</v>
      </c>
      <c r="R5122" s="12" t="n">
        <v>42</v>
      </c>
      <c r="S5122" s="12" t="inlineStr">
        <is>
          <t>Tray</t>
        </is>
      </c>
      <c r="T5122" s="16" t="n">
        <v>80</v>
      </c>
      <c r="U5122" s="16" t="n">
        <v>122</v>
      </c>
      <c r="V5122" s="16">
        <f>ROUNDUP((T5122+U5122+2*'Read Me'!$B$13)*(1+'Read Me'!$B$12),-1)</f>
        <v/>
      </c>
      <c r="W5122" s="16">
        <f>V5122*N5122*O5122</f>
        <v/>
      </c>
      <c r="X5122" s="12">
        <f>IF(LEFT(I5122,2)="MV",2*N5122*IF(L5122="1/C",O5122,1),0)</f>
        <v/>
      </c>
      <c r="Y5122" s="12">
        <f>IF(OR(LEFT(K5122,4)="LVAX",LEFT(K5122,6)="MV15AX",LEFT(K5122,4)="CTAX",LEFT(K5122,2)="W|"),2*N5122*O5122,0)</f>
        <v/>
      </c>
      <c r="Z5122" s="12" t="inlineStr">
        <is>
          <t>VD 1.7 %</t>
        </is>
      </c>
      <c r="AA5122" s="12">
        <f>N5122*O5122</f>
        <v/>
      </c>
    </row>
    <row r="5123">
      <c r="A5123" s="12" t="inlineStr">
        <is>
          <t>I-P-0081</t>
        </is>
      </c>
      <c r="B5123" s="12" t="inlineStr">
        <is>
          <t>I</t>
        </is>
      </c>
      <c r="C5123" s="12" t="inlineStr">
        <is>
          <t>Modular / portable power</t>
        </is>
      </c>
      <c r="D5123" s="12" t="inlineStr">
        <is>
          <t>Motor 1 of 1, 15 kW</t>
        </is>
      </c>
      <c r="E5123" s="12" t="inlineStr"/>
      <c r="F5123" s="12" t="inlineStr">
        <is>
          <t>PCM: power control module</t>
        </is>
      </c>
      <c r="G5123" s="12" t="inlineStr"/>
      <c r="H5123" s="12" t="inlineStr">
        <is>
          <t>RICE 8 SCR + oxidation catalyst and stack</t>
        </is>
      </c>
      <c r="I5123" s="12" t="inlineStr">
        <is>
          <t>LV 600 V</t>
        </is>
      </c>
      <c r="J5123" s="12" t="inlineStr">
        <is>
          <t>Type TC-ER 600 V 3/C Cu XHHW-2 + ground, PVC jacket</t>
        </is>
      </c>
      <c r="K5123" s="12" t="inlineStr">
        <is>
          <t>LV|3/C+G|8</t>
        </is>
      </c>
      <c r="L5123" s="12" t="inlineStr">
        <is>
          <t>3/C+G</t>
        </is>
      </c>
      <c r="M5123" s="12" t="inlineStr">
        <is>
          <t>8</t>
        </is>
      </c>
      <c r="N5123" s="12" t="n">
        <v>1</v>
      </c>
      <c r="O5123" s="12" t="n">
        <v>1</v>
      </c>
      <c r="P5123" s="12" t="n">
        <v>480</v>
      </c>
      <c r="Q5123" s="12" t="n">
        <v>15</v>
      </c>
      <c r="R5123" s="12" t="n">
        <v>21.2</v>
      </c>
      <c r="S5123" s="12" t="inlineStr">
        <is>
          <t>Duct bank</t>
        </is>
      </c>
      <c r="T5123" s="16" t="n">
        <v>322</v>
      </c>
      <c r="U5123" s="16" t="n">
        <v>112</v>
      </c>
      <c r="V5123" s="16">
        <f>ROUNDUP((T5123+U5123+2*'Read Me'!$B$13)*(1+'Read Me'!$B$12),-1)</f>
        <v/>
      </c>
      <c r="W5123" s="16">
        <f>V5123*N5123*O5123</f>
        <v/>
      </c>
      <c r="X5123" s="12">
        <f>IF(LEFT(I5123,2)="MV",2*N5123*IF(L5123="1/C",O5123,1),0)</f>
        <v/>
      </c>
      <c r="Y5123" s="12">
        <f>IF(OR(LEFT(K5123,4)="LVAX",LEFT(K5123,6)="MV15AX",LEFT(K5123,4)="CTAX",LEFT(K5123,2)="W|"),2*N5123*O5123,0)</f>
        <v/>
      </c>
      <c r="Z5123" s="12" t="inlineStr">
        <is>
          <t>VD 2.8 %</t>
        </is>
      </c>
      <c r="AA5123" s="12">
        <f>N5123*O5123</f>
        <v/>
      </c>
    </row>
    <row r="5124">
      <c r="A5124" s="12" t="inlineStr">
        <is>
          <t>I-P-0082</t>
        </is>
      </c>
      <c r="B5124" s="12" t="inlineStr">
        <is>
          <t>I</t>
        </is>
      </c>
      <c r="C5124" s="12" t="inlineStr">
        <is>
          <t>Modular / portable power</t>
        </is>
      </c>
      <c r="D5124" s="12" t="inlineStr">
        <is>
          <t>Area / platform lighting circuit 1 (6 fixtures)</t>
        </is>
      </c>
      <c r="E5124" s="12" t="inlineStr"/>
      <c r="F5124" s="12" t="inlineStr">
        <is>
          <t>PCM: power control module</t>
        </is>
      </c>
      <c r="G5124" s="12" t="inlineStr"/>
      <c r="H5124" s="12" t="inlineStr">
        <is>
          <t>RICE 8 SCR + oxidation catalyst and stack</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3</v>
      </c>
      <c r="R5124" s="12" t="n">
        <v>5</v>
      </c>
      <c r="S5124" s="12" t="inlineStr">
        <is>
          <t>Duct bank</t>
        </is>
      </c>
      <c r="T5124" s="16" t="n">
        <v>622</v>
      </c>
      <c r="U5124" s="16" t="n">
        <v>112</v>
      </c>
      <c r="V5124" s="16">
        <f>ROUNDUP((T5124+U5124+2*'Read Me'!$B$13)*(1+'Read Me'!$B$12),-1)</f>
        <v/>
      </c>
      <c r="W5124" s="16">
        <f>V5124*N5124*O5124</f>
        <v/>
      </c>
      <c r="X5124" s="12">
        <f>IF(LEFT(I5124,2)="MV",2*N5124*IF(L5124="1/C",O5124,1),0)</f>
        <v/>
      </c>
      <c r="Y5124" s="12">
        <f>IF(OR(LEFT(K5124,4)="LVAX",LEFT(K5124,6)="MV15AX",LEFT(K5124,4)="CTAX",LEFT(K5124,2)="W|"),2*N5124*O5124,0)</f>
        <v/>
      </c>
      <c r="Z5124" s="12" t="inlineStr">
        <is>
          <t>fixture-to-fixture run included</t>
        </is>
      </c>
      <c r="AA5124" s="12">
        <f>N5124*O5124</f>
        <v/>
      </c>
    </row>
    <row r="5125">
      <c r="A5125" s="12" t="inlineStr">
        <is>
          <t>I-P-0083</t>
        </is>
      </c>
      <c r="B5125" s="12" t="inlineStr">
        <is>
          <t>I</t>
        </is>
      </c>
      <c r="C5125" s="12" t="inlineStr">
        <is>
          <t>Modular / portable power</t>
        </is>
      </c>
      <c r="D5125" s="12" t="inlineStr">
        <is>
          <t>Motor 1 of 5, 30 kW (VFD output)</t>
        </is>
      </c>
      <c r="E5125" s="12" t="inlineStr"/>
      <c r="F5125" s="12" t="inlineStr">
        <is>
          <t>PCM: power control module</t>
        </is>
      </c>
      <c r="G5125" s="12" t="inlineStr"/>
      <c r="H5125" s="12" t="inlineStr">
        <is>
          <t>RICE 8 radiators (5)</t>
        </is>
      </c>
      <c r="I5125" s="12" t="inlineStr">
        <is>
          <t>LV 600 V</t>
        </is>
      </c>
      <c r="J5125" s="12" t="inlineStr">
        <is>
          <t>VFD cable 600 V 3/C Cu XHHW-2, 3 symmetrical grounds, overall Cu tape shield, TC-ER</t>
        </is>
      </c>
      <c r="K5125" s="12" t="inlineStr">
        <is>
          <t>VFD|3/C+3G|6</t>
        </is>
      </c>
      <c r="L5125" s="12" t="inlineStr">
        <is>
          <t>3/C+3G</t>
        </is>
      </c>
      <c r="M5125" s="12" t="inlineStr">
        <is>
          <t>6</t>
        </is>
      </c>
      <c r="N5125" s="12" t="n">
        <v>1</v>
      </c>
      <c r="O5125" s="12" t="n">
        <v>1</v>
      </c>
      <c r="P5125" s="12" t="n">
        <v>480</v>
      </c>
      <c r="Q5125" s="12" t="n">
        <v>30</v>
      </c>
      <c r="R5125" s="12" t="n">
        <v>42</v>
      </c>
      <c r="S5125" s="12" t="inlineStr">
        <is>
          <t>Tray</t>
        </is>
      </c>
      <c r="T5125" s="16" t="n">
        <v>80</v>
      </c>
      <c r="U5125" s="16" t="n">
        <v>94</v>
      </c>
      <c r="V5125" s="16">
        <f>ROUNDUP((T5125+U5125+2*'Read Me'!$B$13)*(1+'Read Me'!$B$12),-1)</f>
        <v/>
      </c>
      <c r="W5125" s="16">
        <f>V5125*N5125*O5125</f>
        <v/>
      </c>
      <c r="X5125" s="12">
        <f>IF(LEFT(I5125,2)="MV",2*N5125*IF(L5125="1/C",O5125,1),0)</f>
        <v/>
      </c>
      <c r="Y5125" s="12">
        <f>IF(OR(LEFT(K5125,4)="LVAX",LEFT(K5125,6)="MV15AX",LEFT(K5125,4)="CTAX",LEFT(K5125,2)="W|"),2*N5125*O5125,0)</f>
        <v/>
      </c>
      <c r="Z5125" s="12" t="inlineStr">
        <is>
          <t>VD 1.4 %</t>
        </is>
      </c>
      <c r="AA5125" s="12">
        <f>N5125*O5125</f>
        <v/>
      </c>
    </row>
    <row r="5126">
      <c r="A5126" s="12" t="inlineStr">
        <is>
          <t>I-P-0084</t>
        </is>
      </c>
      <c r="B5126" s="12" t="inlineStr">
        <is>
          <t>I</t>
        </is>
      </c>
      <c r="C5126" s="12" t="inlineStr">
        <is>
          <t>Modular / portable power</t>
        </is>
      </c>
      <c r="D5126" s="12" t="inlineStr">
        <is>
          <t>Motor 2 of 5, 30 kW (VFD output)</t>
        </is>
      </c>
      <c r="E5126" s="12" t="inlineStr"/>
      <c r="F5126" s="12" t="inlineStr">
        <is>
          <t>PCM: power control module</t>
        </is>
      </c>
      <c r="G5126" s="12" t="inlineStr"/>
      <c r="H5126" s="12" t="inlineStr">
        <is>
          <t>RICE 8 radiators (5)</t>
        </is>
      </c>
      <c r="I5126" s="12" t="inlineStr">
        <is>
          <t>LV 600 V</t>
        </is>
      </c>
      <c r="J5126" s="12" t="inlineStr">
        <is>
          <t>VFD cable 600 V 3/C Cu XHHW-2, 3 symmetrical grounds, overall Cu tape shield, TC-ER</t>
        </is>
      </c>
      <c r="K5126" s="12" t="inlineStr">
        <is>
          <t>VFD|3/C+3G|6</t>
        </is>
      </c>
      <c r="L5126" s="12" t="inlineStr">
        <is>
          <t>3/C+3G</t>
        </is>
      </c>
      <c r="M5126" s="12" t="inlineStr">
        <is>
          <t>6</t>
        </is>
      </c>
      <c r="N5126" s="12" t="n">
        <v>1</v>
      </c>
      <c r="O5126" s="12" t="n">
        <v>1</v>
      </c>
      <c r="P5126" s="12" t="n">
        <v>480</v>
      </c>
      <c r="Q5126" s="12" t="n">
        <v>30</v>
      </c>
      <c r="R5126" s="12" t="n">
        <v>42</v>
      </c>
      <c r="S5126" s="12" t="inlineStr">
        <is>
          <t>Tray</t>
        </is>
      </c>
      <c r="T5126" s="16" t="n">
        <v>80</v>
      </c>
      <c r="U5126" s="16" t="n">
        <v>94</v>
      </c>
      <c r="V5126" s="16">
        <f>ROUNDUP((T5126+U5126+2*'Read Me'!$B$13)*(1+'Read Me'!$B$12),-1)</f>
        <v/>
      </c>
      <c r="W5126" s="16">
        <f>V5126*N5126*O5126</f>
        <v/>
      </c>
      <c r="X5126" s="12">
        <f>IF(LEFT(I5126,2)="MV",2*N5126*IF(L5126="1/C",O5126,1),0)</f>
        <v/>
      </c>
      <c r="Y5126" s="12">
        <f>IF(OR(LEFT(K5126,4)="LVAX",LEFT(K5126,6)="MV15AX",LEFT(K5126,4)="CTAX",LEFT(K5126,2)="W|"),2*N5126*O5126,0)</f>
        <v/>
      </c>
      <c r="Z5126" s="12" t="inlineStr">
        <is>
          <t>VD 1.4 %</t>
        </is>
      </c>
      <c r="AA5126" s="12">
        <f>N5126*O5126</f>
        <v/>
      </c>
    </row>
    <row r="5127">
      <c r="A5127" s="12" t="inlineStr">
        <is>
          <t>I-P-0085</t>
        </is>
      </c>
      <c r="B5127" s="12" t="inlineStr">
        <is>
          <t>I</t>
        </is>
      </c>
      <c r="C5127" s="12" t="inlineStr">
        <is>
          <t>Modular / portable power</t>
        </is>
      </c>
      <c r="D5127" s="12" t="inlineStr">
        <is>
          <t>Motor 3 of 5, 30 kW (VFD output)</t>
        </is>
      </c>
      <c r="E5127" s="12" t="inlineStr"/>
      <c r="F5127" s="12" t="inlineStr">
        <is>
          <t>PCM: power control module</t>
        </is>
      </c>
      <c r="G5127" s="12" t="inlineStr"/>
      <c r="H5127" s="12" t="inlineStr">
        <is>
          <t>RICE 8 radiators (5)</t>
        </is>
      </c>
      <c r="I5127" s="12" t="inlineStr">
        <is>
          <t>LV 600 V</t>
        </is>
      </c>
      <c r="J5127" s="12" t="inlineStr">
        <is>
          <t>VFD cable 600 V 3/C Cu XHHW-2, 3 symmetrical grounds, overall Cu tape shield, TC-ER</t>
        </is>
      </c>
      <c r="K5127" s="12" t="inlineStr">
        <is>
          <t>VFD|3/C+3G|6</t>
        </is>
      </c>
      <c r="L5127" s="12" t="inlineStr">
        <is>
          <t>3/C+3G</t>
        </is>
      </c>
      <c r="M5127" s="12" t="inlineStr">
        <is>
          <t>6</t>
        </is>
      </c>
      <c r="N5127" s="12" t="n">
        <v>1</v>
      </c>
      <c r="O5127" s="12" t="n">
        <v>1</v>
      </c>
      <c r="P5127" s="12" t="n">
        <v>480</v>
      </c>
      <c r="Q5127" s="12" t="n">
        <v>30</v>
      </c>
      <c r="R5127" s="12" t="n">
        <v>42</v>
      </c>
      <c r="S5127" s="12" t="inlineStr">
        <is>
          <t>Tray</t>
        </is>
      </c>
      <c r="T5127" s="16" t="n">
        <v>80</v>
      </c>
      <c r="U5127" s="16" t="n">
        <v>94</v>
      </c>
      <c r="V5127" s="16">
        <f>ROUNDUP((T5127+U5127+2*'Read Me'!$B$13)*(1+'Read Me'!$B$12),-1)</f>
        <v/>
      </c>
      <c r="W5127" s="16">
        <f>V5127*N5127*O5127</f>
        <v/>
      </c>
      <c r="X5127" s="12">
        <f>IF(LEFT(I5127,2)="MV",2*N5127*IF(L5127="1/C",O5127,1),0)</f>
        <v/>
      </c>
      <c r="Y5127" s="12">
        <f>IF(OR(LEFT(K5127,4)="LVAX",LEFT(K5127,6)="MV15AX",LEFT(K5127,4)="CTAX",LEFT(K5127,2)="W|"),2*N5127*O5127,0)</f>
        <v/>
      </c>
      <c r="Z5127" s="12" t="inlineStr">
        <is>
          <t>VD 1.4 %</t>
        </is>
      </c>
      <c r="AA5127" s="12">
        <f>N5127*O5127</f>
        <v/>
      </c>
    </row>
    <row r="5128">
      <c r="A5128" s="12" t="inlineStr">
        <is>
          <t>I-P-0086</t>
        </is>
      </c>
      <c r="B5128" s="12" t="inlineStr">
        <is>
          <t>I</t>
        </is>
      </c>
      <c r="C5128" s="12" t="inlineStr">
        <is>
          <t>Modular / portable power</t>
        </is>
      </c>
      <c r="D5128" s="12" t="inlineStr">
        <is>
          <t>Motor 4 of 5, 30 kW (VFD output)</t>
        </is>
      </c>
      <c r="E5128" s="12" t="inlineStr"/>
      <c r="F5128" s="12" t="inlineStr">
        <is>
          <t>PCM: power control module</t>
        </is>
      </c>
      <c r="G5128" s="12" t="inlineStr"/>
      <c r="H5128" s="12" t="inlineStr">
        <is>
          <t>RICE 8 radiators (5)</t>
        </is>
      </c>
      <c r="I5128" s="12" t="inlineStr">
        <is>
          <t>LV 600 V</t>
        </is>
      </c>
      <c r="J5128" s="12" t="inlineStr">
        <is>
          <t>VFD cable 600 V 3/C Cu XHHW-2, 3 symmetrical grounds, overall Cu tape shield, TC-ER</t>
        </is>
      </c>
      <c r="K5128" s="12" t="inlineStr">
        <is>
          <t>VFD|3/C+3G|6</t>
        </is>
      </c>
      <c r="L5128" s="12" t="inlineStr">
        <is>
          <t>3/C+3G</t>
        </is>
      </c>
      <c r="M5128" s="12" t="inlineStr">
        <is>
          <t>6</t>
        </is>
      </c>
      <c r="N5128" s="12" t="n">
        <v>1</v>
      </c>
      <c r="O5128" s="12" t="n">
        <v>1</v>
      </c>
      <c r="P5128" s="12" t="n">
        <v>480</v>
      </c>
      <c r="Q5128" s="12" t="n">
        <v>30</v>
      </c>
      <c r="R5128" s="12" t="n">
        <v>42</v>
      </c>
      <c r="S5128" s="12" t="inlineStr">
        <is>
          <t>Tray</t>
        </is>
      </c>
      <c r="T5128" s="16" t="n">
        <v>80</v>
      </c>
      <c r="U5128" s="16" t="n">
        <v>94</v>
      </c>
      <c r="V5128" s="16">
        <f>ROUNDUP((T5128+U5128+2*'Read Me'!$B$13)*(1+'Read Me'!$B$12),-1)</f>
        <v/>
      </c>
      <c r="W5128" s="16">
        <f>V5128*N5128*O5128</f>
        <v/>
      </c>
      <c r="X5128" s="12">
        <f>IF(LEFT(I5128,2)="MV",2*N5128*IF(L5128="1/C",O5128,1),0)</f>
        <v/>
      </c>
      <c r="Y5128" s="12">
        <f>IF(OR(LEFT(K5128,4)="LVAX",LEFT(K5128,6)="MV15AX",LEFT(K5128,4)="CTAX",LEFT(K5128,2)="W|"),2*N5128*O5128,0)</f>
        <v/>
      </c>
      <c r="Z5128" s="12" t="inlineStr">
        <is>
          <t>VD 1.4 %</t>
        </is>
      </c>
      <c r="AA5128" s="12">
        <f>N5128*O5128</f>
        <v/>
      </c>
    </row>
    <row r="5129">
      <c r="A5129" s="12" t="inlineStr">
        <is>
          <t>I-P-0087</t>
        </is>
      </c>
      <c r="B5129" s="12" t="inlineStr">
        <is>
          <t>I</t>
        </is>
      </c>
      <c r="C5129" s="12" t="inlineStr">
        <is>
          <t>Modular / portable power</t>
        </is>
      </c>
      <c r="D5129" s="12" t="inlineStr">
        <is>
          <t>Motor 5 of 5, 30 kW (VFD output)</t>
        </is>
      </c>
      <c r="E5129" s="12" t="inlineStr"/>
      <c r="F5129" s="12" t="inlineStr">
        <is>
          <t>PCM: power control module</t>
        </is>
      </c>
      <c r="G5129" s="12" t="inlineStr"/>
      <c r="H5129" s="12" t="inlineStr">
        <is>
          <t>RICE 8 radiators (5)</t>
        </is>
      </c>
      <c r="I5129" s="12" t="inlineStr">
        <is>
          <t>LV 600 V</t>
        </is>
      </c>
      <c r="J5129" s="12" t="inlineStr">
        <is>
          <t>VFD cable 600 V 3/C Cu XHHW-2, 3 symmetrical grounds, overall Cu tape shield, TC-ER</t>
        </is>
      </c>
      <c r="K5129" s="12" t="inlineStr">
        <is>
          <t>VFD|3/C+3G|6</t>
        </is>
      </c>
      <c r="L5129" s="12" t="inlineStr">
        <is>
          <t>3/C+3G</t>
        </is>
      </c>
      <c r="M5129" s="12" t="inlineStr">
        <is>
          <t>6</t>
        </is>
      </c>
      <c r="N5129" s="12" t="n">
        <v>1</v>
      </c>
      <c r="O5129" s="12" t="n">
        <v>1</v>
      </c>
      <c r="P5129" s="12" t="n">
        <v>480</v>
      </c>
      <c r="Q5129" s="12" t="n">
        <v>30</v>
      </c>
      <c r="R5129" s="12" t="n">
        <v>42</v>
      </c>
      <c r="S5129" s="12" t="inlineStr">
        <is>
          <t>Tray</t>
        </is>
      </c>
      <c r="T5129" s="16" t="n">
        <v>80</v>
      </c>
      <c r="U5129" s="16" t="n">
        <v>94</v>
      </c>
      <c r="V5129" s="16">
        <f>ROUNDUP((T5129+U5129+2*'Read Me'!$B$13)*(1+'Read Me'!$B$12),-1)</f>
        <v/>
      </c>
      <c r="W5129" s="16">
        <f>V5129*N5129*O5129</f>
        <v/>
      </c>
      <c r="X5129" s="12">
        <f>IF(LEFT(I5129,2)="MV",2*N5129*IF(L5129="1/C",O5129,1),0)</f>
        <v/>
      </c>
      <c r="Y5129" s="12">
        <f>IF(OR(LEFT(K5129,4)="LVAX",LEFT(K5129,6)="MV15AX",LEFT(K5129,4)="CTAX",LEFT(K5129,2)="W|"),2*N5129*O5129,0)</f>
        <v/>
      </c>
      <c r="Z5129" s="12" t="inlineStr">
        <is>
          <t>VD 1.4 %</t>
        </is>
      </c>
      <c r="AA5129" s="12">
        <f>N5129*O5129</f>
        <v/>
      </c>
    </row>
    <row r="5130">
      <c r="A5130" s="12" t="inlineStr">
        <is>
          <t>I-P-0088</t>
        </is>
      </c>
      <c r="B5130" s="12" t="inlineStr">
        <is>
          <t>I</t>
        </is>
      </c>
      <c r="C5130" s="12" t="inlineStr">
        <is>
          <t>Modular / portable power</t>
        </is>
      </c>
      <c r="D5130" s="12" t="inlineStr">
        <is>
          <t>LV panel / distribution feeder</t>
        </is>
      </c>
      <c r="E5130" s="12" t="inlineStr"/>
      <c r="F5130" s="12" t="inlineStr">
        <is>
          <t>PCM: power control module</t>
        </is>
      </c>
      <c r="G5130" s="12" t="inlineStr"/>
      <c r="H5130" s="12" t="inlineStr">
        <is>
          <t>RICE CEMS</t>
        </is>
      </c>
      <c r="I5130" s="12" t="inlineStr">
        <is>
          <t>LV 600 V</t>
        </is>
      </c>
      <c r="J5130" s="12" t="inlineStr">
        <is>
          <t>Type TC-ER 600 V 3/C Cu XHHW-2 + ground, PVC jacket</t>
        </is>
      </c>
      <c r="K5130" s="12" t="inlineStr">
        <is>
          <t>LV|3/C+G|4</t>
        </is>
      </c>
      <c r="L5130" s="12" t="inlineStr">
        <is>
          <t>3/C+G</t>
        </is>
      </c>
      <c r="M5130" s="12" t="inlineStr">
        <is>
          <t>4</t>
        </is>
      </c>
      <c r="N5130" s="12" t="n">
        <v>1</v>
      </c>
      <c r="O5130" s="12" t="n">
        <v>1</v>
      </c>
      <c r="P5130" s="12" t="n">
        <v>480</v>
      </c>
      <c r="Q5130" s="12" t="n">
        <v>30</v>
      </c>
      <c r="R5130" s="12" t="n">
        <v>42.5</v>
      </c>
      <c r="S5130" s="12" t="inlineStr">
        <is>
          <t>Duct bank</t>
        </is>
      </c>
      <c r="T5130" s="16" t="n">
        <v>260</v>
      </c>
      <c r="U5130" s="16" t="n">
        <v>131</v>
      </c>
      <c r="V5130" s="16">
        <f>ROUNDUP((T5130+U5130+2*'Read Me'!$B$13)*(1+'Read Me'!$B$12),-1)</f>
        <v/>
      </c>
      <c r="W5130" s="16">
        <f>V5130*N5130*O5130</f>
        <v/>
      </c>
      <c r="X5130" s="12">
        <f>IF(LEFT(I5130,2)="MV",2*N5130*IF(L5130="1/C",O5130,1),0)</f>
        <v/>
      </c>
      <c r="Y5130" s="12">
        <f>IF(OR(LEFT(K5130,4)="LVAX",LEFT(K5130,6)="MV15AX",LEFT(K5130,4)="CTAX",LEFT(K5130,2)="W|"),2*N5130*O5130,0)</f>
        <v/>
      </c>
      <c r="Z5130" s="12" t="inlineStr">
        <is>
          <t>VD 2.0 %</t>
        </is>
      </c>
      <c r="AA5130" s="12">
        <f>N5130*O5130</f>
        <v/>
      </c>
    </row>
    <row r="5131">
      <c r="A5131" s="12" t="inlineStr">
        <is>
          <t>I-P-0089</t>
        </is>
      </c>
      <c r="B5131" s="12" t="inlineStr">
        <is>
          <t>I</t>
        </is>
      </c>
      <c r="C5131" s="12" t="inlineStr">
        <is>
          <t>Modular / portable power</t>
        </is>
      </c>
      <c r="D5131" s="12" t="inlineStr">
        <is>
          <t>LV power feeder</t>
        </is>
      </c>
      <c r="E5131" s="12" t="inlineStr"/>
      <c r="F5131" s="12" t="inlineStr">
        <is>
          <t>PCM: power control module</t>
        </is>
      </c>
      <c r="G5131" s="12" t="inlineStr">
        <is>
          <t>RICE</t>
        </is>
      </c>
      <c r="H5131" s="12" t="inlineStr">
        <is>
          <t>RICE engine hall (8 engines)</t>
        </is>
      </c>
      <c r="I5131" s="12" t="inlineStr">
        <is>
          <t>LV 600 V</t>
        </is>
      </c>
      <c r="J5131" s="12" t="inlineStr">
        <is>
          <t>Type TC-ER 600 V 3/C Cu XHHW-2 + ground, PVC jacket</t>
        </is>
      </c>
      <c r="K5131" s="12" t="inlineStr">
        <is>
          <t>LV|3/C+G|8</t>
        </is>
      </c>
      <c r="L5131" s="12" t="inlineStr">
        <is>
          <t>3/C+G</t>
        </is>
      </c>
      <c r="M5131" s="12" t="inlineStr">
        <is>
          <t>8</t>
        </is>
      </c>
      <c r="N5131" s="12" t="n">
        <v>1</v>
      </c>
      <c r="O5131" s="12" t="n">
        <v>1</v>
      </c>
      <c r="P5131" s="12" t="n">
        <v>480</v>
      </c>
      <c r="Q5131" s="12" t="n">
        <v>15</v>
      </c>
      <c r="R5131" s="12" t="n">
        <v>21.2</v>
      </c>
      <c r="S5131" s="12" t="inlineStr">
        <is>
          <t>Duct bank</t>
        </is>
      </c>
      <c r="T5131" s="16" t="n">
        <v>367</v>
      </c>
      <c r="U5131" s="16" t="n">
        <v>95</v>
      </c>
      <c r="V5131" s="16">
        <f>ROUNDUP((T5131+U5131+2*'Read Me'!$B$13)*(1+'Read Me'!$B$12),-1)</f>
        <v/>
      </c>
      <c r="W5131" s="16">
        <f>V5131*N5131*O5131</f>
        <v/>
      </c>
      <c r="X5131" s="12">
        <f>IF(LEFT(I5131,2)="MV",2*N5131*IF(L5131="1/C",O5131,1),0)</f>
        <v/>
      </c>
      <c r="Y5131" s="12">
        <f>IF(OR(LEFT(K5131,4)="LVAX",LEFT(K5131,6)="MV15AX",LEFT(K5131,4)="CTAX",LEFT(K5131,2)="W|"),2*N5131*O5131,0)</f>
        <v/>
      </c>
      <c r="Z5131" s="12" t="inlineStr">
        <is>
          <t>VD 3.0 %</t>
        </is>
      </c>
      <c r="AA5131" s="12">
        <f>N5131*O5131</f>
        <v/>
      </c>
    </row>
    <row r="5132">
      <c r="A5132" s="12" t="inlineStr">
        <is>
          <t>I-P-0090</t>
        </is>
      </c>
      <c r="B5132" s="12" t="inlineStr">
        <is>
          <t>I</t>
        </is>
      </c>
      <c r="C5132" s="12" t="inlineStr">
        <is>
          <t>Modular / portable power</t>
        </is>
      </c>
      <c r="D5132" s="12" t="inlineStr">
        <is>
          <t>Motor 1 of 6, 22 kW</t>
        </is>
      </c>
      <c r="E5132" s="12" t="inlineStr"/>
      <c r="F5132" s="12" t="inlineStr">
        <is>
          <t>PCM: power control module</t>
        </is>
      </c>
      <c r="G5132" s="12" t="inlineStr">
        <is>
          <t>RICE-1</t>
        </is>
      </c>
      <c r="H5132" s="12" t="inlineStr">
        <is>
          <t>RICE engine-generator 1</t>
        </is>
      </c>
      <c r="I5132" s="12" t="inlineStr">
        <is>
          <t>LV 600 V</t>
        </is>
      </c>
      <c r="J5132" s="12" t="inlineStr">
        <is>
          <t>Type TC-ER 600 V 3/C Cu XHHW-2 + ground, PVC jacket</t>
        </is>
      </c>
      <c r="K5132" s="12" t="inlineStr">
        <is>
          <t>LV|3/C+G|4</t>
        </is>
      </c>
      <c r="L5132" s="12" t="inlineStr">
        <is>
          <t>3/C+G</t>
        </is>
      </c>
      <c r="M5132" s="12" t="inlineStr">
        <is>
          <t>4</t>
        </is>
      </c>
      <c r="N5132" s="12" t="n">
        <v>1</v>
      </c>
      <c r="O5132" s="12" t="n">
        <v>1</v>
      </c>
      <c r="P5132" s="12" t="n">
        <v>480</v>
      </c>
      <c r="Q5132" s="12" t="n">
        <v>22</v>
      </c>
      <c r="R5132" s="12" t="n">
        <v>31.1</v>
      </c>
      <c r="S5132" s="12" t="inlineStr">
        <is>
          <t>Duct bank</t>
        </is>
      </c>
      <c r="T5132" s="16" t="n">
        <v>550</v>
      </c>
      <c r="U5132" s="16" t="n">
        <v>137</v>
      </c>
      <c r="V5132" s="16">
        <f>ROUNDUP((T5132+U5132+2*'Read Me'!$B$13)*(1+'Read Me'!$B$12),-1)</f>
        <v/>
      </c>
      <c r="W5132" s="16">
        <f>V5132*N5132*O5132</f>
        <v/>
      </c>
      <c r="X5132" s="12">
        <f>IF(LEFT(I5132,2)="MV",2*N5132*IF(L5132="1/C",O5132,1),0)</f>
        <v/>
      </c>
      <c r="Y5132" s="12">
        <f>IF(OR(LEFT(K5132,4)="LVAX",LEFT(K5132,6)="MV15AX",LEFT(K5132,4)="CTAX",LEFT(K5132,2)="W|"),2*N5132*O5132,0)</f>
        <v/>
      </c>
      <c r="Z5132" s="12" t="inlineStr">
        <is>
          <t>VD 2.6 %</t>
        </is>
      </c>
      <c r="AA5132" s="12">
        <f>N5132*O5132</f>
        <v/>
      </c>
    </row>
    <row r="5133">
      <c r="A5133" s="12" t="inlineStr">
        <is>
          <t>I-P-0091</t>
        </is>
      </c>
      <c r="B5133" s="12" t="inlineStr">
        <is>
          <t>I</t>
        </is>
      </c>
      <c r="C5133" s="12" t="inlineStr">
        <is>
          <t>Modular / portable power</t>
        </is>
      </c>
      <c r="D5133" s="12" t="inlineStr">
        <is>
          <t>Motor 2 of 6, 22 kW</t>
        </is>
      </c>
      <c r="E5133" s="12" t="inlineStr"/>
      <c r="F5133" s="12" t="inlineStr">
        <is>
          <t>PCM: power control module</t>
        </is>
      </c>
      <c r="G5133" s="12" t="inlineStr">
        <is>
          <t>RICE-1</t>
        </is>
      </c>
      <c r="H5133" s="12" t="inlineStr">
        <is>
          <t>RICE engine-generator 1</t>
        </is>
      </c>
      <c r="I5133" s="12" t="inlineStr">
        <is>
          <t>LV 600 V</t>
        </is>
      </c>
      <c r="J5133" s="12" t="inlineStr">
        <is>
          <t>Type TC-ER 600 V 3/C Cu XHHW-2 + ground, PVC jacket</t>
        </is>
      </c>
      <c r="K5133" s="12" t="inlineStr">
        <is>
          <t>LV|3/C+G|4</t>
        </is>
      </c>
      <c r="L5133" s="12" t="inlineStr">
        <is>
          <t>3/C+G</t>
        </is>
      </c>
      <c r="M5133" s="12" t="inlineStr">
        <is>
          <t>4</t>
        </is>
      </c>
      <c r="N5133" s="12" t="n">
        <v>1</v>
      </c>
      <c r="O5133" s="12" t="n">
        <v>1</v>
      </c>
      <c r="P5133" s="12" t="n">
        <v>480</v>
      </c>
      <c r="Q5133" s="12" t="n">
        <v>22</v>
      </c>
      <c r="R5133" s="12" t="n">
        <v>31.1</v>
      </c>
      <c r="S5133" s="12" t="inlineStr">
        <is>
          <t>Duct bank</t>
        </is>
      </c>
      <c r="T5133" s="16" t="n">
        <v>550</v>
      </c>
      <c r="U5133" s="16" t="n">
        <v>137</v>
      </c>
      <c r="V5133" s="16">
        <f>ROUNDUP((T5133+U5133+2*'Read Me'!$B$13)*(1+'Read Me'!$B$12),-1)</f>
        <v/>
      </c>
      <c r="W5133" s="16">
        <f>V5133*N5133*O5133</f>
        <v/>
      </c>
      <c r="X5133" s="12">
        <f>IF(LEFT(I5133,2)="MV",2*N5133*IF(L5133="1/C",O5133,1),0)</f>
        <v/>
      </c>
      <c r="Y5133" s="12">
        <f>IF(OR(LEFT(K5133,4)="LVAX",LEFT(K5133,6)="MV15AX",LEFT(K5133,4)="CTAX",LEFT(K5133,2)="W|"),2*N5133*O5133,0)</f>
        <v/>
      </c>
      <c r="Z5133" s="12" t="inlineStr">
        <is>
          <t>VD 2.6 %</t>
        </is>
      </c>
      <c r="AA5133" s="12">
        <f>N5133*O5133</f>
        <v/>
      </c>
    </row>
    <row r="5134">
      <c r="A5134" s="12" t="inlineStr">
        <is>
          <t>I-P-0092</t>
        </is>
      </c>
      <c r="B5134" s="12" t="inlineStr">
        <is>
          <t>I</t>
        </is>
      </c>
      <c r="C5134" s="12" t="inlineStr">
        <is>
          <t>Modular / portable power</t>
        </is>
      </c>
      <c r="D5134" s="12" t="inlineStr">
        <is>
          <t>Motor 3 of 6, 22 kW</t>
        </is>
      </c>
      <c r="E5134" s="12" t="inlineStr"/>
      <c r="F5134" s="12" t="inlineStr">
        <is>
          <t>PCM: power control module</t>
        </is>
      </c>
      <c r="G5134" s="12" t="inlineStr">
        <is>
          <t>RICE-1</t>
        </is>
      </c>
      <c r="H5134" s="12" t="inlineStr">
        <is>
          <t>RICE engine-generator 1</t>
        </is>
      </c>
      <c r="I5134" s="12" t="inlineStr">
        <is>
          <t>LV 600 V</t>
        </is>
      </c>
      <c r="J5134" s="12" t="inlineStr">
        <is>
          <t>Type TC-ER 600 V 3/C Cu XHHW-2 + ground, PVC jacket</t>
        </is>
      </c>
      <c r="K5134" s="12" t="inlineStr">
        <is>
          <t>LV|3/C+G|4</t>
        </is>
      </c>
      <c r="L5134" s="12" t="inlineStr">
        <is>
          <t>3/C+G</t>
        </is>
      </c>
      <c r="M5134" s="12" t="inlineStr">
        <is>
          <t>4</t>
        </is>
      </c>
      <c r="N5134" s="12" t="n">
        <v>1</v>
      </c>
      <c r="O5134" s="12" t="n">
        <v>1</v>
      </c>
      <c r="P5134" s="12" t="n">
        <v>480</v>
      </c>
      <c r="Q5134" s="12" t="n">
        <v>22</v>
      </c>
      <c r="R5134" s="12" t="n">
        <v>31.1</v>
      </c>
      <c r="S5134" s="12" t="inlineStr">
        <is>
          <t>Duct bank</t>
        </is>
      </c>
      <c r="T5134" s="16" t="n">
        <v>550</v>
      </c>
      <c r="U5134" s="16" t="n">
        <v>137</v>
      </c>
      <c r="V5134" s="16">
        <f>ROUNDUP((T5134+U5134+2*'Read Me'!$B$13)*(1+'Read Me'!$B$12),-1)</f>
        <v/>
      </c>
      <c r="W5134" s="16">
        <f>V5134*N5134*O5134</f>
        <v/>
      </c>
      <c r="X5134" s="12">
        <f>IF(LEFT(I5134,2)="MV",2*N5134*IF(L5134="1/C",O5134,1),0)</f>
        <v/>
      </c>
      <c r="Y5134" s="12">
        <f>IF(OR(LEFT(K5134,4)="LVAX",LEFT(K5134,6)="MV15AX",LEFT(K5134,4)="CTAX",LEFT(K5134,2)="W|"),2*N5134*O5134,0)</f>
        <v/>
      </c>
      <c r="Z5134" s="12" t="inlineStr">
        <is>
          <t>VD 2.6 %</t>
        </is>
      </c>
      <c r="AA5134" s="12">
        <f>N5134*O5134</f>
        <v/>
      </c>
    </row>
    <row r="5135">
      <c r="A5135" s="12" t="inlineStr">
        <is>
          <t>I-P-0093</t>
        </is>
      </c>
      <c r="B5135" s="12" t="inlineStr">
        <is>
          <t>I</t>
        </is>
      </c>
      <c r="C5135" s="12" t="inlineStr">
        <is>
          <t>Modular / portable power</t>
        </is>
      </c>
      <c r="D5135" s="12" t="inlineStr">
        <is>
          <t>Motor 4 of 6, 22 kW</t>
        </is>
      </c>
      <c r="E5135" s="12" t="inlineStr"/>
      <c r="F5135" s="12" t="inlineStr">
        <is>
          <t>PCM: power control module</t>
        </is>
      </c>
      <c r="G5135" s="12" t="inlineStr">
        <is>
          <t>RICE-1</t>
        </is>
      </c>
      <c r="H5135" s="12" t="inlineStr">
        <is>
          <t>RICE engine-generator 1</t>
        </is>
      </c>
      <c r="I5135" s="12" t="inlineStr">
        <is>
          <t>LV 600 V</t>
        </is>
      </c>
      <c r="J5135" s="12" t="inlineStr">
        <is>
          <t>Type TC-ER 600 V 3/C Cu XHHW-2 + ground, PVC jacket</t>
        </is>
      </c>
      <c r="K5135" s="12" t="inlineStr">
        <is>
          <t>LV|3/C+G|4</t>
        </is>
      </c>
      <c r="L5135" s="12" t="inlineStr">
        <is>
          <t>3/C+G</t>
        </is>
      </c>
      <c r="M5135" s="12" t="inlineStr">
        <is>
          <t>4</t>
        </is>
      </c>
      <c r="N5135" s="12" t="n">
        <v>1</v>
      </c>
      <c r="O5135" s="12" t="n">
        <v>1</v>
      </c>
      <c r="P5135" s="12" t="n">
        <v>480</v>
      </c>
      <c r="Q5135" s="12" t="n">
        <v>22</v>
      </c>
      <c r="R5135" s="12" t="n">
        <v>31.1</v>
      </c>
      <c r="S5135" s="12" t="inlineStr">
        <is>
          <t>Duct bank</t>
        </is>
      </c>
      <c r="T5135" s="16" t="n">
        <v>550</v>
      </c>
      <c r="U5135" s="16" t="n">
        <v>137</v>
      </c>
      <c r="V5135" s="16">
        <f>ROUNDUP((T5135+U5135+2*'Read Me'!$B$13)*(1+'Read Me'!$B$12),-1)</f>
        <v/>
      </c>
      <c r="W5135" s="16">
        <f>V5135*N5135*O5135</f>
        <v/>
      </c>
      <c r="X5135" s="12">
        <f>IF(LEFT(I5135,2)="MV",2*N5135*IF(L5135="1/C",O5135,1),0)</f>
        <v/>
      </c>
      <c r="Y5135" s="12">
        <f>IF(OR(LEFT(K5135,4)="LVAX",LEFT(K5135,6)="MV15AX",LEFT(K5135,4)="CTAX",LEFT(K5135,2)="W|"),2*N5135*O5135,0)</f>
        <v/>
      </c>
      <c r="Z5135" s="12" t="inlineStr">
        <is>
          <t>VD 2.6 %</t>
        </is>
      </c>
      <c r="AA5135" s="12">
        <f>N5135*O5135</f>
        <v/>
      </c>
    </row>
    <row r="5136">
      <c r="A5136" s="12" t="inlineStr">
        <is>
          <t>I-P-0094</t>
        </is>
      </c>
      <c r="B5136" s="12" t="inlineStr">
        <is>
          <t>I</t>
        </is>
      </c>
      <c r="C5136" s="12" t="inlineStr">
        <is>
          <t>Modular / portable power</t>
        </is>
      </c>
      <c r="D5136" s="12" t="inlineStr">
        <is>
          <t>Motor 5 of 6, 22 kW</t>
        </is>
      </c>
      <c r="E5136" s="12" t="inlineStr"/>
      <c r="F5136" s="12" t="inlineStr">
        <is>
          <t>PCM: power control module</t>
        </is>
      </c>
      <c r="G5136" s="12" t="inlineStr">
        <is>
          <t>RICE-1</t>
        </is>
      </c>
      <c r="H5136" s="12" t="inlineStr">
        <is>
          <t>RICE engine-generator 1</t>
        </is>
      </c>
      <c r="I5136" s="12" t="inlineStr">
        <is>
          <t>LV 600 V</t>
        </is>
      </c>
      <c r="J5136" s="12" t="inlineStr">
        <is>
          <t>Type TC-ER 600 V 3/C Cu XHHW-2 + ground, PVC jacket</t>
        </is>
      </c>
      <c r="K5136" s="12" t="inlineStr">
        <is>
          <t>LV|3/C+G|4</t>
        </is>
      </c>
      <c r="L5136" s="12" t="inlineStr">
        <is>
          <t>3/C+G</t>
        </is>
      </c>
      <c r="M5136" s="12" t="inlineStr">
        <is>
          <t>4</t>
        </is>
      </c>
      <c r="N5136" s="12" t="n">
        <v>1</v>
      </c>
      <c r="O5136" s="12" t="n">
        <v>1</v>
      </c>
      <c r="P5136" s="12" t="n">
        <v>480</v>
      </c>
      <c r="Q5136" s="12" t="n">
        <v>22</v>
      </c>
      <c r="R5136" s="12" t="n">
        <v>31.1</v>
      </c>
      <c r="S5136" s="12" t="inlineStr">
        <is>
          <t>Duct bank</t>
        </is>
      </c>
      <c r="T5136" s="16" t="n">
        <v>550</v>
      </c>
      <c r="U5136" s="16" t="n">
        <v>137</v>
      </c>
      <c r="V5136" s="16">
        <f>ROUNDUP((T5136+U5136+2*'Read Me'!$B$13)*(1+'Read Me'!$B$12),-1)</f>
        <v/>
      </c>
      <c r="W5136" s="16">
        <f>V5136*N5136*O5136</f>
        <v/>
      </c>
      <c r="X5136" s="12">
        <f>IF(LEFT(I5136,2)="MV",2*N5136*IF(L5136="1/C",O5136,1),0)</f>
        <v/>
      </c>
      <c r="Y5136" s="12">
        <f>IF(OR(LEFT(K5136,4)="LVAX",LEFT(K5136,6)="MV15AX",LEFT(K5136,4)="CTAX",LEFT(K5136,2)="W|"),2*N5136*O5136,0)</f>
        <v/>
      </c>
      <c r="Z5136" s="12" t="inlineStr">
        <is>
          <t>VD 2.6 %</t>
        </is>
      </c>
      <c r="AA5136" s="12">
        <f>N5136*O5136</f>
        <v/>
      </c>
    </row>
    <row r="5137">
      <c r="A5137" s="12" t="inlineStr">
        <is>
          <t>I-P-0095</t>
        </is>
      </c>
      <c r="B5137" s="12" t="inlineStr">
        <is>
          <t>I</t>
        </is>
      </c>
      <c r="C5137" s="12" t="inlineStr">
        <is>
          <t>Modular / portable power</t>
        </is>
      </c>
      <c r="D5137" s="12" t="inlineStr">
        <is>
          <t>Motor 6 of 6, 22 kW</t>
        </is>
      </c>
      <c r="E5137" s="12" t="inlineStr"/>
      <c r="F5137" s="12" t="inlineStr">
        <is>
          <t>PCM: power control module</t>
        </is>
      </c>
      <c r="G5137" s="12" t="inlineStr">
        <is>
          <t>RICE-1</t>
        </is>
      </c>
      <c r="H5137" s="12" t="inlineStr">
        <is>
          <t>RICE engine-generator 1</t>
        </is>
      </c>
      <c r="I5137" s="12" t="inlineStr">
        <is>
          <t>LV 600 V</t>
        </is>
      </c>
      <c r="J5137" s="12" t="inlineStr">
        <is>
          <t>Type TC-ER 600 V 3/C Cu XHHW-2 + ground, PVC jacket</t>
        </is>
      </c>
      <c r="K5137" s="12" t="inlineStr">
        <is>
          <t>LV|3/C+G|4</t>
        </is>
      </c>
      <c r="L5137" s="12" t="inlineStr">
        <is>
          <t>3/C+G</t>
        </is>
      </c>
      <c r="M5137" s="12" t="inlineStr">
        <is>
          <t>4</t>
        </is>
      </c>
      <c r="N5137" s="12" t="n">
        <v>1</v>
      </c>
      <c r="O5137" s="12" t="n">
        <v>1</v>
      </c>
      <c r="P5137" s="12" t="n">
        <v>480</v>
      </c>
      <c r="Q5137" s="12" t="n">
        <v>22</v>
      </c>
      <c r="R5137" s="12" t="n">
        <v>31.1</v>
      </c>
      <c r="S5137" s="12" t="inlineStr">
        <is>
          <t>Duct bank</t>
        </is>
      </c>
      <c r="T5137" s="16" t="n">
        <v>550</v>
      </c>
      <c r="U5137" s="16" t="n">
        <v>137</v>
      </c>
      <c r="V5137" s="16">
        <f>ROUNDUP((T5137+U5137+2*'Read Me'!$B$13)*(1+'Read Me'!$B$12),-1)</f>
        <v/>
      </c>
      <c r="W5137" s="16">
        <f>V5137*N5137*O5137</f>
        <v/>
      </c>
      <c r="X5137" s="12">
        <f>IF(LEFT(I5137,2)="MV",2*N5137*IF(L5137="1/C",O5137,1),0)</f>
        <v/>
      </c>
      <c r="Y5137" s="12">
        <f>IF(OR(LEFT(K5137,4)="LVAX",LEFT(K5137,6)="MV15AX",LEFT(K5137,4)="CTAX",LEFT(K5137,2)="W|"),2*N5137*O5137,0)</f>
        <v/>
      </c>
      <c r="Z5137" s="12" t="inlineStr">
        <is>
          <t>VD 2.6 %</t>
        </is>
      </c>
      <c r="AA5137" s="12">
        <f>N5137*O5137</f>
        <v/>
      </c>
    </row>
    <row r="5138">
      <c r="A5138" s="12" t="inlineStr">
        <is>
          <t>I-P-0096</t>
        </is>
      </c>
      <c r="B5138" s="12" t="inlineStr">
        <is>
          <t>I</t>
        </is>
      </c>
      <c r="C5138" s="12" t="inlineStr">
        <is>
          <t>Modular / portable power</t>
        </is>
      </c>
      <c r="D5138" s="12" t="inlineStr">
        <is>
          <t>480 V welding receptacle 1</t>
        </is>
      </c>
      <c r="E5138" s="12" t="inlineStr"/>
      <c r="F5138" s="12" t="inlineStr">
        <is>
          <t>PCM: power control module</t>
        </is>
      </c>
      <c r="G5138" s="12" t="inlineStr">
        <is>
          <t>RICE-1</t>
        </is>
      </c>
      <c r="H5138" s="12" t="inlineStr">
        <is>
          <t>RICE engine-generator 1</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60</v>
      </c>
      <c r="R5138" s="12" t="n">
        <v>76</v>
      </c>
      <c r="S5138" s="12" t="inlineStr">
        <is>
          <t>Duct bank</t>
        </is>
      </c>
      <c r="T5138" s="16" t="n">
        <v>550</v>
      </c>
      <c r="U5138" s="16" t="n">
        <v>137</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I-P-0097</t>
        </is>
      </c>
      <c r="B5139" s="12" t="inlineStr">
        <is>
          <t>I</t>
        </is>
      </c>
      <c r="C5139" s="12" t="inlineStr">
        <is>
          <t>Modular / portable power</t>
        </is>
      </c>
      <c r="D5139" s="12" t="inlineStr">
        <is>
          <t>480 V welding receptacle 2</t>
        </is>
      </c>
      <c r="E5139" s="12" t="inlineStr"/>
      <c r="F5139" s="12" t="inlineStr">
        <is>
          <t>PCM: power control module</t>
        </is>
      </c>
      <c r="G5139" s="12" t="inlineStr">
        <is>
          <t>RICE-1</t>
        </is>
      </c>
      <c r="H5139" s="12" t="inlineStr">
        <is>
          <t>RICE engine-generator 1</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60</v>
      </c>
      <c r="R5139" s="12" t="n">
        <v>76</v>
      </c>
      <c r="S5139" s="12" t="inlineStr">
        <is>
          <t>Duct bank</t>
        </is>
      </c>
      <c r="T5139" s="16" t="n">
        <v>550</v>
      </c>
      <c r="U5139" s="16" t="n">
        <v>137</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I-P-0098</t>
        </is>
      </c>
      <c r="B5140" s="12" t="inlineStr">
        <is>
          <t>I</t>
        </is>
      </c>
      <c r="C5140" s="12" t="inlineStr">
        <is>
          <t>Modular / portable power</t>
        </is>
      </c>
      <c r="D5140" s="12" t="inlineStr">
        <is>
          <t>480 V welding receptacle 3</t>
        </is>
      </c>
      <c r="E5140" s="12" t="inlineStr"/>
      <c r="F5140" s="12" t="inlineStr">
        <is>
          <t>PCM: power control module</t>
        </is>
      </c>
      <c r="G5140" s="12" t="inlineStr">
        <is>
          <t>RICE-1</t>
        </is>
      </c>
      <c r="H5140" s="12" t="inlineStr">
        <is>
          <t>RICE engine-generator 1</t>
        </is>
      </c>
      <c r="I5140" s="12" t="inlineStr">
        <is>
          <t>LV 600 V</t>
        </is>
      </c>
      <c r="J5140" s="12" t="inlineStr">
        <is>
          <t>Type TC-ER 600 V 3/C Cu XHHW-2 + ground, PVC jacket</t>
        </is>
      </c>
      <c r="K5140" s="12" t="inlineStr">
        <is>
          <t>LV|3/C+G|1/0</t>
        </is>
      </c>
      <c r="L5140" s="12" t="inlineStr">
        <is>
          <t>3/C+G</t>
        </is>
      </c>
      <c r="M5140" s="12" t="inlineStr">
        <is>
          <t>1/0</t>
        </is>
      </c>
      <c r="N5140" s="12" t="n">
        <v>1</v>
      </c>
      <c r="O5140" s="12" t="n">
        <v>1</v>
      </c>
      <c r="P5140" s="12" t="n">
        <v>480</v>
      </c>
      <c r="Q5140" s="12" t="n">
        <v>60</v>
      </c>
      <c r="R5140" s="12" t="n">
        <v>76</v>
      </c>
      <c r="S5140" s="12" t="inlineStr">
        <is>
          <t>Duct bank</t>
        </is>
      </c>
      <c r="T5140" s="16" t="n">
        <v>550</v>
      </c>
      <c r="U5140" s="16" t="n">
        <v>137</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I-P-0099</t>
        </is>
      </c>
      <c r="B5141" s="12" t="inlineStr">
        <is>
          <t>I</t>
        </is>
      </c>
      <c r="C5141" s="12" t="inlineStr">
        <is>
          <t>Modular / portable power</t>
        </is>
      </c>
      <c r="D5141" s="12" t="inlineStr">
        <is>
          <t>480 V welding receptacle 4</t>
        </is>
      </c>
      <c r="E5141" s="12" t="inlineStr"/>
      <c r="F5141" s="12" t="inlineStr">
        <is>
          <t>PCM: power control module</t>
        </is>
      </c>
      <c r="G5141" s="12" t="inlineStr">
        <is>
          <t>RICE-1</t>
        </is>
      </c>
      <c r="H5141" s="12" t="inlineStr">
        <is>
          <t>RICE engine-generator 1</t>
        </is>
      </c>
      <c r="I5141" s="12" t="inlineStr">
        <is>
          <t>LV 600 V</t>
        </is>
      </c>
      <c r="J5141" s="12" t="inlineStr">
        <is>
          <t>Type TC-ER 600 V 3/C Cu XHHW-2 + ground, PVC jacket</t>
        </is>
      </c>
      <c r="K5141" s="12" t="inlineStr">
        <is>
          <t>LV|3/C+G|1/0</t>
        </is>
      </c>
      <c r="L5141" s="12" t="inlineStr">
        <is>
          <t>3/C+G</t>
        </is>
      </c>
      <c r="M5141" s="12" t="inlineStr">
        <is>
          <t>1/0</t>
        </is>
      </c>
      <c r="N5141" s="12" t="n">
        <v>1</v>
      </c>
      <c r="O5141" s="12" t="n">
        <v>1</v>
      </c>
      <c r="P5141" s="12" t="n">
        <v>480</v>
      </c>
      <c r="Q5141" s="12" t="n">
        <v>60</v>
      </c>
      <c r="R5141" s="12" t="n">
        <v>76</v>
      </c>
      <c r="S5141" s="12" t="inlineStr">
        <is>
          <t>Duct bank</t>
        </is>
      </c>
      <c r="T5141" s="16" t="n">
        <v>550</v>
      </c>
      <c r="U5141" s="16" t="n">
        <v>137</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I-P-0100</t>
        </is>
      </c>
      <c r="B5142" s="12" t="inlineStr">
        <is>
          <t>I</t>
        </is>
      </c>
      <c r="C5142" s="12" t="inlineStr">
        <is>
          <t>Modular / portable power</t>
        </is>
      </c>
      <c r="D5142" s="12" t="inlineStr">
        <is>
          <t>Motor 1 of 6, 22 kW</t>
        </is>
      </c>
      <c r="E5142" s="12" t="inlineStr"/>
      <c r="F5142" s="12" t="inlineStr">
        <is>
          <t>PCM: power control module</t>
        </is>
      </c>
      <c r="G5142" s="12" t="inlineStr">
        <is>
          <t>RICE-2</t>
        </is>
      </c>
      <c r="H5142" s="12" t="inlineStr">
        <is>
          <t>RICE engine-generator 2</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109</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I-P-0101</t>
        </is>
      </c>
      <c r="B5143" s="12" t="inlineStr">
        <is>
          <t>I</t>
        </is>
      </c>
      <c r="C5143" s="12" t="inlineStr">
        <is>
          <t>Modular / portable power</t>
        </is>
      </c>
      <c r="D5143" s="12" t="inlineStr">
        <is>
          <t>Motor 2 of 6, 22 kW</t>
        </is>
      </c>
      <c r="E5143" s="12" t="inlineStr"/>
      <c r="F5143" s="12" t="inlineStr">
        <is>
          <t>PCM: power control module</t>
        </is>
      </c>
      <c r="G5143" s="12" t="inlineStr">
        <is>
          <t>RICE-2</t>
        </is>
      </c>
      <c r="H5143" s="12" t="inlineStr">
        <is>
          <t>RICE engine-generator 2</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109</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I-P-0102</t>
        </is>
      </c>
      <c r="B5144" s="12" t="inlineStr">
        <is>
          <t>I</t>
        </is>
      </c>
      <c r="C5144" s="12" t="inlineStr">
        <is>
          <t>Modular / portable power</t>
        </is>
      </c>
      <c r="D5144" s="12" t="inlineStr">
        <is>
          <t>Motor 3 of 6, 22 kW</t>
        </is>
      </c>
      <c r="E5144" s="12" t="inlineStr"/>
      <c r="F5144" s="12" t="inlineStr">
        <is>
          <t>PCM: power control module</t>
        </is>
      </c>
      <c r="G5144" s="12" t="inlineStr">
        <is>
          <t>RICE-2</t>
        </is>
      </c>
      <c r="H5144" s="12" t="inlineStr">
        <is>
          <t>RICE engine-generator 2</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109</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I-P-0103</t>
        </is>
      </c>
      <c r="B5145" s="12" t="inlineStr">
        <is>
          <t>I</t>
        </is>
      </c>
      <c r="C5145" s="12" t="inlineStr">
        <is>
          <t>Modular / portable power</t>
        </is>
      </c>
      <c r="D5145" s="12" t="inlineStr">
        <is>
          <t>Motor 4 of 6, 22 kW</t>
        </is>
      </c>
      <c r="E5145" s="12" t="inlineStr"/>
      <c r="F5145" s="12" t="inlineStr">
        <is>
          <t>PCM: power control module</t>
        </is>
      </c>
      <c r="G5145" s="12" t="inlineStr">
        <is>
          <t>RICE-2</t>
        </is>
      </c>
      <c r="H5145" s="12" t="inlineStr">
        <is>
          <t>RICE engine-generator 2</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109</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I-P-0104</t>
        </is>
      </c>
      <c r="B5146" s="12" t="inlineStr">
        <is>
          <t>I</t>
        </is>
      </c>
      <c r="C5146" s="12" t="inlineStr">
        <is>
          <t>Modular / portable power</t>
        </is>
      </c>
      <c r="D5146" s="12" t="inlineStr">
        <is>
          <t>Motor 5 of 6, 22 kW</t>
        </is>
      </c>
      <c r="E5146" s="12" t="inlineStr"/>
      <c r="F5146" s="12" t="inlineStr">
        <is>
          <t>PCM: power control module</t>
        </is>
      </c>
      <c r="G5146" s="12" t="inlineStr">
        <is>
          <t>RICE-2</t>
        </is>
      </c>
      <c r="H5146" s="12" t="inlineStr">
        <is>
          <t>RICE engine-generator 2</t>
        </is>
      </c>
      <c r="I5146" s="12" t="inlineStr">
        <is>
          <t>LV 600 V</t>
        </is>
      </c>
      <c r="J5146" s="12" t="inlineStr">
        <is>
          <t>Type TC-ER 600 V 3/C Cu XHHW-2 + ground, PVC jacket</t>
        </is>
      </c>
      <c r="K5146" s="12" t="inlineStr">
        <is>
          <t>LV|3/C+G|4</t>
        </is>
      </c>
      <c r="L5146" s="12" t="inlineStr">
        <is>
          <t>3/C+G</t>
        </is>
      </c>
      <c r="M5146" s="12" t="inlineStr">
        <is>
          <t>4</t>
        </is>
      </c>
      <c r="N5146" s="12" t="n">
        <v>1</v>
      </c>
      <c r="O5146" s="12" t="n">
        <v>1</v>
      </c>
      <c r="P5146" s="12" t="n">
        <v>480</v>
      </c>
      <c r="Q5146" s="12" t="n">
        <v>22</v>
      </c>
      <c r="R5146" s="12" t="n">
        <v>31.1</v>
      </c>
      <c r="S5146" s="12" t="inlineStr">
        <is>
          <t>Duct bank</t>
        </is>
      </c>
      <c r="T5146" s="16" t="n">
        <v>550</v>
      </c>
      <c r="U5146" s="16" t="n">
        <v>109</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I-P-0105</t>
        </is>
      </c>
      <c r="B5147" s="12" t="inlineStr">
        <is>
          <t>I</t>
        </is>
      </c>
      <c r="C5147" s="12" t="inlineStr">
        <is>
          <t>Modular / portable power</t>
        </is>
      </c>
      <c r="D5147" s="12" t="inlineStr">
        <is>
          <t>Motor 6 of 6, 22 kW</t>
        </is>
      </c>
      <c r="E5147" s="12" t="inlineStr"/>
      <c r="F5147" s="12" t="inlineStr">
        <is>
          <t>PCM: power control module</t>
        </is>
      </c>
      <c r="G5147" s="12" t="inlineStr">
        <is>
          <t>RICE-2</t>
        </is>
      </c>
      <c r="H5147" s="12" t="inlineStr">
        <is>
          <t>RICE engine-generator 2</t>
        </is>
      </c>
      <c r="I5147" s="12" t="inlineStr">
        <is>
          <t>LV 600 V</t>
        </is>
      </c>
      <c r="J5147" s="12" t="inlineStr">
        <is>
          <t>Type TC-ER 600 V 3/C Cu XHHW-2 + ground, PVC jacket</t>
        </is>
      </c>
      <c r="K5147" s="12" t="inlineStr">
        <is>
          <t>LV|3/C+G|4</t>
        </is>
      </c>
      <c r="L5147" s="12" t="inlineStr">
        <is>
          <t>3/C+G</t>
        </is>
      </c>
      <c r="M5147" s="12" t="inlineStr">
        <is>
          <t>4</t>
        </is>
      </c>
      <c r="N5147" s="12" t="n">
        <v>1</v>
      </c>
      <c r="O5147" s="12" t="n">
        <v>1</v>
      </c>
      <c r="P5147" s="12" t="n">
        <v>480</v>
      </c>
      <c r="Q5147" s="12" t="n">
        <v>22</v>
      </c>
      <c r="R5147" s="12" t="n">
        <v>31.1</v>
      </c>
      <c r="S5147" s="12" t="inlineStr">
        <is>
          <t>Duct bank</t>
        </is>
      </c>
      <c r="T5147" s="16" t="n">
        <v>550</v>
      </c>
      <c r="U5147" s="16" t="n">
        <v>109</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I-P-0106</t>
        </is>
      </c>
      <c r="B5148" s="12" t="inlineStr">
        <is>
          <t>I</t>
        </is>
      </c>
      <c r="C5148" s="12" t="inlineStr">
        <is>
          <t>Modular / portable power</t>
        </is>
      </c>
      <c r="D5148" s="12" t="inlineStr">
        <is>
          <t>480 V welding receptacle 1</t>
        </is>
      </c>
      <c r="E5148" s="12" t="inlineStr"/>
      <c r="F5148" s="12" t="inlineStr">
        <is>
          <t>PCM: power control module</t>
        </is>
      </c>
      <c r="G5148" s="12" t="inlineStr">
        <is>
          <t>RICE-2</t>
        </is>
      </c>
      <c r="H5148" s="12" t="inlineStr">
        <is>
          <t>RICE engine-generator 2</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60</v>
      </c>
      <c r="R5148" s="12" t="n">
        <v>76</v>
      </c>
      <c r="S5148" s="12" t="inlineStr">
        <is>
          <t>Duct bank</t>
        </is>
      </c>
      <c r="T5148" s="16" t="n">
        <v>550</v>
      </c>
      <c r="U5148" s="16" t="n">
        <v>109</v>
      </c>
      <c r="V5148" s="16">
        <f>ROUNDUP((T5148+U5148+2*'Read Me'!$B$13)*(1+'Read Me'!$B$12),-1)</f>
        <v/>
      </c>
      <c r="W5148" s="16">
        <f>V5148*N5148*O5148</f>
        <v/>
      </c>
      <c r="X5148" s="12">
        <f>IF(LEFT(I5148,2)="MV",2*N5148*IF(L5148="1/C",O5148,1),0)</f>
        <v/>
      </c>
      <c r="Y5148" s="12">
        <f>IF(OR(LEFT(K5148,4)="LVAX",LEFT(K5148,6)="MV15AX",LEFT(K5148,4)="CTAX",LEFT(K5148,2)="W|"),2*N5148*O5148,0)</f>
        <v/>
      </c>
      <c r="Z5148" s="12" t="inlineStr">
        <is>
          <t>VD 2.4 %</t>
        </is>
      </c>
      <c r="AA5148" s="12">
        <f>N5148*O5148</f>
        <v/>
      </c>
    </row>
    <row r="5149">
      <c r="A5149" s="12" t="inlineStr">
        <is>
          <t>I-P-0107</t>
        </is>
      </c>
      <c r="B5149" s="12" t="inlineStr">
        <is>
          <t>I</t>
        </is>
      </c>
      <c r="C5149" s="12" t="inlineStr">
        <is>
          <t>Modular / portable power</t>
        </is>
      </c>
      <c r="D5149" s="12" t="inlineStr">
        <is>
          <t>480 V welding receptacle 2</t>
        </is>
      </c>
      <c r="E5149" s="12" t="inlineStr"/>
      <c r="F5149" s="12" t="inlineStr">
        <is>
          <t>PCM: power control module</t>
        </is>
      </c>
      <c r="G5149" s="12" t="inlineStr">
        <is>
          <t>RICE-2</t>
        </is>
      </c>
      <c r="H5149" s="12" t="inlineStr">
        <is>
          <t>RICE engine-generator 2</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60</v>
      </c>
      <c r="R5149" s="12" t="n">
        <v>76</v>
      </c>
      <c r="S5149" s="12" t="inlineStr">
        <is>
          <t>Duct bank</t>
        </is>
      </c>
      <c r="T5149" s="16" t="n">
        <v>550</v>
      </c>
      <c r="U5149" s="16" t="n">
        <v>109</v>
      </c>
      <c r="V5149" s="16">
        <f>ROUNDUP((T5149+U5149+2*'Read Me'!$B$13)*(1+'Read Me'!$B$12),-1)</f>
        <v/>
      </c>
      <c r="W5149" s="16">
        <f>V5149*N5149*O5149</f>
        <v/>
      </c>
      <c r="X5149" s="12">
        <f>IF(LEFT(I5149,2)="MV",2*N5149*IF(L5149="1/C",O5149,1),0)</f>
        <v/>
      </c>
      <c r="Y5149" s="12">
        <f>IF(OR(LEFT(K5149,4)="LVAX",LEFT(K5149,6)="MV15AX",LEFT(K5149,4)="CTAX",LEFT(K5149,2)="W|"),2*N5149*O5149,0)</f>
        <v/>
      </c>
      <c r="Z5149" s="12" t="inlineStr">
        <is>
          <t>VD 2.4 %</t>
        </is>
      </c>
      <c r="AA5149" s="12">
        <f>N5149*O5149</f>
        <v/>
      </c>
    </row>
    <row r="5150">
      <c r="A5150" s="12" t="inlineStr">
        <is>
          <t>I-P-0108</t>
        </is>
      </c>
      <c r="B5150" s="12" t="inlineStr">
        <is>
          <t>I</t>
        </is>
      </c>
      <c r="C5150" s="12" t="inlineStr">
        <is>
          <t>Modular / portable power</t>
        </is>
      </c>
      <c r="D5150" s="12" t="inlineStr">
        <is>
          <t>480 V welding receptacle 3</t>
        </is>
      </c>
      <c r="E5150" s="12" t="inlineStr"/>
      <c r="F5150" s="12" t="inlineStr">
        <is>
          <t>PCM: power control module</t>
        </is>
      </c>
      <c r="G5150" s="12" t="inlineStr">
        <is>
          <t>RICE-2</t>
        </is>
      </c>
      <c r="H5150" s="12" t="inlineStr">
        <is>
          <t>RICE engine-generator 2</t>
        </is>
      </c>
      <c r="I5150" s="12" t="inlineStr">
        <is>
          <t>LV 600 V</t>
        </is>
      </c>
      <c r="J5150" s="12" t="inlineStr">
        <is>
          <t>Type TC-ER 600 V 3/C Cu XHHW-2 + ground, PVC jacket</t>
        </is>
      </c>
      <c r="K5150" s="12" t="inlineStr">
        <is>
          <t>LV|3/C+G|1/0</t>
        </is>
      </c>
      <c r="L5150" s="12" t="inlineStr">
        <is>
          <t>3/C+G</t>
        </is>
      </c>
      <c r="M5150" s="12" t="inlineStr">
        <is>
          <t>1/0</t>
        </is>
      </c>
      <c r="N5150" s="12" t="n">
        <v>1</v>
      </c>
      <c r="O5150" s="12" t="n">
        <v>1</v>
      </c>
      <c r="P5150" s="12" t="n">
        <v>480</v>
      </c>
      <c r="Q5150" s="12" t="n">
        <v>60</v>
      </c>
      <c r="R5150" s="12" t="n">
        <v>76</v>
      </c>
      <c r="S5150" s="12" t="inlineStr">
        <is>
          <t>Duct bank</t>
        </is>
      </c>
      <c r="T5150" s="16" t="n">
        <v>550</v>
      </c>
      <c r="U5150" s="16" t="n">
        <v>109</v>
      </c>
      <c r="V5150" s="16">
        <f>ROUNDUP((T5150+U5150+2*'Read Me'!$B$13)*(1+'Read Me'!$B$12),-1)</f>
        <v/>
      </c>
      <c r="W5150" s="16">
        <f>V5150*N5150*O5150</f>
        <v/>
      </c>
      <c r="X5150" s="12">
        <f>IF(LEFT(I5150,2)="MV",2*N5150*IF(L5150="1/C",O5150,1),0)</f>
        <v/>
      </c>
      <c r="Y5150" s="12">
        <f>IF(OR(LEFT(K5150,4)="LVAX",LEFT(K5150,6)="MV15AX",LEFT(K5150,4)="CTAX",LEFT(K5150,2)="W|"),2*N5150*O5150,0)</f>
        <v/>
      </c>
      <c r="Z5150" s="12" t="inlineStr">
        <is>
          <t>VD 2.4 %</t>
        </is>
      </c>
      <c r="AA5150" s="12">
        <f>N5150*O5150</f>
        <v/>
      </c>
    </row>
    <row r="5151">
      <c r="A5151" s="12" t="inlineStr">
        <is>
          <t>I-P-0109</t>
        </is>
      </c>
      <c r="B5151" s="12" t="inlineStr">
        <is>
          <t>I</t>
        </is>
      </c>
      <c r="C5151" s="12" t="inlineStr">
        <is>
          <t>Modular / portable power</t>
        </is>
      </c>
      <c r="D5151" s="12" t="inlineStr">
        <is>
          <t>480 V welding receptacle 4</t>
        </is>
      </c>
      <c r="E5151" s="12" t="inlineStr"/>
      <c r="F5151" s="12" t="inlineStr">
        <is>
          <t>PCM: power control module</t>
        </is>
      </c>
      <c r="G5151" s="12" t="inlineStr">
        <is>
          <t>RICE-2</t>
        </is>
      </c>
      <c r="H5151" s="12" t="inlineStr">
        <is>
          <t>RICE engine-generator 2</t>
        </is>
      </c>
      <c r="I5151" s="12" t="inlineStr">
        <is>
          <t>LV 600 V</t>
        </is>
      </c>
      <c r="J5151" s="12" t="inlineStr">
        <is>
          <t>Type TC-ER 600 V 3/C Cu XHHW-2 + ground, PVC jacket</t>
        </is>
      </c>
      <c r="K5151" s="12" t="inlineStr">
        <is>
          <t>LV|3/C+G|1/0</t>
        </is>
      </c>
      <c r="L5151" s="12" t="inlineStr">
        <is>
          <t>3/C+G</t>
        </is>
      </c>
      <c r="M5151" s="12" t="inlineStr">
        <is>
          <t>1/0</t>
        </is>
      </c>
      <c r="N5151" s="12" t="n">
        <v>1</v>
      </c>
      <c r="O5151" s="12" t="n">
        <v>1</v>
      </c>
      <c r="P5151" s="12" t="n">
        <v>480</v>
      </c>
      <c r="Q5151" s="12" t="n">
        <v>60</v>
      </c>
      <c r="R5151" s="12" t="n">
        <v>76</v>
      </c>
      <c r="S5151" s="12" t="inlineStr">
        <is>
          <t>Duct bank</t>
        </is>
      </c>
      <c r="T5151" s="16" t="n">
        <v>550</v>
      </c>
      <c r="U5151" s="16" t="n">
        <v>109</v>
      </c>
      <c r="V5151" s="16">
        <f>ROUNDUP((T5151+U5151+2*'Read Me'!$B$13)*(1+'Read Me'!$B$12),-1)</f>
        <v/>
      </c>
      <c r="W5151" s="16">
        <f>V5151*N5151*O5151</f>
        <v/>
      </c>
      <c r="X5151" s="12">
        <f>IF(LEFT(I5151,2)="MV",2*N5151*IF(L5151="1/C",O5151,1),0)</f>
        <v/>
      </c>
      <c r="Y5151" s="12">
        <f>IF(OR(LEFT(K5151,4)="LVAX",LEFT(K5151,6)="MV15AX",LEFT(K5151,4)="CTAX",LEFT(K5151,2)="W|"),2*N5151*O5151,0)</f>
        <v/>
      </c>
      <c r="Z5151" s="12" t="inlineStr">
        <is>
          <t>VD 2.4 %</t>
        </is>
      </c>
      <c r="AA5151" s="12">
        <f>N5151*O5151</f>
        <v/>
      </c>
    </row>
    <row r="5152">
      <c r="A5152" s="12" t="inlineStr">
        <is>
          <t>I-P-0110</t>
        </is>
      </c>
      <c r="B5152" s="12" t="inlineStr">
        <is>
          <t>I</t>
        </is>
      </c>
      <c r="C5152" s="12" t="inlineStr">
        <is>
          <t>Modular / portable power</t>
        </is>
      </c>
      <c r="D5152" s="12" t="inlineStr">
        <is>
          <t>Motor 1 of 6, 22 kW</t>
        </is>
      </c>
      <c r="E5152" s="12" t="inlineStr"/>
      <c r="F5152" s="12" t="inlineStr">
        <is>
          <t>PCM: power control module</t>
        </is>
      </c>
      <c r="G5152" s="12" t="inlineStr">
        <is>
          <t>RICE-3</t>
        </is>
      </c>
      <c r="H5152" s="12" t="inlineStr">
        <is>
          <t>RICE engine-generator 3</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81</v>
      </c>
      <c r="V5152" s="16">
        <f>ROUNDUP((T5152+U5152+2*'Read Me'!$B$13)*(1+'Read Me'!$B$12),-1)</f>
        <v/>
      </c>
      <c r="W5152" s="16">
        <f>V5152*N5152*O5152</f>
        <v/>
      </c>
      <c r="X5152" s="12">
        <f>IF(LEFT(I5152,2)="MV",2*N5152*IF(L5152="1/C",O5152,1),0)</f>
        <v/>
      </c>
      <c r="Y5152" s="12">
        <f>IF(OR(LEFT(K5152,4)="LVAX",LEFT(K5152,6)="MV15AX",LEFT(K5152,4)="CTAX",LEFT(K5152,2)="W|"),2*N5152*O5152,0)</f>
        <v/>
      </c>
      <c r="Z5152" s="12" t="inlineStr">
        <is>
          <t>VD 2.4 %</t>
        </is>
      </c>
      <c r="AA5152" s="12">
        <f>N5152*O5152</f>
        <v/>
      </c>
    </row>
    <row r="5153">
      <c r="A5153" s="12" t="inlineStr">
        <is>
          <t>I-P-0111</t>
        </is>
      </c>
      <c r="B5153" s="12" t="inlineStr">
        <is>
          <t>I</t>
        </is>
      </c>
      <c r="C5153" s="12" t="inlineStr">
        <is>
          <t>Modular / portable power</t>
        </is>
      </c>
      <c r="D5153" s="12" t="inlineStr">
        <is>
          <t>Motor 2 of 6, 22 kW</t>
        </is>
      </c>
      <c r="E5153" s="12" t="inlineStr"/>
      <c r="F5153" s="12" t="inlineStr">
        <is>
          <t>PCM: power control module</t>
        </is>
      </c>
      <c r="G5153" s="12" t="inlineStr">
        <is>
          <t>RICE-3</t>
        </is>
      </c>
      <c r="H5153" s="12" t="inlineStr">
        <is>
          <t>RICE engine-generator 3</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81</v>
      </c>
      <c r="V5153" s="16">
        <f>ROUNDUP((T5153+U5153+2*'Read Me'!$B$13)*(1+'Read Me'!$B$12),-1)</f>
        <v/>
      </c>
      <c r="W5153" s="16">
        <f>V5153*N5153*O5153</f>
        <v/>
      </c>
      <c r="X5153" s="12">
        <f>IF(LEFT(I5153,2)="MV",2*N5153*IF(L5153="1/C",O5153,1),0)</f>
        <v/>
      </c>
      <c r="Y5153" s="12">
        <f>IF(OR(LEFT(K5153,4)="LVAX",LEFT(K5153,6)="MV15AX",LEFT(K5153,4)="CTAX",LEFT(K5153,2)="W|"),2*N5153*O5153,0)</f>
        <v/>
      </c>
      <c r="Z5153" s="12" t="inlineStr">
        <is>
          <t>VD 2.4 %</t>
        </is>
      </c>
      <c r="AA5153" s="12">
        <f>N5153*O5153</f>
        <v/>
      </c>
    </row>
    <row r="5154">
      <c r="A5154" s="12" t="inlineStr">
        <is>
          <t>I-P-0112</t>
        </is>
      </c>
      <c r="B5154" s="12" t="inlineStr">
        <is>
          <t>I</t>
        </is>
      </c>
      <c r="C5154" s="12" t="inlineStr">
        <is>
          <t>Modular / portable power</t>
        </is>
      </c>
      <c r="D5154" s="12" t="inlineStr">
        <is>
          <t>Motor 3 of 6, 22 kW</t>
        </is>
      </c>
      <c r="E5154" s="12" t="inlineStr"/>
      <c r="F5154" s="12" t="inlineStr">
        <is>
          <t>PCM: power control module</t>
        </is>
      </c>
      <c r="G5154" s="12" t="inlineStr">
        <is>
          <t>RICE-3</t>
        </is>
      </c>
      <c r="H5154" s="12" t="inlineStr">
        <is>
          <t>RICE engine-generator 3</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81</v>
      </c>
      <c r="V5154" s="16">
        <f>ROUNDUP((T5154+U5154+2*'Read Me'!$B$13)*(1+'Read Me'!$B$12),-1)</f>
        <v/>
      </c>
      <c r="W5154" s="16">
        <f>V5154*N5154*O5154</f>
        <v/>
      </c>
      <c r="X5154" s="12">
        <f>IF(LEFT(I5154,2)="MV",2*N5154*IF(L5154="1/C",O5154,1),0)</f>
        <v/>
      </c>
      <c r="Y5154" s="12">
        <f>IF(OR(LEFT(K5154,4)="LVAX",LEFT(K5154,6)="MV15AX",LEFT(K5154,4)="CTAX",LEFT(K5154,2)="W|"),2*N5154*O5154,0)</f>
        <v/>
      </c>
      <c r="Z5154" s="12" t="inlineStr">
        <is>
          <t>VD 2.4 %</t>
        </is>
      </c>
      <c r="AA5154" s="12">
        <f>N5154*O5154</f>
        <v/>
      </c>
    </row>
    <row r="5155">
      <c r="A5155" s="12" t="inlineStr">
        <is>
          <t>I-P-0113</t>
        </is>
      </c>
      <c r="B5155" s="12" t="inlineStr">
        <is>
          <t>I</t>
        </is>
      </c>
      <c r="C5155" s="12" t="inlineStr">
        <is>
          <t>Modular / portable power</t>
        </is>
      </c>
      <c r="D5155" s="12" t="inlineStr">
        <is>
          <t>Motor 4 of 6, 22 kW</t>
        </is>
      </c>
      <c r="E5155" s="12" t="inlineStr"/>
      <c r="F5155" s="12" t="inlineStr">
        <is>
          <t>PCM: power control module</t>
        </is>
      </c>
      <c r="G5155" s="12" t="inlineStr">
        <is>
          <t>RICE-3</t>
        </is>
      </c>
      <c r="H5155" s="12" t="inlineStr">
        <is>
          <t>RICE engine-generator 3</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81</v>
      </c>
      <c r="V5155" s="16">
        <f>ROUNDUP((T5155+U5155+2*'Read Me'!$B$13)*(1+'Read Me'!$B$12),-1)</f>
        <v/>
      </c>
      <c r="W5155" s="16">
        <f>V5155*N5155*O5155</f>
        <v/>
      </c>
      <c r="X5155" s="12">
        <f>IF(LEFT(I5155,2)="MV",2*N5155*IF(L5155="1/C",O5155,1),0)</f>
        <v/>
      </c>
      <c r="Y5155" s="12">
        <f>IF(OR(LEFT(K5155,4)="LVAX",LEFT(K5155,6)="MV15AX",LEFT(K5155,4)="CTAX",LEFT(K5155,2)="W|"),2*N5155*O5155,0)</f>
        <v/>
      </c>
      <c r="Z5155" s="12" t="inlineStr">
        <is>
          <t>VD 2.4 %</t>
        </is>
      </c>
      <c r="AA5155" s="12">
        <f>N5155*O5155</f>
        <v/>
      </c>
    </row>
    <row r="5156">
      <c r="A5156" s="12" t="inlineStr">
        <is>
          <t>I-P-0114</t>
        </is>
      </c>
      <c r="B5156" s="12" t="inlineStr">
        <is>
          <t>I</t>
        </is>
      </c>
      <c r="C5156" s="12" t="inlineStr">
        <is>
          <t>Modular / portable power</t>
        </is>
      </c>
      <c r="D5156" s="12" t="inlineStr">
        <is>
          <t>Motor 5 of 6, 22 kW</t>
        </is>
      </c>
      <c r="E5156" s="12" t="inlineStr"/>
      <c r="F5156" s="12" t="inlineStr">
        <is>
          <t>PCM: power control module</t>
        </is>
      </c>
      <c r="G5156" s="12" t="inlineStr">
        <is>
          <t>RICE-3</t>
        </is>
      </c>
      <c r="H5156" s="12" t="inlineStr">
        <is>
          <t>RICE engine-generator 3</t>
        </is>
      </c>
      <c r="I5156" s="12" t="inlineStr">
        <is>
          <t>LV 600 V</t>
        </is>
      </c>
      <c r="J5156" s="12" t="inlineStr">
        <is>
          <t>Type TC-ER 600 V 3/C Cu XHHW-2 + ground, PVC jacket</t>
        </is>
      </c>
      <c r="K5156" s="12" t="inlineStr">
        <is>
          <t>LV|3/C+G|4</t>
        </is>
      </c>
      <c r="L5156" s="12" t="inlineStr">
        <is>
          <t>3/C+G</t>
        </is>
      </c>
      <c r="M5156" s="12" t="inlineStr">
        <is>
          <t>4</t>
        </is>
      </c>
      <c r="N5156" s="12" t="n">
        <v>1</v>
      </c>
      <c r="O5156" s="12" t="n">
        <v>1</v>
      </c>
      <c r="P5156" s="12" t="n">
        <v>480</v>
      </c>
      <c r="Q5156" s="12" t="n">
        <v>22</v>
      </c>
      <c r="R5156" s="12" t="n">
        <v>31.1</v>
      </c>
      <c r="S5156" s="12" t="inlineStr">
        <is>
          <t>Duct bank</t>
        </is>
      </c>
      <c r="T5156" s="16" t="n">
        <v>550</v>
      </c>
      <c r="U5156" s="16" t="n">
        <v>81</v>
      </c>
      <c r="V5156" s="16">
        <f>ROUNDUP((T5156+U5156+2*'Read Me'!$B$13)*(1+'Read Me'!$B$12),-1)</f>
        <v/>
      </c>
      <c r="W5156" s="16">
        <f>V5156*N5156*O5156</f>
        <v/>
      </c>
      <c r="X5156" s="12">
        <f>IF(LEFT(I5156,2)="MV",2*N5156*IF(L5156="1/C",O5156,1),0)</f>
        <v/>
      </c>
      <c r="Y5156" s="12">
        <f>IF(OR(LEFT(K5156,4)="LVAX",LEFT(K5156,6)="MV15AX",LEFT(K5156,4)="CTAX",LEFT(K5156,2)="W|"),2*N5156*O5156,0)</f>
        <v/>
      </c>
      <c r="Z5156" s="12" t="inlineStr">
        <is>
          <t>VD 2.4 %</t>
        </is>
      </c>
      <c r="AA5156" s="12">
        <f>N5156*O5156</f>
        <v/>
      </c>
    </row>
    <row r="5157">
      <c r="A5157" s="12" t="inlineStr">
        <is>
          <t>I-P-0115</t>
        </is>
      </c>
      <c r="B5157" s="12" t="inlineStr">
        <is>
          <t>I</t>
        </is>
      </c>
      <c r="C5157" s="12" t="inlineStr">
        <is>
          <t>Modular / portable power</t>
        </is>
      </c>
      <c r="D5157" s="12" t="inlineStr">
        <is>
          <t>Motor 6 of 6, 22 kW</t>
        </is>
      </c>
      <c r="E5157" s="12" t="inlineStr"/>
      <c r="F5157" s="12" t="inlineStr">
        <is>
          <t>PCM: power control module</t>
        </is>
      </c>
      <c r="G5157" s="12" t="inlineStr">
        <is>
          <t>RICE-3</t>
        </is>
      </c>
      <c r="H5157" s="12" t="inlineStr">
        <is>
          <t>RICE engine-generator 3</t>
        </is>
      </c>
      <c r="I5157" s="12" t="inlineStr">
        <is>
          <t>LV 600 V</t>
        </is>
      </c>
      <c r="J5157" s="12" t="inlineStr">
        <is>
          <t>Type TC-ER 600 V 3/C Cu XHHW-2 + ground, PVC jacket</t>
        </is>
      </c>
      <c r="K5157" s="12" t="inlineStr">
        <is>
          <t>LV|3/C+G|4</t>
        </is>
      </c>
      <c r="L5157" s="12" t="inlineStr">
        <is>
          <t>3/C+G</t>
        </is>
      </c>
      <c r="M5157" s="12" t="inlineStr">
        <is>
          <t>4</t>
        </is>
      </c>
      <c r="N5157" s="12" t="n">
        <v>1</v>
      </c>
      <c r="O5157" s="12" t="n">
        <v>1</v>
      </c>
      <c r="P5157" s="12" t="n">
        <v>480</v>
      </c>
      <c r="Q5157" s="12" t="n">
        <v>22</v>
      </c>
      <c r="R5157" s="12" t="n">
        <v>31.1</v>
      </c>
      <c r="S5157" s="12" t="inlineStr">
        <is>
          <t>Duct bank</t>
        </is>
      </c>
      <c r="T5157" s="16" t="n">
        <v>550</v>
      </c>
      <c r="U5157" s="16" t="n">
        <v>81</v>
      </c>
      <c r="V5157" s="16">
        <f>ROUNDUP((T5157+U5157+2*'Read Me'!$B$13)*(1+'Read Me'!$B$12),-1)</f>
        <v/>
      </c>
      <c r="W5157" s="16">
        <f>V5157*N5157*O5157</f>
        <v/>
      </c>
      <c r="X5157" s="12">
        <f>IF(LEFT(I5157,2)="MV",2*N5157*IF(L5157="1/C",O5157,1),0)</f>
        <v/>
      </c>
      <c r="Y5157" s="12">
        <f>IF(OR(LEFT(K5157,4)="LVAX",LEFT(K5157,6)="MV15AX",LEFT(K5157,4)="CTAX",LEFT(K5157,2)="W|"),2*N5157*O5157,0)</f>
        <v/>
      </c>
      <c r="Z5157" s="12" t="inlineStr">
        <is>
          <t>VD 2.4 %</t>
        </is>
      </c>
      <c r="AA5157" s="12">
        <f>N5157*O5157</f>
        <v/>
      </c>
    </row>
    <row r="5158">
      <c r="A5158" s="12" t="inlineStr">
        <is>
          <t>I-P-0116</t>
        </is>
      </c>
      <c r="B5158" s="12" t="inlineStr">
        <is>
          <t>I</t>
        </is>
      </c>
      <c r="C5158" s="12" t="inlineStr">
        <is>
          <t>Modular / portable power</t>
        </is>
      </c>
      <c r="D5158" s="12" t="inlineStr">
        <is>
          <t>480 V welding receptacle 1</t>
        </is>
      </c>
      <c r="E5158" s="12" t="inlineStr"/>
      <c r="F5158" s="12" t="inlineStr">
        <is>
          <t>PCM: power control module</t>
        </is>
      </c>
      <c r="G5158" s="12" t="inlineStr">
        <is>
          <t>RICE-3</t>
        </is>
      </c>
      <c r="H5158" s="12" t="inlineStr">
        <is>
          <t>RICE engine-generator 3</t>
        </is>
      </c>
      <c r="I5158" s="12" t="inlineStr">
        <is>
          <t>LV 600 V</t>
        </is>
      </c>
      <c r="J5158" s="12" t="inlineStr">
        <is>
          <t>Type TC-ER 600 V 3/C Cu XHHW-2 + ground, PVC jacket</t>
        </is>
      </c>
      <c r="K5158" s="12" t="inlineStr">
        <is>
          <t>LV|3/C+G|1</t>
        </is>
      </c>
      <c r="L5158" s="12" t="inlineStr">
        <is>
          <t>3/C+G</t>
        </is>
      </c>
      <c r="M5158" s="12" t="inlineStr">
        <is>
          <t>1</t>
        </is>
      </c>
      <c r="N5158" s="12" t="n">
        <v>1</v>
      </c>
      <c r="O5158" s="12" t="n">
        <v>1</v>
      </c>
      <c r="P5158" s="12" t="n">
        <v>480</v>
      </c>
      <c r="Q5158" s="12" t="n">
        <v>60</v>
      </c>
      <c r="R5158" s="12" t="n">
        <v>76</v>
      </c>
      <c r="S5158" s="12" t="inlineStr">
        <is>
          <t>Duct bank</t>
        </is>
      </c>
      <c r="T5158" s="16" t="n">
        <v>550</v>
      </c>
      <c r="U5158" s="16" t="n">
        <v>81</v>
      </c>
      <c r="V5158" s="16">
        <f>ROUNDUP((T5158+U5158+2*'Read Me'!$B$13)*(1+'Read Me'!$B$12),-1)</f>
        <v/>
      </c>
      <c r="W5158" s="16">
        <f>V5158*N5158*O5158</f>
        <v/>
      </c>
      <c r="X5158" s="12">
        <f>IF(LEFT(I5158,2)="MV",2*N5158*IF(L5158="1/C",O5158,1),0)</f>
        <v/>
      </c>
      <c r="Y5158" s="12">
        <f>IF(OR(LEFT(K5158,4)="LVAX",LEFT(K5158,6)="MV15AX",LEFT(K5158,4)="CTAX",LEFT(K5158,2)="W|"),2*N5158*O5158,0)</f>
        <v/>
      </c>
      <c r="Z5158" s="12" t="inlineStr">
        <is>
          <t>VD 2.9 %</t>
        </is>
      </c>
      <c r="AA5158" s="12">
        <f>N5158*O5158</f>
        <v/>
      </c>
    </row>
    <row r="5159">
      <c r="A5159" s="12" t="inlineStr">
        <is>
          <t>I-P-0117</t>
        </is>
      </c>
      <c r="B5159" s="12" t="inlineStr">
        <is>
          <t>I</t>
        </is>
      </c>
      <c r="C5159" s="12" t="inlineStr">
        <is>
          <t>Modular / portable power</t>
        </is>
      </c>
      <c r="D5159" s="12" t="inlineStr">
        <is>
          <t>480 V welding receptacle 2</t>
        </is>
      </c>
      <c r="E5159" s="12" t="inlineStr"/>
      <c r="F5159" s="12" t="inlineStr">
        <is>
          <t>PCM: power control module</t>
        </is>
      </c>
      <c r="G5159" s="12" t="inlineStr">
        <is>
          <t>RICE-3</t>
        </is>
      </c>
      <c r="H5159" s="12" t="inlineStr">
        <is>
          <t>RICE engine-generator 3</t>
        </is>
      </c>
      <c r="I5159" s="12" t="inlineStr">
        <is>
          <t>LV 600 V</t>
        </is>
      </c>
      <c r="J5159" s="12" t="inlineStr">
        <is>
          <t>Type TC-ER 600 V 3/C Cu XHHW-2 + ground, PVC jacket</t>
        </is>
      </c>
      <c r="K5159" s="12" t="inlineStr">
        <is>
          <t>LV|3/C+G|1</t>
        </is>
      </c>
      <c r="L5159" s="12" t="inlineStr">
        <is>
          <t>3/C+G</t>
        </is>
      </c>
      <c r="M5159" s="12" t="inlineStr">
        <is>
          <t>1</t>
        </is>
      </c>
      <c r="N5159" s="12" t="n">
        <v>1</v>
      </c>
      <c r="O5159" s="12" t="n">
        <v>1</v>
      </c>
      <c r="P5159" s="12" t="n">
        <v>480</v>
      </c>
      <c r="Q5159" s="12" t="n">
        <v>60</v>
      </c>
      <c r="R5159" s="12" t="n">
        <v>76</v>
      </c>
      <c r="S5159" s="12" t="inlineStr">
        <is>
          <t>Duct bank</t>
        </is>
      </c>
      <c r="T5159" s="16" t="n">
        <v>550</v>
      </c>
      <c r="U5159" s="16" t="n">
        <v>81</v>
      </c>
      <c r="V5159" s="16">
        <f>ROUNDUP((T5159+U5159+2*'Read Me'!$B$13)*(1+'Read Me'!$B$12),-1)</f>
        <v/>
      </c>
      <c r="W5159" s="16">
        <f>V5159*N5159*O5159</f>
        <v/>
      </c>
      <c r="X5159" s="12">
        <f>IF(LEFT(I5159,2)="MV",2*N5159*IF(L5159="1/C",O5159,1),0)</f>
        <v/>
      </c>
      <c r="Y5159" s="12">
        <f>IF(OR(LEFT(K5159,4)="LVAX",LEFT(K5159,6)="MV15AX",LEFT(K5159,4)="CTAX",LEFT(K5159,2)="W|"),2*N5159*O5159,0)</f>
        <v/>
      </c>
      <c r="Z5159" s="12" t="inlineStr">
        <is>
          <t>VD 2.9 %</t>
        </is>
      </c>
      <c r="AA5159" s="12">
        <f>N5159*O5159</f>
        <v/>
      </c>
    </row>
    <row r="5160">
      <c r="A5160" s="12" t="inlineStr">
        <is>
          <t>I-P-0118</t>
        </is>
      </c>
      <c r="B5160" s="12" t="inlineStr">
        <is>
          <t>I</t>
        </is>
      </c>
      <c r="C5160" s="12" t="inlineStr">
        <is>
          <t>Modular / portable power</t>
        </is>
      </c>
      <c r="D5160" s="12" t="inlineStr">
        <is>
          <t>480 V welding receptacle 3</t>
        </is>
      </c>
      <c r="E5160" s="12" t="inlineStr"/>
      <c r="F5160" s="12" t="inlineStr">
        <is>
          <t>PCM: power control module</t>
        </is>
      </c>
      <c r="G5160" s="12" t="inlineStr">
        <is>
          <t>RICE-3</t>
        </is>
      </c>
      <c r="H5160" s="12" t="inlineStr">
        <is>
          <t>RICE engine-generator 3</t>
        </is>
      </c>
      <c r="I5160" s="12" t="inlineStr">
        <is>
          <t>LV 600 V</t>
        </is>
      </c>
      <c r="J5160" s="12" t="inlineStr">
        <is>
          <t>Type TC-ER 600 V 3/C Cu XHHW-2 + ground, PVC jacket</t>
        </is>
      </c>
      <c r="K5160" s="12" t="inlineStr">
        <is>
          <t>LV|3/C+G|1</t>
        </is>
      </c>
      <c r="L5160" s="12" t="inlineStr">
        <is>
          <t>3/C+G</t>
        </is>
      </c>
      <c r="M5160" s="12" t="inlineStr">
        <is>
          <t>1</t>
        </is>
      </c>
      <c r="N5160" s="12" t="n">
        <v>1</v>
      </c>
      <c r="O5160" s="12" t="n">
        <v>1</v>
      </c>
      <c r="P5160" s="12" t="n">
        <v>480</v>
      </c>
      <c r="Q5160" s="12" t="n">
        <v>60</v>
      </c>
      <c r="R5160" s="12" t="n">
        <v>76</v>
      </c>
      <c r="S5160" s="12" t="inlineStr">
        <is>
          <t>Duct bank</t>
        </is>
      </c>
      <c r="T5160" s="16" t="n">
        <v>550</v>
      </c>
      <c r="U5160" s="16" t="n">
        <v>81</v>
      </c>
      <c r="V5160" s="16">
        <f>ROUNDUP((T5160+U5160+2*'Read Me'!$B$13)*(1+'Read Me'!$B$12),-1)</f>
        <v/>
      </c>
      <c r="W5160" s="16">
        <f>V5160*N5160*O5160</f>
        <v/>
      </c>
      <c r="X5160" s="12">
        <f>IF(LEFT(I5160,2)="MV",2*N5160*IF(L5160="1/C",O5160,1),0)</f>
        <v/>
      </c>
      <c r="Y5160" s="12">
        <f>IF(OR(LEFT(K5160,4)="LVAX",LEFT(K5160,6)="MV15AX",LEFT(K5160,4)="CTAX",LEFT(K5160,2)="W|"),2*N5160*O5160,0)</f>
        <v/>
      </c>
      <c r="Z5160" s="12" t="inlineStr">
        <is>
          <t>VD 2.9 %</t>
        </is>
      </c>
      <c r="AA5160" s="12">
        <f>N5160*O5160</f>
        <v/>
      </c>
    </row>
    <row r="5161">
      <c r="A5161" s="12" t="inlineStr">
        <is>
          <t>I-P-0119</t>
        </is>
      </c>
      <c r="B5161" s="12" t="inlineStr">
        <is>
          <t>I</t>
        </is>
      </c>
      <c r="C5161" s="12" t="inlineStr">
        <is>
          <t>Modular / portable power</t>
        </is>
      </c>
      <c r="D5161" s="12" t="inlineStr">
        <is>
          <t>480 V welding receptacle 4</t>
        </is>
      </c>
      <c r="E5161" s="12" t="inlineStr"/>
      <c r="F5161" s="12" t="inlineStr">
        <is>
          <t>PCM: power control module</t>
        </is>
      </c>
      <c r="G5161" s="12" t="inlineStr">
        <is>
          <t>RICE-3</t>
        </is>
      </c>
      <c r="H5161" s="12" t="inlineStr">
        <is>
          <t>RICE engine-generator 3</t>
        </is>
      </c>
      <c r="I5161" s="12" t="inlineStr">
        <is>
          <t>LV 600 V</t>
        </is>
      </c>
      <c r="J5161" s="12" t="inlineStr">
        <is>
          <t>Type TC-ER 600 V 3/C Cu XHHW-2 + ground, PVC jacket</t>
        </is>
      </c>
      <c r="K5161" s="12" t="inlineStr">
        <is>
          <t>LV|3/C+G|1</t>
        </is>
      </c>
      <c r="L5161" s="12" t="inlineStr">
        <is>
          <t>3/C+G</t>
        </is>
      </c>
      <c r="M5161" s="12" t="inlineStr">
        <is>
          <t>1</t>
        </is>
      </c>
      <c r="N5161" s="12" t="n">
        <v>1</v>
      </c>
      <c r="O5161" s="12" t="n">
        <v>1</v>
      </c>
      <c r="P5161" s="12" t="n">
        <v>480</v>
      </c>
      <c r="Q5161" s="12" t="n">
        <v>60</v>
      </c>
      <c r="R5161" s="12" t="n">
        <v>76</v>
      </c>
      <c r="S5161" s="12" t="inlineStr">
        <is>
          <t>Duct bank</t>
        </is>
      </c>
      <c r="T5161" s="16" t="n">
        <v>550</v>
      </c>
      <c r="U5161" s="16" t="n">
        <v>81</v>
      </c>
      <c r="V5161" s="16">
        <f>ROUNDUP((T5161+U5161+2*'Read Me'!$B$13)*(1+'Read Me'!$B$12),-1)</f>
        <v/>
      </c>
      <c r="W5161" s="16">
        <f>V5161*N5161*O5161</f>
        <v/>
      </c>
      <c r="X5161" s="12">
        <f>IF(LEFT(I5161,2)="MV",2*N5161*IF(L5161="1/C",O5161,1),0)</f>
        <v/>
      </c>
      <c r="Y5161" s="12">
        <f>IF(OR(LEFT(K5161,4)="LVAX",LEFT(K5161,6)="MV15AX",LEFT(K5161,4)="CTAX",LEFT(K5161,2)="W|"),2*N5161*O5161,0)</f>
        <v/>
      </c>
      <c r="Z5161" s="12" t="inlineStr">
        <is>
          <t>VD 2.9 %</t>
        </is>
      </c>
      <c r="AA5161" s="12">
        <f>N5161*O5161</f>
        <v/>
      </c>
    </row>
    <row r="5162">
      <c r="A5162" s="12" t="inlineStr">
        <is>
          <t>I-P-0120</t>
        </is>
      </c>
      <c r="B5162" s="12" t="inlineStr">
        <is>
          <t>I</t>
        </is>
      </c>
      <c r="C5162" s="12" t="inlineStr">
        <is>
          <t>Modular / portable power</t>
        </is>
      </c>
      <c r="D5162" s="12" t="inlineStr">
        <is>
          <t>Motor 1 of 6, 22 kW</t>
        </is>
      </c>
      <c r="E5162" s="12" t="inlineStr"/>
      <c r="F5162" s="12" t="inlineStr">
        <is>
          <t>PCM: power control module</t>
        </is>
      </c>
      <c r="G5162" s="12" t="inlineStr">
        <is>
          <t>RICE-4</t>
        </is>
      </c>
      <c r="H5162" s="12" t="inlineStr">
        <is>
          <t>RICE engine-generator 4</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550</v>
      </c>
      <c r="U5162" s="16" t="n">
        <v>53</v>
      </c>
      <c r="V5162" s="16">
        <f>ROUNDUP((T5162+U5162+2*'Read Me'!$B$13)*(1+'Read Me'!$B$12),-1)</f>
        <v/>
      </c>
      <c r="W5162" s="16">
        <f>V5162*N5162*O5162</f>
        <v/>
      </c>
      <c r="X5162" s="12">
        <f>IF(LEFT(I5162,2)="MV",2*N5162*IF(L5162="1/C",O5162,1),0)</f>
        <v/>
      </c>
      <c r="Y5162" s="12">
        <f>IF(OR(LEFT(K5162,4)="LVAX",LEFT(K5162,6)="MV15AX",LEFT(K5162,4)="CTAX",LEFT(K5162,2)="W|"),2*N5162*O5162,0)</f>
        <v/>
      </c>
      <c r="Z5162" s="12" t="inlineStr">
        <is>
          <t>VD 2.3 %</t>
        </is>
      </c>
      <c r="AA5162" s="12">
        <f>N5162*O5162</f>
        <v/>
      </c>
    </row>
    <row r="5163">
      <c r="A5163" s="12" t="inlineStr">
        <is>
          <t>I-P-0121</t>
        </is>
      </c>
      <c r="B5163" s="12" t="inlineStr">
        <is>
          <t>I</t>
        </is>
      </c>
      <c r="C5163" s="12" t="inlineStr">
        <is>
          <t>Modular / portable power</t>
        </is>
      </c>
      <c r="D5163" s="12" t="inlineStr">
        <is>
          <t>Motor 2 of 6, 22 kW</t>
        </is>
      </c>
      <c r="E5163" s="12" t="inlineStr"/>
      <c r="F5163" s="12" t="inlineStr">
        <is>
          <t>PCM: power control module</t>
        </is>
      </c>
      <c r="G5163" s="12" t="inlineStr">
        <is>
          <t>RICE-4</t>
        </is>
      </c>
      <c r="H5163" s="12" t="inlineStr">
        <is>
          <t>RICE engine-generator 4</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550</v>
      </c>
      <c r="U5163" s="16" t="n">
        <v>53</v>
      </c>
      <c r="V5163" s="16">
        <f>ROUNDUP((T5163+U5163+2*'Read Me'!$B$13)*(1+'Read Me'!$B$12),-1)</f>
        <v/>
      </c>
      <c r="W5163" s="16">
        <f>V5163*N5163*O5163</f>
        <v/>
      </c>
      <c r="X5163" s="12">
        <f>IF(LEFT(I5163,2)="MV",2*N5163*IF(L5163="1/C",O5163,1),0)</f>
        <v/>
      </c>
      <c r="Y5163" s="12">
        <f>IF(OR(LEFT(K5163,4)="LVAX",LEFT(K5163,6)="MV15AX",LEFT(K5163,4)="CTAX",LEFT(K5163,2)="W|"),2*N5163*O5163,0)</f>
        <v/>
      </c>
      <c r="Z5163" s="12" t="inlineStr">
        <is>
          <t>VD 2.3 %</t>
        </is>
      </c>
      <c r="AA5163" s="12">
        <f>N5163*O5163</f>
        <v/>
      </c>
    </row>
    <row r="5164">
      <c r="A5164" s="12" t="inlineStr">
        <is>
          <t>I-P-0122</t>
        </is>
      </c>
      <c r="B5164" s="12" t="inlineStr">
        <is>
          <t>I</t>
        </is>
      </c>
      <c r="C5164" s="12" t="inlineStr">
        <is>
          <t>Modular / portable power</t>
        </is>
      </c>
      <c r="D5164" s="12" t="inlineStr">
        <is>
          <t>Motor 3 of 6, 22 kW</t>
        </is>
      </c>
      <c r="E5164" s="12" t="inlineStr"/>
      <c r="F5164" s="12" t="inlineStr">
        <is>
          <t>PCM: power control module</t>
        </is>
      </c>
      <c r="G5164" s="12" t="inlineStr">
        <is>
          <t>RICE-4</t>
        </is>
      </c>
      <c r="H5164" s="12" t="inlineStr">
        <is>
          <t>RICE engine-generator 4</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550</v>
      </c>
      <c r="U5164" s="16" t="n">
        <v>53</v>
      </c>
      <c r="V5164" s="16">
        <f>ROUNDUP((T5164+U5164+2*'Read Me'!$B$13)*(1+'Read Me'!$B$12),-1)</f>
        <v/>
      </c>
      <c r="W5164" s="16">
        <f>V5164*N5164*O5164</f>
        <v/>
      </c>
      <c r="X5164" s="12">
        <f>IF(LEFT(I5164,2)="MV",2*N5164*IF(L5164="1/C",O5164,1),0)</f>
        <v/>
      </c>
      <c r="Y5164" s="12">
        <f>IF(OR(LEFT(K5164,4)="LVAX",LEFT(K5164,6)="MV15AX",LEFT(K5164,4)="CTAX",LEFT(K5164,2)="W|"),2*N5164*O5164,0)</f>
        <v/>
      </c>
      <c r="Z5164" s="12" t="inlineStr">
        <is>
          <t>VD 2.3 %</t>
        </is>
      </c>
      <c r="AA5164" s="12">
        <f>N5164*O5164</f>
        <v/>
      </c>
    </row>
    <row r="5165">
      <c r="A5165" s="12" t="inlineStr">
        <is>
          <t>I-P-0123</t>
        </is>
      </c>
      <c r="B5165" s="12" t="inlineStr">
        <is>
          <t>I</t>
        </is>
      </c>
      <c r="C5165" s="12" t="inlineStr">
        <is>
          <t>Modular / portable power</t>
        </is>
      </c>
      <c r="D5165" s="12" t="inlineStr">
        <is>
          <t>Motor 4 of 6, 22 kW</t>
        </is>
      </c>
      <c r="E5165" s="12" t="inlineStr"/>
      <c r="F5165" s="12" t="inlineStr">
        <is>
          <t>PCM: power control module</t>
        </is>
      </c>
      <c r="G5165" s="12" t="inlineStr">
        <is>
          <t>RICE-4</t>
        </is>
      </c>
      <c r="H5165" s="12" t="inlineStr">
        <is>
          <t>RICE engine-generator 4</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550</v>
      </c>
      <c r="U5165" s="16" t="n">
        <v>53</v>
      </c>
      <c r="V5165" s="16">
        <f>ROUNDUP((T5165+U5165+2*'Read Me'!$B$13)*(1+'Read Me'!$B$12),-1)</f>
        <v/>
      </c>
      <c r="W5165" s="16">
        <f>V5165*N5165*O5165</f>
        <v/>
      </c>
      <c r="X5165" s="12">
        <f>IF(LEFT(I5165,2)="MV",2*N5165*IF(L5165="1/C",O5165,1),0)</f>
        <v/>
      </c>
      <c r="Y5165" s="12">
        <f>IF(OR(LEFT(K5165,4)="LVAX",LEFT(K5165,6)="MV15AX",LEFT(K5165,4)="CTAX",LEFT(K5165,2)="W|"),2*N5165*O5165,0)</f>
        <v/>
      </c>
      <c r="Z5165" s="12" t="inlineStr">
        <is>
          <t>VD 2.3 %</t>
        </is>
      </c>
      <c r="AA5165" s="12">
        <f>N5165*O5165</f>
        <v/>
      </c>
    </row>
    <row r="5166">
      <c r="A5166" s="12" t="inlineStr">
        <is>
          <t>I-P-0124</t>
        </is>
      </c>
      <c r="B5166" s="12" t="inlineStr">
        <is>
          <t>I</t>
        </is>
      </c>
      <c r="C5166" s="12" t="inlineStr">
        <is>
          <t>Modular / portable power</t>
        </is>
      </c>
      <c r="D5166" s="12" t="inlineStr">
        <is>
          <t>Motor 5 of 6, 22 kW</t>
        </is>
      </c>
      <c r="E5166" s="12" t="inlineStr"/>
      <c r="F5166" s="12" t="inlineStr">
        <is>
          <t>PCM: power control module</t>
        </is>
      </c>
      <c r="G5166" s="12" t="inlineStr">
        <is>
          <t>RICE-4</t>
        </is>
      </c>
      <c r="H5166" s="12" t="inlineStr">
        <is>
          <t>RICE engine-generator 4</t>
        </is>
      </c>
      <c r="I5166" s="12" t="inlineStr">
        <is>
          <t>LV 600 V</t>
        </is>
      </c>
      <c r="J5166" s="12" t="inlineStr">
        <is>
          <t>Type TC-ER 600 V 3/C Cu XHHW-2 + ground, PVC jacket</t>
        </is>
      </c>
      <c r="K5166" s="12" t="inlineStr">
        <is>
          <t>LV|3/C+G|4</t>
        </is>
      </c>
      <c r="L5166" s="12" t="inlineStr">
        <is>
          <t>3/C+G</t>
        </is>
      </c>
      <c r="M5166" s="12" t="inlineStr">
        <is>
          <t>4</t>
        </is>
      </c>
      <c r="N5166" s="12" t="n">
        <v>1</v>
      </c>
      <c r="O5166" s="12" t="n">
        <v>1</v>
      </c>
      <c r="P5166" s="12" t="n">
        <v>480</v>
      </c>
      <c r="Q5166" s="12" t="n">
        <v>22</v>
      </c>
      <c r="R5166" s="12" t="n">
        <v>31.1</v>
      </c>
      <c r="S5166" s="12" t="inlineStr">
        <is>
          <t>Duct bank</t>
        </is>
      </c>
      <c r="T5166" s="16" t="n">
        <v>550</v>
      </c>
      <c r="U5166" s="16" t="n">
        <v>53</v>
      </c>
      <c r="V5166" s="16">
        <f>ROUNDUP((T5166+U5166+2*'Read Me'!$B$13)*(1+'Read Me'!$B$12),-1)</f>
        <v/>
      </c>
      <c r="W5166" s="16">
        <f>V5166*N5166*O5166</f>
        <v/>
      </c>
      <c r="X5166" s="12">
        <f>IF(LEFT(I5166,2)="MV",2*N5166*IF(L5166="1/C",O5166,1),0)</f>
        <v/>
      </c>
      <c r="Y5166" s="12">
        <f>IF(OR(LEFT(K5166,4)="LVAX",LEFT(K5166,6)="MV15AX",LEFT(K5166,4)="CTAX",LEFT(K5166,2)="W|"),2*N5166*O5166,0)</f>
        <v/>
      </c>
      <c r="Z5166" s="12" t="inlineStr">
        <is>
          <t>VD 2.3 %</t>
        </is>
      </c>
      <c r="AA5166" s="12">
        <f>N5166*O5166</f>
        <v/>
      </c>
    </row>
    <row r="5167">
      <c r="A5167" s="12" t="inlineStr">
        <is>
          <t>I-P-0125</t>
        </is>
      </c>
      <c r="B5167" s="12" t="inlineStr">
        <is>
          <t>I</t>
        </is>
      </c>
      <c r="C5167" s="12" t="inlineStr">
        <is>
          <t>Modular / portable power</t>
        </is>
      </c>
      <c r="D5167" s="12" t="inlineStr">
        <is>
          <t>Motor 6 of 6, 22 kW</t>
        </is>
      </c>
      <c r="E5167" s="12" t="inlineStr"/>
      <c r="F5167" s="12" t="inlineStr">
        <is>
          <t>PCM: power control module</t>
        </is>
      </c>
      <c r="G5167" s="12" t="inlineStr">
        <is>
          <t>RICE-4</t>
        </is>
      </c>
      <c r="H5167" s="12" t="inlineStr">
        <is>
          <t>RICE engine-generator 4</t>
        </is>
      </c>
      <c r="I5167" s="12" t="inlineStr">
        <is>
          <t>LV 600 V</t>
        </is>
      </c>
      <c r="J5167" s="12" t="inlineStr">
        <is>
          <t>Type TC-ER 600 V 3/C Cu XHHW-2 + ground, PVC jacket</t>
        </is>
      </c>
      <c r="K5167" s="12" t="inlineStr">
        <is>
          <t>LV|3/C+G|4</t>
        </is>
      </c>
      <c r="L5167" s="12" t="inlineStr">
        <is>
          <t>3/C+G</t>
        </is>
      </c>
      <c r="M5167" s="12" t="inlineStr">
        <is>
          <t>4</t>
        </is>
      </c>
      <c r="N5167" s="12" t="n">
        <v>1</v>
      </c>
      <c r="O5167" s="12" t="n">
        <v>1</v>
      </c>
      <c r="P5167" s="12" t="n">
        <v>480</v>
      </c>
      <c r="Q5167" s="12" t="n">
        <v>22</v>
      </c>
      <c r="R5167" s="12" t="n">
        <v>31.1</v>
      </c>
      <c r="S5167" s="12" t="inlineStr">
        <is>
          <t>Duct bank</t>
        </is>
      </c>
      <c r="T5167" s="16" t="n">
        <v>550</v>
      </c>
      <c r="U5167" s="16" t="n">
        <v>53</v>
      </c>
      <c r="V5167" s="16">
        <f>ROUNDUP((T5167+U5167+2*'Read Me'!$B$13)*(1+'Read Me'!$B$12),-1)</f>
        <v/>
      </c>
      <c r="W5167" s="16">
        <f>V5167*N5167*O5167</f>
        <v/>
      </c>
      <c r="X5167" s="12">
        <f>IF(LEFT(I5167,2)="MV",2*N5167*IF(L5167="1/C",O5167,1),0)</f>
        <v/>
      </c>
      <c r="Y5167" s="12">
        <f>IF(OR(LEFT(K5167,4)="LVAX",LEFT(K5167,6)="MV15AX",LEFT(K5167,4)="CTAX",LEFT(K5167,2)="W|"),2*N5167*O5167,0)</f>
        <v/>
      </c>
      <c r="Z5167" s="12" t="inlineStr">
        <is>
          <t>VD 2.3 %</t>
        </is>
      </c>
      <c r="AA5167" s="12">
        <f>N5167*O5167</f>
        <v/>
      </c>
    </row>
    <row r="5168">
      <c r="A5168" s="12" t="inlineStr">
        <is>
          <t>I-P-0126</t>
        </is>
      </c>
      <c r="B5168" s="12" t="inlineStr">
        <is>
          <t>I</t>
        </is>
      </c>
      <c r="C5168" s="12" t="inlineStr">
        <is>
          <t>Modular / portable power</t>
        </is>
      </c>
      <c r="D5168" s="12" t="inlineStr">
        <is>
          <t>480 V welding receptacle 1</t>
        </is>
      </c>
      <c r="E5168" s="12" t="inlineStr"/>
      <c r="F5168" s="12" t="inlineStr">
        <is>
          <t>PCM: power control module</t>
        </is>
      </c>
      <c r="G5168" s="12" t="inlineStr">
        <is>
          <t>RICE-4</t>
        </is>
      </c>
      <c r="H5168" s="12" t="inlineStr">
        <is>
          <t>RICE engine-generator 4</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VD 2.8 %</t>
        </is>
      </c>
      <c r="AA5168" s="12">
        <f>N5168*O5168</f>
        <v/>
      </c>
    </row>
    <row r="5169">
      <c r="A5169" s="12" t="inlineStr">
        <is>
          <t>I-P-0127</t>
        </is>
      </c>
      <c r="B5169" s="12" t="inlineStr">
        <is>
          <t>I</t>
        </is>
      </c>
      <c r="C5169" s="12" t="inlineStr">
        <is>
          <t>Modular / portable power</t>
        </is>
      </c>
      <c r="D5169" s="12" t="inlineStr">
        <is>
          <t>480 V welding receptacle 2</t>
        </is>
      </c>
      <c r="E5169" s="12" t="inlineStr"/>
      <c r="F5169" s="12" t="inlineStr">
        <is>
          <t>PCM: power control module</t>
        </is>
      </c>
      <c r="G5169" s="12" t="inlineStr">
        <is>
          <t>RICE-4</t>
        </is>
      </c>
      <c r="H5169" s="12" t="inlineStr">
        <is>
          <t>RICE engine-generator 4</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550</v>
      </c>
      <c r="U5169" s="16" t="n">
        <v>53</v>
      </c>
      <c r="V5169" s="16">
        <f>ROUNDUP((T5169+U5169+2*'Read Me'!$B$13)*(1+'Read Me'!$B$12),-1)</f>
        <v/>
      </c>
      <c r="W5169" s="16">
        <f>V5169*N5169*O5169</f>
        <v/>
      </c>
      <c r="X5169" s="12">
        <f>IF(LEFT(I5169,2)="MV",2*N5169*IF(L5169="1/C",O5169,1),0)</f>
        <v/>
      </c>
      <c r="Y5169" s="12">
        <f>IF(OR(LEFT(K5169,4)="LVAX",LEFT(K5169,6)="MV15AX",LEFT(K5169,4)="CTAX",LEFT(K5169,2)="W|"),2*N5169*O5169,0)</f>
        <v/>
      </c>
      <c r="Z5169" s="12" t="inlineStr">
        <is>
          <t>VD 2.8 %</t>
        </is>
      </c>
      <c r="AA5169" s="12">
        <f>N5169*O5169</f>
        <v/>
      </c>
    </row>
    <row r="5170">
      <c r="A5170" s="12" t="inlineStr">
        <is>
          <t>I-P-0128</t>
        </is>
      </c>
      <c r="B5170" s="12" t="inlineStr">
        <is>
          <t>I</t>
        </is>
      </c>
      <c r="C5170" s="12" t="inlineStr">
        <is>
          <t>Modular / portable power</t>
        </is>
      </c>
      <c r="D5170" s="12" t="inlineStr">
        <is>
          <t>480 V welding receptacle 3</t>
        </is>
      </c>
      <c r="E5170" s="12" t="inlineStr"/>
      <c r="F5170" s="12" t="inlineStr">
        <is>
          <t>PCM: power control module</t>
        </is>
      </c>
      <c r="G5170" s="12" t="inlineStr">
        <is>
          <t>RICE-4</t>
        </is>
      </c>
      <c r="H5170" s="12" t="inlineStr">
        <is>
          <t>RICE engine-generator 4</t>
        </is>
      </c>
      <c r="I5170" s="12" t="inlineStr">
        <is>
          <t>LV 600 V</t>
        </is>
      </c>
      <c r="J5170" s="12" t="inlineStr">
        <is>
          <t>Type TC-ER 600 V 3/C Cu XHHW-2 + ground, PVC jacket</t>
        </is>
      </c>
      <c r="K5170" s="12" t="inlineStr">
        <is>
          <t>LV|3/C+G|1</t>
        </is>
      </c>
      <c r="L5170" s="12" t="inlineStr">
        <is>
          <t>3/C+G</t>
        </is>
      </c>
      <c r="M5170" s="12" t="inlineStr">
        <is>
          <t>1</t>
        </is>
      </c>
      <c r="N5170" s="12" t="n">
        <v>1</v>
      </c>
      <c r="O5170" s="12" t="n">
        <v>1</v>
      </c>
      <c r="P5170" s="12" t="n">
        <v>480</v>
      </c>
      <c r="Q5170" s="12" t="n">
        <v>60</v>
      </c>
      <c r="R5170" s="12" t="n">
        <v>76</v>
      </c>
      <c r="S5170" s="12" t="inlineStr">
        <is>
          <t>Duct bank</t>
        </is>
      </c>
      <c r="T5170" s="16" t="n">
        <v>550</v>
      </c>
      <c r="U5170" s="16" t="n">
        <v>53</v>
      </c>
      <c r="V5170" s="16">
        <f>ROUNDUP((T5170+U5170+2*'Read Me'!$B$13)*(1+'Read Me'!$B$12),-1)</f>
        <v/>
      </c>
      <c r="W5170" s="16">
        <f>V5170*N5170*O5170</f>
        <v/>
      </c>
      <c r="X5170" s="12">
        <f>IF(LEFT(I5170,2)="MV",2*N5170*IF(L5170="1/C",O5170,1),0)</f>
        <v/>
      </c>
      <c r="Y5170" s="12">
        <f>IF(OR(LEFT(K5170,4)="LVAX",LEFT(K5170,6)="MV15AX",LEFT(K5170,4)="CTAX",LEFT(K5170,2)="W|"),2*N5170*O5170,0)</f>
        <v/>
      </c>
      <c r="Z5170" s="12" t="inlineStr">
        <is>
          <t>VD 2.8 %</t>
        </is>
      </c>
      <c r="AA5170" s="12">
        <f>N5170*O5170</f>
        <v/>
      </c>
    </row>
    <row r="5171">
      <c r="A5171" s="12" t="inlineStr">
        <is>
          <t>I-P-0129</t>
        </is>
      </c>
      <c r="B5171" s="12" t="inlineStr">
        <is>
          <t>I</t>
        </is>
      </c>
      <c r="C5171" s="12" t="inlineStr">
        <is>
          <t>Modular / portable power</t>
        </is>
      </c>
      <c r="D5171" s="12" t="inlineStr">
        <is>
          <t>480 V welding receptacle 4</t>
        </is>
      </c>
      <c r="E5171" s="12" t="inlineStr"/>
      <c r="F5171" s="12" t="inlineStr">
        <is>
          <t>PCM: power control module</t>
        </is>
      </c>
      <c r="G5171" s="12" t="inlineStr">
        <is>
          <t>RICE-4</t>
        </is>
      </c>
      <c r="H5171" s="12" t="inlineStr">
        <is>
          <t>RICE engine-generator 4</t>
        </is>
      </c>
      <c r="I5171" s="12" t="inlineStr">
        <is>
          <t>LV 600 V</t>
        </is>
      </c>
      <c r="J5171" s="12" t="inlineStr">
        <is>
          <t>Type TC-ER 600 V 3/C Cu XHHW-2 + ground, PVC jacket</t>
        </is>
      </c>
      <c r="K5171" s="12" t="inlineStr">
        <is>
          <t>LV|3/C+G|1</t>
        </is>
      </c>
      <c r="L5171" s="12" t="inlineStr">
        <is>
          <t>3/C+G</t>
        </is>
      </c>
      <c r="M5171" s="12" t="inlineStr">
        <is>
          <t>1</t>
        </is>
      </c>
      <c r="N5171" s="12" t="n">
        <v>1</v>
      </c>
      <c r="O5171" s="12" t="n">
        <v>1</v>
      </c>
      <c r="P5171" s="12" t="n">
        <v>480</v>
      </c>
      <c r="Q5171" s="12" t="n">
        <v>60</v>
      </c>
      <c r="R5171" s="12" t="n">
        <v>76</v>
      </c>
      <c r="S5171" s="12" t="inlineStr">
        <is>
          <t>Duct bank</t>
        </is>
      </c>
      <c r="T5171" s="16" t="n">
        <v>550</v>
      </c>
      <c r="U5171" s="16" t="n">
        <v>53</v>
      </c>
      <c r="V5171" s="16">
        <f>ROUNDUP((T5171+U5171+2*'Read Me'!$B$13)*(1+'Read Me'!$B$12),-1)</f>
        <v/>
      </c>
      <c r="W5171" s="16">
        <f>V5171*N5171*O5171</f>
        <v/>
      </c>
      <c r="X5171" s="12">
        <f>IF(LEFT(I5171,2)="MV",2*N5171*IF(L5171="1/C",O5171,1),0)</f>
        <v/>
      </c>
      <c r="Y5171" s="12">
        <f>IF(OR(LEFT(K5171,4)="LVAX",LEFT(K5171,6)="MV15AX",LEFT(K5171,4)="CTAX",LEFT(K5171,2)="W|"),2*N5171*O5171,0)</f>
        <v/>
      </c>
      <c r="Z5171" s="12" t="inlineStr">
        <is>
          <t>VD 2.8 %</t>
        </is>
      </c>
      <c r="AA5171" s="12">
        <f>N5171*O5171</f>
        <v/>
      </c>
    </row>
    <row r="5172">
      <c r="A5172" s="12" t="inlineStr">
        <is>
          <t>I-P-0130</t>
        </is>
      </c>
      <c r="B5172" s="12" t="inlineStr">
        <is>
          <t>I</t>
        </is>
      </c>
      <c r="C5172" s="12" t="inlineStr">
        <is>
          <t>Modular / portable power</t>
        </is>
      </c>
      <c r="D5172" s="12" t="inlineStr">
        <is>
          <t>Motor 1 of 6, 22 kW</t>
        </is>
      </c>
      <c r="E5172" s="12" t="inlineStr"/>
      <c r="F5172" s="12" t="inlineStr">
        <is>
          <t>PCM: power control module</t>
        </is>
      </c>
      <c r="G5172" s="12" t="inlineStr">
        <is>
          <t>RICE-5</t>
        </is>
      </c>
      <c r="H5172" s="12" t="inlineStr">
        <is>
          <t>RICE engine-generator 5</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367</v>
      </c>
      <c r="U5172" s="16" t="n">
        <v>208</v>
      </c>
      <c r="V5172" s="16">
        <f>ROUNDUP((T5172+U5172+2*'Read Me'!$B$13)*(1+'Read Me'!$B$12),-1)</f>
        <v/>
      </c>
      <c r="W5172" s="16">
        <f>V5172*N5172*O5172</f>
        <v/>
      </c>
      <c r="X5172" s="12">
        <f>IF(LEFT(I5172,2)="MV",2*N5172*IF(L5172="1/C",O5172,1),0)</f>
        <v/>
      </c>
      <c r="Y5172" s="12">
        <f>IF(OR(LEFT(K5172,4)="LVAX",LEFT(K5172,6)="MV15AX",LEFT(K5172,4)="CTAX",LEFT(K5172,2)="W|"),2*N5172*O5172,0)</f>
        <v/>
      </c>
      <c r="Z5172" s="12" t="inlineStr">
        <is>
          <t>VD 2.2 %</t>
        </is>
      </c>
      <c r="AA5172" s="12">
        <f>N5172*O5172</f>
        <v/>
      </c>
    </row>
    <row r="5173">
      <c r="A5173" s="12" t="inlineStr">
        <is>
          <t>I-P-0131</t>
        </is>
      </c>
      <c r="B5173" s="12" t="inlineStr">
        <is>
          <t>I</t>
        </is>
      </c>
      <c r="C5173" s="12" t="inlineStr">
        <is>
          <t>Modular / portable power</t>
        </is>
      </c>
      <c r="D5173" s="12" t="inlineStr">
        <is>
          <t>Motor 2 of 6, 22 kW</t>
        </is>
      </c>
      <c r="E5173" s="12" t="inlineStr"/>
      <c r="F5173" s="12" t="inlineStr">
        <is>
          <t>PCM: power control module</t>
        </is>
      </c>
      <c r="G5173" s="12" t="inlineStr">
        <is>
          <t>RICE-5</t>
        </is>
      </c>
      <c r="H5173" s="12" t="inlineStr">
        <is>
          <t>RICE engine-generator 5</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367</v>
      </c>
      <c r="U5173" s="16" t="n">
        <v>208</v>
      </c>
      <c r="V5173" s="16">
        <f>ROUNDUP((T5173+U5173+2*'Read Me'!$B$13)*(1+'Read Me'!$B$12),-1)</f>
        <v/>
      </c>
      <c r="W5173" s="16">
        <f>V5173*N5173*O5173</f>
        <v/>
      </c>
      <c r="X5173" s="12">
        <f>IF(LEFT(I5173,2)="MV",2*N5173*IF(L5173="1/C",O5173,1),0)</f>
        <v/>
      </c>
      <c r="Y5173" s="12">
        <f>IF(OR(LEFT(K5173,4)="LVAX",LEFT(K5173,6)="MV15AX",LEFT(K5173,4)="CTAX",LEFT(K5173,2)="W|"),2*N5173*O5173,0)</f>
        <v/>
      </c>
      <c r="Z5173" s="12" t="inlineStr">
        <is>
          <t>VD 2.2 %</t>
        </is>
      </c>
      <c r="AA5173" s="12">
        <f>N5173*O5173</f>
        <v/>
      </c>
    </row>
    <row r="5174">
      <c r="A5174" s="12" t="inlineStr">
        <is>
          <t>I-P-0132</t>
        </is>
      </c>
      <c r="B5174" s="12" t="inlineStr">
        <is>
          <t>I</t>
        </is>
      </c>
      <c r="C5174" s="12" t="inlineStr">
        <is>
          <t>Modular / portable power</t>
        </is>
      </c>
      <c r="D5174" s="12" t="inlineStr">
        <is>
          <t>Motor 3 of 6, 22 kW</t>
        </is>
      </c>
      <c r="E5174" s="12" t="inlineStr"/>
      <c r="F5174" s="12" t="inlineStr">
        <is>
          <t>PCM: power control module</t>
        </is>
      </c>
      <c r="G5174" s="12" t="inlineStr">
        <is>
          <t>RICE-5</t>
        </is>
      </c>
      <c r="H5174" s="12" t="inlineStr">
        <is>
          <t>RICE engine-generator 5</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367</v>
      </c>
      <c r="U5174" s="16" t="n">
        <v>208</v>
      </c>
      <c r="V5174" s="16">
        <f>ROUNDUP((T5174+U5174+2*'Read Me'!$B$13)*(1+'Read Me'!$B$12),-1)</f>
        <v/>
      </c>
      <c r="W5174" s="16">
        <f>V5174*N5174*O5174</f>
        <v/>
      </c>
      <c r="X5174" s="12">
        <f>IF(LEFT(I5174,2)="MV",2*N5174*IF(L5174="1/C",O5174,1),0)</f>
        <v/>
      </c>
      <c r="Y5174" s="12">
        <f>IF(OR(LEFT(K5174,4)="LVAX",LEFT(K5174,6)="MV15AX",LEFT(K5174,4)="CTAX",LEFT(K5174,2)="W|"),2*N5174*O5174,0)</f>
        <v/>
      </c>
      <c r="Z5174" s="12" t="inlineStr">
        <is>
          <t>VD 2.2 %</t>
        </is>
      </c>
      <c r="AA5174" s="12">
        <f>N5174*O5174</f>
        <v/>
      </c>
    </row>
    <row r="5175">
      <c r="A5175" s="12" t="inlineStr">
        <is>
          <t>I-P-0133</t>
        </is>
      </c>
      <c r="B5175" s="12" t="inlineStr">
        <is>
          <t>I</t>
        </is>
      </c>
      <c r="C5175" s="12" t="inlineStr">
        <is>
          <t>Modular / portable power</t>
        </is>
      </c>
      <c r="D5175" s="12" t="inlineStr">
        <is>
          <t>Motor 4 of 6, 22 kW</t>
        </is>
      </c>
      <c r="E5175" s="12" t="inlineStr"/>
      <c r="F5175" s="12" t="inlineStr">
        <is>
          <t>PCM: power control module</t>
        </is>
      </c>
      <c r="G5175" s="12" t="inlineStr">
        <is>
          <t>RICE-5</t>
        </is>
      </c>
      <c r="H5175" s="12" t="inlineStr">
        <is>
          <t>RICE engine-generator 5</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367</v>
      </c>
      <c r="U5175" s="16" t="n">
        <v>208</v>
      </c>
      <c r="V5175" s="16">
        <f>ROUNDUP((T5175+U5175+2*'Read Me'!$B$13)*(1+'Read Me'!$B$12),-1)</f>
        <v/>
      </c>
      <c r="W5175" s="16">
        <f>V5175*N5175*O5175</f>
        <v/>
      </c>
      <c r="X5175" s="12">
        <f>IF(LEFT(I5175,2)="MV",2*N5175*IF(L5175="1/C",O5175,1),0)</f>
        <v/>
      </c>
      <c r="Y5175" s="12">
        <f>IF(OR(LEFT(K5175,4)="LVAX",LEFT(K5175,6)="MV15AX",LEFT(K5175,4)="CTAX",LEFT(K5175,2)="W|"),2*N5175*O5175,0)</f>
        <v/>
      </c>
      <c r="Z5175" s="12" t="inlineStr">
        <is>
          <t>VD 2.2 %</t>
        </is>
      </c>
      <c r="AA5175" s="12">
        <f>N5175*O5175</f>
        <v/>
      </c>
    </row>
    <row r="5176">
      <c r="A5176" s="12" t="inlineStr">
        <is>
          <t>I-P-0134</t>
        </is>
      </c>
      <c r="B5176" s="12" t="inlineStr">
        <is>
          <t>I</t>
        </is>
      </c>
      <c r="C5176" s="12" t="inlineStr">
        <is>
          <t>Modular / portable power</t>
        </is>
      </c>
      <c r="D5176" s="12" t="inlineStr">
        <is>
          <t>Motor 5 of 6, 22 kW</t>
        </is>
      </c>
      <c r="E5176" s="12" t="inlineStr"/>
      <c r="F5176" s="12" t="inlineStr">
        <is>
          <t>PCM: power control module</t>
        </is>
      </c>
      <c r="G5176" s="12" t="inlineStr">
        <is>
          <t>RICE-5</t>
        </is>
      </c>
      <c r="H5176" s="12" t="inlineStr">
        <is>
          <t>RICE engine-generator 5</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22</v>
      </c>
      <c r="R5176" s="12" t="n">
        <v>31.1</v>
      </c>
      <c r="S5176" s="12" t="inlineStr">
        <is>
          <t>Duct bank</t>
        </is>
      </c>
      <c r="T5176" s="16" t="n">
        <v>367</v>
      </c>
      <c r="U5176" s="16" t="n">
        <v>208</v>
      </c>
      <c r="V5176" s="16">
        <f>ROUNDUP((T5176+U5176+2*'Read Me'!$B$13)*(1+'Read Me'!$B$12),-1)</f>
        <v/>
      </c>
      <c r="W5176" s="16">
        <f>V5176*N5176*O5176</f>
        <v/>
      </c>
      <c r="X5176" s="12">
        <f>IF(LEFT(I5176,2)="MV",2*N5176*IF(L5176="1/C",O5176,1),0)</f>
        <v/>
      </c>
      <c r="Y5176" s="12">
        <f>IF(OR(LEFT(K5176,4)="LVAX",LEFT(K5176,6)="MV15AX",LEFT(K5176,4)="CTAX",LEFT(K5176,2)="W|"),2*N5176*O5176,0)</f>
        <v/>
      </c>
      <c r="Z5176" s="12" t="inlineStr">
        <is>
          <t>VD 2.2 %</t>
        </is>
      </c>
      <c r="AA5176" s="12">
        <f>N5176*O5176</f>
        <v/>
      </c>
    </row>
    <row r="5177">
      <c r="A5177" s="12" t="inlineStr">
        <is>
          <t>I-P-0135</t>
        </is>
      </c>
      <c r="B5177" s="12" t="inlineStr">
        <is>
          <t>I</t>
        </is>
      </c>
      <c r="C5177" s="12" t="inlineStr">
        <is>
          <t>Modular / portable power</t>
        </is>
      </c>
      <c r="D5177" s="12" t="inlineStr">
        <is>
          <t>Motor 6 of 6, 22 kW</t>
        </is>
      </c>
      <c r="E5177" s="12" t="inlineStr"/>
      <c r="F5177" s="12" t="inlineStr">
        <is>
          <t>PCM: power control module</t>
        </is>
      </c>
      <c r="G5177" s="12" t="inlineStr">
        <is>
          <t>RICE-5</t>
        </is>
      </c>
      <c r="H5177" s="12" t="inlineStr">
        <is>
          <t>RICE engine-generator 5</t>
        </is>
      </c>
      <c r="I5177" s="12" t="inlineStr">
        <is>
          <t>LV 600 V</t>
        </is>
      </c>
      <c r="J5177" s="12" t="inlineStr">
        <is>
          <t>Type TC-ER 600 V 3/C Cu XHHW-2 + ground, PVC jacket</t>
        </is>
      </c>
      <c r="K5177" s="12" t="inlineStr">
        <is>
          <t>LV|3/C+G|4</t>
        </is>
      </c>
      <c r="L5177" s="12" t="inlineStr">
        <is>
          <t>3/C+G</t>
        </is>
      </c>
      <c r="M5177" s="12" t="inlineStr">
        <is>
          <t>4</t>
        </is>
      </c>
      <c r="N5177" s="12" t="n">
        <v>1</v>
      </c>
      <c r="O5177" s="12" t="n">
        <v>1</v>
      </c>
      <c r="P5177" s="12" t="n">
        <v>480</v>
      </c>
      <c r="Q5177" s="12" t="n">
        <v>22</v>
      </c>
      <c r="R5177" s="12" t="n">
        <v>31.1</v>
      </c>
      <c r="S5177" s="12" t="inlineStr">
        <is>
          <t>Duct bank</t>
        </is>
      </c>
      <c r="T5177" s="16" t="n">
        <v>367</v>
      </c>
      <c r="U5177" s="16" t="n">
        <v>208</v>
      </c>
      <c r="V5177" s="16">
        <f>ROUNDUP((T5177+U5177+2*'Read Me'!$B$13)*(1+'Read Me'!$B$12),-1)</f>
        <v/>
      </c>
      <c r="W5177" s="16">
        <f>V5177*N5177*O5177</f>
        <v/>
      </c>
      <c r="X5177" s="12">
        <f>IF(LEFT(I5177,2)="MV",2*N5177*IF(L5177="1/C",O5177,1),0)</f>
        <v/>
      </c>
      <c r="Y5177" s="12">
        <f>IF(OR(LEFT(K5177,4)="LVAX",LEFT(K5177,6)="MV15AX",LEFT(K5177,4)="CTAX",LEFT(K5177,2)="W|"),2*N5177*O5177,0)</f>
        <v/>
      </c>
      <c r="Z5177" s="12" t="inlineStr">
        <is>
          <t>VD 2.2 %</t>
        </is>
      </c>
      <c r="AA5177" s="12">
        <f>N5177*O5177</f>
        <v/>
      </c>
    </row>
    <row r="5178">
      <c r="A5178" s="12" t="inlineStr">
        <is>
          <t>I-P-0136</t>
        </is>
      </c>
      <c r="B5178" s="12" t="inlineStr">
        <is>
          <t>I</t>
        </is>
      </c>
      <c r="C5178" s="12" t="inlineStr">
        <is>
          <t>Modular / portable power</t>
        </is>
      </c>
      <c r="D5178" s="12" t="inlineStr">
        <is>
          <t>480 V welding receptacle 1</t>
        </is>
      </c>
      <c r="E5178" s="12" t="inlineStr"/>
      <c r="F5178" s="12" t="inlineStr">
        <is>
          <t>PCM: power control module</t>
        </is>
      </c>
      <c r="G5178" s="12" t="inlineStr">
        <is>
          <t>RICE-5</t>
        </is>
      </c>
      <c r="H5178" s="12" t="inlineStr">
        <is>
          <t>RICE engine-generator 5</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367</v>
      </c>
      <c r="U5178" s="16" t="n">
        <v>208</v>
      </c>
      <c r="V5178" s="16">
        <f>ROUNDUP((T5178+U5178+2*'Read Me'!$B$13)*(1+'Read Me'!$B$12),-1)</f>
        <v/>
      </c>
      <c r="W5178" s="16">
        <f>V5178*N5178*O5178</f>
        <v/>
      </c>
      <c r="X5178" s="12">
        <f>IF(LEFT(I5178,2)="MV",2*N5178*IF(L5178="1/C",O5178,1),0)</f>
        <v/>
      </c>
      <c r="Y5178" s="12">
        <f>IF(OR(LEFT(K5178,4)="LVAX",LEFT(K5178,6)="MV15AX",LEFT(K5178,4)="CTAX",LEFT(K5178,2)="W|"),2*N5178*O5178,0)</f>
        <v/>
      </c>
      <c r="Z5178" s="12" t="inlineStr">
        <is>
          <t>VD 2.7 %</t>
        </is>
      </c>
      <c r="AA5178" s="12">
        <f>N5178*O5178</f>
        <v/>
      </c>
    </row>
    <row r="5179">
      <c r="A5179" s="12" t="inlineStr">
        <is>
          <t>I-P-0137</t>
        </is>
      </c>
      <c r="B5179" s="12" t="inlineStr">
        <is>
          <t>I</t>
        </is>
      </c>
      <c r="C5179" s="12" t="inlineStr">
        <is>
          <t>Modular / portable power</t>
        </is>
      </c>
      <c r="D5179" s="12" t="inlineStr">
        <is>
          <t>480 V welding receptacle 2</t>
        </is>
      </c>
      <c r="E5179" s="12" t="inlineStr"/>
      <c r="F5179" s="12" t="inlineStr">
        <is>
          <t>PCM: power control module</t>
        </is>
      </c>
      <c r="G5179" s="12" t="inlineStr">
        <is>
          <t>RICE-5</t>
        </is>
      </c>
      <c r="H5179" s="12" t="inlineStr">
        <is>
          <t>RICE engine-generator 5</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367</v>
      </c>
      <c r="U5179" s="16" t="n">
        <v>208</v>
      </c>
      <c r="V5179" s="16">
        <f>ROUNDUP((T5179+U5179+2*'Read Me'!$B$13)*(1+'Read Me'!$B$12),-1)</f>
        <v/>
      </c>
      <c r="W5179" s="16">
        <f>V5179*N5179*O5179</f>
        <v/>
      </c>
      <c r="X5179" s="12">
        <f>IF(LEFT(I5179,2)="MV",2*N5179*IF(L5179="1/C",O5179,1),0)</f>
        <v/>
      </c>
      <c r="Y5179" s="12">
        <f>IF(OR(LEFT(K5179,4)="LVAX",LEFT(K5179,6)="MV15AX",LEFT(K5179,4)="CTAX",LEFT(K5179,2)="W|"),2*N5179*O5179,0)</f>
        <v/>
      </c>
      <c r="Z5179" s="12" t="inlineStr">
        <is>
          <t>VD 2.7 %</t>
        </is>
      </c>
      <c r="AA5179" s="12">
        <f>N5179*O5179</f>
        <v/>
      </c>
    </row>
    <row r="5180">
      <c r="A5180" s="12" t="inlineStr">
        <is>
          <t>I-P-0138</t>
        </is>
      </c>
      <c r="B5180" s="12" t="inlineStr">
        <is>
          <t>I</t>
        </is>
      </c>
      <c r="C5180" s="12" t="inlineStr">
        <is>
          <t>Modular / portable power</t>
        </is>
      </c>
      <c r="D5180" s="12" t="inlineStr">
        <is>
          <t>480 V welding receptacle 3</t>
        </is>
      </c>
      <c r="E5180" s="12" t="inlineStr"/>
      <c r="F5180" s="12" t="inlineStr">
        <is>
          <t>PCM: power control module</t>
        </is>
      </c>
      <c r="G5180" s="12" t="inlineStr">
        <is>
          <t>RICE-5</t>
        </is>
      </c>
      <c r="H5180" s="12" t="inlineStr">
        <is>
          <t>RICE engine-generator 5</t>
        </is>
      </c>
      <c r="I5180" s="12" t="inlineStr">
        <is>
          <t>LV 600 V</t>
        </is>
      </c>
      <c r="J5180" s="12" t="inlineStr">
        <is>
          <t>Type TC-ER 600 V 3/C Cu XHHW-2 + ground, PVC jacket</t>
        </is>
      </c>
      <c r="K5180" s="12" t="inlineStr">
        <is>
          <t>LV|3/C+G|1</t>
        </is>
      </c>
      <c r="L5180" s="12" t="inlineStr">
        <is>
          <t>3/C+G</t>
        </is>
      </c>
      <c r="M5180" s="12" t="inlineStr">
        <is>
          <t>1</t>
        </is>
      </c>
      <c r="N5180" s="12" t="n">
        <v>1</v>
      </c>
      <c r="O5180" s="12" t="n">
        <v>1</v>
      </c>
      <c r="P5180" s="12" t="n">
        <v>480</v>
      </c>
      <c r="Q5180" s="12" t="n">
        <v>60</v>
      </c>
      <c r="R5180" s="12" t="n">
        <v>76</v>
      </c>
      <c r="S5180" s="12" t="inlineStr">
        <is>
          <t>Duct bank</t>
        </is>
      </c>
      <c r="T5180" s="16" t="n">
        <v>367</v>
      </c>
      <c r="U5180" s="16" t="n">
        <v>208</v>
      </c>
      <c r="V5180" s="16">
        <f>ROUNDUP((T5180+U5180+2*'Read Me'!$B$13)*(1+'Read Me'!$B$12),-1)</f>
        <v/>
      </c>
      <c r="W5180" s="16">
        <f>V5180*N5180*O5180</f>
        <v/>
      </c>
      <c r="X5180" s="12">
        <f>IF(LEFT(I5180,2)="MV",2*N5180*IF(L5180="1/C",O5180,1),0)</f>
        <v/>
      </c>
      <c r="Y5180" s="12">
        <f>IF(OR(LEFT(K5180,4)="LVAX",LEFT(K5180,6)="MV15AX",LEFT(K5180,4)="CTAX",LEFT(K5180,2)="W|"),2*N5180*O5180,0)</f>
        <v/>
      </c>
      <c r="Z5180" s="12" t="inlineStr">
        <is>
          <t>VD 2.7 %</t>
        </is>
      </c>
      <c r="AA5180" s="12">
        <f>N5180*O5180</f>
        <v/>
      </c>
    </row>
    <row r="5181">
      <c r="A5181" s="12" t="inlineStr">
        <is>
          <t>I-P-0139</t>
        </is>
      </c>
      <c r="B5181" s="12" t="inlineStr">
        <is>
          <t>I</t>
        </is>
      </c>
      <c r="C5181" s="12" t="inlineStr">
        <is>
          <t>Modular / portable power</t>
        </is>
      </c>
      <c r="D5181" s="12" t="inlineStr">
        <is>
          <t>480 V welding receptacle 4</t>
        </is>
      </c>
      <c r="E5181" s="12" t="inlineStr"/>
      <c r="F5181" s="12" t="inlineStr">
        <is>
          <t>PCM: power control module</t>
        </is>
      </c>
      <c r="G5181" s="12" t="inlineStr">
        <is>
          <t>RICE-5</t>
        </is>
      </c>
      <c r="H5181" s="12" t="inlineStr">
        <is>
          <t>RICE engine-generator 5</t>
        </is>
      </c>
      <c r="I5181" s="12" t="inlineStr">
        <is>
          <t>LV 600 V</t>
        </is>
      </c>
      <c r="J5181" s="12" t="inlineStr">
        <is>
          <t>Type TC-ER 600 V 3/C Cu XHHW-2 + ground, PVC jacket</t>
        </is>
      </c>
      <c r="K5181" s="12" t="inlineStr">
        <is>
          <t>LV|3/C+G|1</t>
        </is>
      </c>
      <c r="L5181" s="12" t="inlineStr">
        <is>
          <t>3/C+G</t>
        </is>
      </c>
      <c r="M5181" s="12" t="inlineStr">
        <is>
          <t>1</t>
        </is>
      </c>
      <c r="N5181" s="12" t="n">
        <v>1</v>
      </c>
      <c r="O5181" s="12" t="n">
        <v>1</v>
      </c>
      <c r="P5181" s="12" t="n">
        <v>480</v>
      </c>
      <c r="Q5181" s="12" t="n">
        <v>60</v>
      </c>
      <c r="R5181" s="12" t="n">
        <v>76</v>
      </c>
      <c r="S5181" s="12" t="inlineStr">
        <is>
          <t>Duct bank</t>
        </is>
      </c>
      <c r="T5181" s="16" t="n">
        <v>367</v>
      </c>
      <c r="U5181" s="16" t="n">
        <v>208</v>
      </c>
      <c r="V5181" s="16">
        <f>ROUNDUP((T5181+U5181+2*'Read Me'!$B$13)*(1+'Read Me'!$B$12),-1)</f>
        <v/>
      </c>
      <c r="W5181" s="16">
        <f>V5181*N5181*O5181</f>
        <v/>
      </c>
      <c r="X5181" s="12">
        <f>IF(LEFT(I5181,2)="MV",2*N5181*IF(L5181="1/C",O5181,1),0)</f>
        <v/>
      </c>
      <c r="Y5181" s="12">
        <f>IF(OR(LEFT(K5181,4)="LVAX",LEFT(K5181,6)="MV15AX",LEFT(K5181,4)="CTAX",LEFT(K5181,2)="W|"),2*N5181*O5181,0)</f>
        <v/>
      </c>
      <c r="Z5181" s="12" t="inlineStr">
        <is>
          <t>VD 2.7 %</t>
        </is>
      </c>
      <c r="AA5181" s="12">
        <f>N5181*O5181</f>
        <v/>
      </c>
    </row>
    <row r="5182">
      <c r="A5182" s="12" t="inlineStr">
        <is>
          <t>I-P-0140</t>
        </is>
      </c>
      <c r="B5182" s="12" t="inlineStr">
        <is>
          <t>I</t>
        </is>
      </c>
      <c r="C5182" s="12" t="inlineStr">
        <is>
          <t>Modular / portable power</t>
        </is>
      </c>
      <c r="D5182" s="12" t="inlineStr">
        <is>
          <t>Motor 1 of 6, 22 kW</t>
        </is>
      </c>
      <c r="E5182" s="12" t="inlineStr"/>
      <c r="F5182" s="12" t="inlineStr">
        <is>
          <t>PCM: power control module</t>
        </is>
      </c>
      <c r="G5182" s="12" t="inlineStr">
        <is>
          <t>RICE-6</t>
        </is>
      </c>
      <c r="H5182" s="12" t="inlineStr">
        <is>
          <t>RICE engine-generator 6</t>
        </is>
      </c>
      <c r="I5182" s="12" t="inlineStr">
        <is>
          <t>LV 600 V</t>
        </is>
      </c>
      <c r="J5182" s="12" t="inlineStr">
        <is>
          <t>Type TC-ER 600 V 3/C Cu XHHW-2 + ground, PVC jacket</t>
        </is>
      </c>
      <c r="K5182" s="12" t="inlineStr">
        <is>
          <t>LV|3/C+G|4</t>
        </is>
      </c>
      <c r="L5182" s="12" t="inlineStr">
        <is>
          <t>3/C+G</t>
        </is>
      </c>
      <c r="M5182" s="12" t="inlineStr">
        <is>
          <t>4</t>
        </is>
      </c>
      <c r="N5182" s="12" t="n">
        <v>1</v>
      </c>
      <c r="O5182" s="12" t="n">
        <v>1</v>
      </c>
      <c r="P5182" s="12" t="n">
        <v>480</v>
      </c>
      <c r="Q5182" s="12" t="n">
        <v>22</v>
      </c>
      <c r="R5182" s="12" t="n">
        <v>31.1</v>
      </c>
      <c r="S5182" s="12" t="inlineStr">
        <is>
          <t>Duct bank</t>
        </is>
      </c>
      <c r="T5182" s="16" t="n">
        <v>367</v>
      </c>
      <c r="U5182" s="16" t="n">
        <v>180</v>
      </c>
      <c r="V5182" s="16">
        <f>ROUNDUP((T5182+U5182+2*'Read Me'!$B$13)*(1+'Read Me'!$B$12),-1)</f>
        <v/>
      </c>
      <c r="W5182" s="16">
        <f>V5182*N5182*O5182</f>
        <v/>
      </c>
      <c r="X5182" s="12">
        <f>IF(LEFT(I5182,2)="MV",2*N5182*IF(L5182="1/C",O5182,1),0)</f>
        <v/>
      </c>
      <c r="Y5182" s="12">
        <f>IF(OR(LEFT(K5182,4)="LVAX",LEFT(K5182,6)="MV15AX",LEFT(K5182,4)="CTAX",LEFT(K5182,2)="W|"),2*N5182*O5182,0)</f>
        <v/>
      </c>
      <c r="Z5182" s="12" t="inlineStr">
        <is>
          <t>VD 2.1 %</t>
        </is>
      </c>
      <c r="AA5182" s="12">
        <f>N5182*O5182</f>
        <v/>
      </c>
    </row>
    <row r="5183">
      <c r="A5183" s="12" t="inlineStr">
        <is>
          <t>I-P-0141</t>
        </is>
      </c>
      <c r="B5183" s="12" t="inlineStr">
        <is>
          <t>I</t>
        </is>
      </c>
      <c r="C5183" s="12" t="inlineStr">
        <is>
          <t>Modular / portable power</t>
        </is>
      </c>
      <c r="D5183" s="12" t="inlineStr">
        <is>
          <t>Motor 2 of 6, 22 kW</t>
        </is>
      </c>
      <c r="E5183" s="12" t="inlineStr"/>
      <c r="F5183" s="12" t="inlineStr">
        <is>
          <t>PCM: power control module</t>
        </is>
      </c>
      <c r="G5183" s="12" t="inlineStr">
        <is>
          <t>RICE-6</t>
        </is>
      </c>
      <c r="H5183" s="12" t="inlineStr">
        <is>
          <t>RICE engine-generator 6</t>
        </is>
      </c>
      <c r="I5183" s="12" t="inlineStr">
        <is>
          <t>LV 600 V</t>
        </is>
      </c>
      <c r="J5183" s="12" t="inlineStr">
        <is>
          <t>Type TC-ER 600 V 3/C Cu XHHW-2 + ground, PVC jacket</t>
        </is>
      </c>
      <c r="K5183" s="12" t="inlineStr">
        <is>
          <t>LV|3/C+G|4</t>
        </is>
      </c>
      <c r="L5183" s="12" t="inlineStr">
        <is>
          <t>3/C+G</t>
        </is>
      </c>
      <c r="M5183" s="12" t="inlineStr">
        <is>
          <t>4</t>
        </is>
      </c>
      <c r="N5183" s="12" t="n">
        <v>1</v>
      </c>
      <c r="O5183" s="12" t="n">
        <v>1</v>
      </c>
      <c r="P5183" s="12" t="n">
        <v>480</v>
      </c>
      <c r="Q5183" s="12" t="n">
        <v>22</v>
      </c>
      <c r="R5183" s="12" t="n">
        <v>31.1</v>
      </c>
      <c r="S5183" s="12" t="inlineStr">
        <is>
          <t>Duct bank</t>
        </is>
      </c>
      <c r="T5183" s="16" t="n">
        <v>367</v>
      </c>
      <c r="U5183" s="16" t="n">
        <v>180</v>
      </c>
      <c r="V5183" s="16">
        <f>ROUNDUP((T5183+U5183+2*'Read Me'!$B$13)*(1+'Read Me'!$B$12),-1)</f>
        <v/>
      </c>
      <c r="W5183" s="16">
        <f>V5183*N5183*O5183</f>
        <v/>
      </c>
      <c r="X5183" s="12">
        <f>IF(LEFT(I5183,2)="MV",2*N5183*IF(L5183="1/C",O5183,1),0)</f>
        <v/>
      </c>
      <c r="Y5183" s="12">
        <f>IF(OR(LEFT(K5183,4)="LVAX",LEFT(K5183,6)="MV15AX",LEFT(K5183,4)="CTAX",LEFT(K5183,2)="W|"),2*N5183*O5183,0)</f>
        <v/>
      </c>
      <c r="Z5183" s="12" t="inlineStr">
        <is>
          <t>VD 2.1 %</t>
        </is>
      </c>
      <c r="AA5183" s="12">
        <f>N5183*O5183</f>
        <v/>
      </c>
    </row>
    <row r="5184">
      <c r="A5184" s="12" t="inlineStr">
        <is>
          <t>I-P-0142</t>
        </is>
      </c>
      <c r="B5184" s="12" t="inlineStr">
        <is>
          <t>I</t>
        </is>
      </c>
      <c r="C5184" s="12" t="inlineStr">
        <is>
          <t>Modular / portable power</t>
        </is>
      </c>
      <c r="D5184" s="12" t="inlineStr">
        <is>
          <t>Motor 3 of 6, 22 kW</t>
        </is>
      </c>
      <c r="E5184" s="12" t="inlineStr"/>
      <c r="F5184" s="12" t="inlineStr">
        <is>
          <t>PCM: power control module</t>
        </is>
      </c>
      <c r="G5184" s="12" t="inlineStr">
        <is>
          <t>RICE-6</t>
        </is>
      </c>
      <c r="H5184" s="12" t="inlineStr">
        <is>
          <t>RICE engine-generator 6</t>
        </is>
      </c>
      <c r="I5184" s="12" t="inlineStr">
        <is>
          <t>LV 600 V</t>
        </is>
      </c>
      <c r="J5184" s="12" t="inlineStr">
        <is>
          <t>Type TC-ER 600 V 3/C Cu XHHW-2 + ground, PVC jacket</t>
        </is>
      </c>
      <c r="K5184" s="12" t="inlineStr">
        <is>
          <t>LV|3/C+G|4</t>
        </is>
      </c>
      <c r="L5184" s="12" t="inlineStr">
        <is>
          <t>3/C+G</t>
        </is>
      </c>
      <c r="M5184" s="12" t="inlineStr">
        <is>
          <t>4</t>
        </is>
      </c>
      <c r="N5184" s="12" t="n">
        <v>1</v>
      </c>
      <c r="O5184" s="12" t="n">
        <v>1</v>
      </c>
      <c r="P5184" s="12" t="n">
        <v>480</v>
      </c>
      <c r="Q5184" s="12" t="n">
        <v>22</v>
      </c>
      <c r="R5184" s="12" t="n">
        <v>31.1</v>
      </c>
      <c r="S5184" s="12" t="inlineStr">
        <is>
          <t>Duct bank</t>
        </is>
      </c>
      <c r="T5184" s="16" t="n">
        <v>367</v>
      </c>
      <c r="U5184" s="16" t="n">
        <v>180</v>
      </c>
      <c r="V5184" s="16">
        <f>ROUNDUP((T5184+U5184+2*'Read Me'!$B$13)*(1+'Read Me'!$B$12),-1)</f>
        <v/>
      </c>
      <c r="W5184" s="16">
        <f>V5184*N5184*O5184</f>
        <v/>
      </c>
      <c r="X5184" s="12">
        <f>IF(LEFT(I5184,2)="MV",2*N5184*IF(L5184="1/C",O5184,1),0)</f>
        <v/>
      </c>
      <c r="Y5184" s="12">
        <f>IF(OR(LEFT(K5184,4)="LVAX",LEFT(K5184,6)="MV15AX",LEFT(K5184,4)="CTAX",LEFT(K5184,2)="W|"),2*N5184*O5184,0)</f>
        <v/>
      </c>
      <c r="Z5184" s="12" t="inlineStr">
        <is>
          <t>VD 2.1 %</t>
        </is>
      </c>
      <c r="AA5184" s="12">
        <f>N5184*O5184</f>
        <v/>
      </c>
    </row>
    <row r="5185">
      <c r="A5185" s="12" t="inlineStr">
        <is>
          <t>I-P-0143</t>
        </is>
      </c>
      <c r="B5185" s="12" t="inlineStr">
        <is>
          <t>I</t>
        </is>
      </c>
      <c r="C5185" s="12" t="inlineStr">
        <is>
          <t>Modular / portable power</t>
        </is>
      </c>
      <c r="D5185" s="12" t="inlineStr">
        <is>
          <t>Motor 4 of 6, 22 kW</t>
        </is>
      </c>
      <c r="E5185" s="12" t="inlineStr"/>
      <c r="F5185" s="12" t="inlineStr">
        <is>
          <t>PCM: power control module</t>
        </is>
      </c>
      <c r="G5185" s="12" t="inlineStr">
        <is>
          <t>RICE-6</t>
        </is>
      </c>
      <c r="H5185" s="12" t="inlineStr">
        <is>
          <t>RICE engine-generator 6</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22</v>
      </c>
      <c r="R5185" s="12" t="n">
        <v>31.1</v>
      </c>
      <c r="S5185" s="12" t="inlineStr">
        <is>
          <t>Duct bank</t>
        </is>
      </c>
      <c r="T5185" s="16" t="n">
        <v>367</v>
      </c>
      <c r="U5185" s="16" t="n">
        <v>180</v>
      </c>
      <c r="V5185" s="16">
        <f>ROUNDUP((T5185+U5185+2*'Read Me'!$B$13)*(1+'Read Me'!$B$12),-1)</f>
        <v/>
      </c>
      <c r="W5185" s="16">
        <f>V5185*N5185*O5185</f>
        <v/>
      </c>
      <c r="X5185" s="12">
        <f>IF(LEFT(I5185,2)="MV",2*N5185*IF(L5185="1/C",O5185,1),0)</f>
        <v/>
      </c>
      <c r="Y5185" s="12">
        <f>IF(OR(LEFT(K5185,4)="LVAX",LEFT(K5185,6)="MV15AX",LEFT(K5185,4)="CTAX",LEFT(K5185,2)="W|"),2*N5185*O5185,0)</f>
        <v/>
      </c>
      <c r="Z5185" s="12" t="inlineStr">
        <is>
          <t>VD 2.1 %</t>
        </is>
      </c>
      <c r="AA5185" s="12">
        <f>N5185*O5185</f>
        <v/>
      </c>
    </row>
    <row r="5186">
      <c r="A5186" s="12" t="inlineStr">
        <is>
          <t>I-P-0144</t>
        </is>
      </c>
      <c r="B5186" s="12" t="inlineStr">
        <is>
          <t>I</t>
        </is>
      </c>
      <c r="C5186" s="12" t="inlineStr">
        <is>
          <t>Modular / portable power</t>
        </is>
      </c>
      <c r="D5186" s="12" t="inlineStr">
        <is>
          <t>Motor 5 of 6, 22 kW</t>
        </is>
      </c>
      <c r="E5186" s="12" t="inlineStr"/>
      <c r="F5186" s="12" t="inlineStr">
        <is>
          <t>PCM: power control module</t>
        </is>
      </c>
      <c r="G5186" s="12" t="inlineStr">
        <is>
          <t>RICE-6</t>
        </is>
      </c>
      <c r="H5186" s="12" t="inlineStr">
        <is>
          <t>RICE engine-generator 6</t>
        </is>
      </c>
      <c r="I5186" s="12" t="inlineStr">
        <is>
          <t>LV 600 V</t>
        </is>
      </c>
      <c r="J5186" s="12" t="inlineStr">
        <is>
          <t>Type TC-ER 600 V 3/C Cu XHHW-2 + ground, PVC jacket</t>
        </is>
      </c>
      <c r="K5186" s="12" t="inlineStr">
        <is>
          <t>LV|3/C+G|4</t>
        </is>
      </c>
      <c r="L5186" s="12" t="inlineStr">
        <is>
          <t>3/C+G</t>
        </is>
      </c>
      <c r="M5186" s="12" t="inlineStr">
        <is>
          <t>4</t>
        </is>
      </c>
      <c r="N5186" s="12" t="n">
        <v>1</v>
      </c>
      <c r="O5186" s="12" t="n">
        <v>1</v>
      </c>
      <c r="P5186" s="12" t="n">
        <v>480</v>
      </c>
      <c r="Q5186" s="12" t="n">
        <v>22</v>
      </c>
      <c r="R5186" s="12" t="n">
        <v>31.1</v>
      </c>
      <c r="S5186" s="12" t="inlineStr">
        <is>
          <t>Duct bank</t>
        </is>
      </c>
      <c r="T5186" s="16" t="n">
        <v>367</v>
      </c>
      <c r="U5186" s="16" t="n">
        <v>180</v>
      </c>
      <c r="V5186" s="16">
        <f>ROUNDUP((T5186+U5186+2*'Read Me'!$B$13)*(1+'Read Me'!$B$12),-1)</f>
        <v/>
      </c>
      <c r="W5186" s="16">
        <f>V5186*N5186*O5186</f>
        <v/>
      </c>
      <c r="X5186" s="12">
        <f>IF(LEFT(I5186,2)="MV",2*N5186*IF(L5186="1/C",O5186,1),0)</f>
        <v/>
      </c>
      <c r="Y5186" s="12">
        <f>IF(OR(LEFT(K5186,4)="LVAX",LEFT(K5186,6)="MV15AX",LEFT(K5186,4)="CTAX",LEFT(K5186,2)="W|"),2*N5186*O5186,0)</f>
        <v/>
      </c>
      <c r="Z5186" s="12" t="inlineStr">
        <is>
          <t>VD 2.1 %</t>
        </is>
      </c>
      <c r="AA5186" s="12">
        <f>N5186*O5186</f>
        <v/>
      </c>
    </row>
    <row r="5187">
      <c r="A5187" s="12" t="inlineStr">
        <is>
          <t>I-P-0145</t>
        </is>
      </c>
      <c r="B5187" s="12" t="inlineStr">
        <is>
          <t>I</t>
        </is>
      </c>
      <c r="C5187" s="12" t="inlineStr">
        <is>
          <t>Modular / portable power</t>
        </is>
      </c>
      <c r="D5187" s="12" t="inlineStr">
        <is>
          <t>Motor 6 of 6, 22 kW</t>
        </is>
      </c>
      <c r="E5187" s="12" t="inlineStr"/>
      <c r="F5187" s="12" t="inlineStr">
        <is>
          <t>PCM: power control module</t>
        </is>
      </c>
      <c r="G5187" s="12" t="inlineStr">
        <is>
          <t>RICE-6</t>
        </is>
      </c>
      <c r="H5187" s="12" t="inlineStr">
        <is>
          <t>RICE engine-generator 6</t>
        </is>
      </c>
      <c r="I5187" s="12" t="inlineStr">
        <is>
          <t>LV 600 V</t>
        </is>
      </c>
      <c r="J5187" s="12" t="inlineStr">
        <is>
          <t>Type TC-ER 600 V 3/C Cu XHHW-2 + ground, PVC jacket</t>
        </is>
      </c>
      <c r="K5187" s="12" t="inlineStr">
        <is>
          <t>LV|3/C+G|4</t>
        </is>
      </c>
      <c r="L5187" s="12" t="inlineStr">
        <is>
          <t>3/C+G</t>
        </is>
      </c>
      <c r="M5187" s="12" t="inlineStr">
        <is>
          <t>4</t>
        </is>
      </c>
      <c r="N5187" s="12" t="n">
        <v>1</v>
      </c>
      <c r="O5187" s="12" t="n">
        <v>1</v>
      </c>
      <c r="P5187" s="12" t="n">
        <v>480</v>
      </c>
      <c r="Q5187" s="12" t="n">
        <v>22</v>
      </c>
      <c r="R5187" s="12" t="n">
        <v>31.1</v>
      </c>
      <c r="S5187" s="12" t="inlineStr">
        <is>
          <t>Duct bank</t>
        </is>
      </c>
      <c r="T5187" s="16" t="n">
        <v>367</v>
      </c>
      <c r="U5187" s="16" t="n">
        <v>180</v>
      </c>
      <c r="V5187" s="16">
        <f>ROUNDUP((T5187+U5187+2*'Read Me'!$B$13)*(1+'Read Me'!$B$12),-1)</f>
        <v/>
      </c>
      <c r="W5187" s="16">
        <f>V5187*N5187*O5187</f>
        <v/>
      </c>
      <c r="X5187" s="12">
        <f>IF(LEFT(I5187,2)="MV",2*N5187*IF(L5187="1/C",O5187,1),0)</f>
        <v/>
      </c>
      <c r="Y5187" s="12">
        <f>IF(OR(LEFT(K5187,4)="LVAX",LEFT(K5187,6)="MV15AX",LEFT(K5187,4)="CTAX",LEFT(K5187,2)="W|"),2*N5187*O5187,0)</f>
        <v/>
      </c>
      <c r="Z5187" s="12" t="inlineStr">
        <is>
          <t>VD 2.1 %</t>
        </is>
      </c>
      <c r="AA5187" s="12">
        <f>N5187*O5187</f>
        <v/>
      </c>
    </row>
    <row r="5188">
      <c r="A5188" s="12" t="inlineStr">
        <is>
          <t>I-P-0146</t>
        </is>
      </c>
      <c r="B5188" s="12" t="inlineStr">
        <is>
          <t>I</t>
        </is>
      </c>
      <c r="C5188" s="12" t="inlineStr">
        <is>
          <t>Modular / portable power</t>
        </is>
      </c>
      <c r="D5188" s="12" t="inlineStr">
        <is>
          <t>480 V welding receptacle 1</t>
        </is>
      </c>
      <c r="E5188" s="12" t="inlineStr"/>
      <c r="F5188" s="12" t="inlineStr">
        <is>
          <t>PCM: power control module</t>
        </is>
      </c>
      <c r="G5188" s="12" t="inlineStr">
        <is>
          <t>RICE-6</t>
        </is>
      </c>
      <c r="H5188" s="12" t="inlineStr">
        <is>
          <t>RICE engine-generator 6</t>
        </is>
      </c>
      <c r="I5188" s="12" t="inlineStr">
        <is>
          <t>LV 600 V</t>
        </is>
      </c>
      <c r="J5188" s="12" t="inlineStr">
        <is>
          <t>Type TC-ER 600 V 3/C Cu XHHW-2 + ground, PVC jacket</t>
        </is>
      </c>
      <c r="K5188" s="12" t="inlineStr">
        <is>
          <t>LV|3/C+G|1</t>
        </is>
      </c>
      <c r="L5188" s="12" t="inlineStr">
        <is>
          <t>3/C+G</t>
        </is>
      </c>
      <c r="M5188" s="12" t="inlineStr">
        <is>
          <t>1</t>
        </is>
      </c>
      <c r="N5188" s="12" t="n">
        <v>1</v>
      </c>
      <c r="O5188" s="12" t="n">
        <v>1</v>
      </c>
      <c r="P5188" s="12" t="n">
        <v>480</v>
      </c>
      <c r="Q5188" s="12" t="n">
        <v>60</v>
      </c>
      <c r="R5188" s="12" t="n">
        <v>76</v>
      </c>
      <c r="S5188" s="12" t="inlineStr">
        <is>
          <t>Duct bank</t>
        </is>
      </c>
      <c r="T5188" s="16" t="n">
        <v>367</v>
      </c>
      <c r="U5188" s="16" t="n">
        <v>180</v>
      </c>
      <c r="V5188" s="16">
        <f>ROUNDUP((T5188+U5188+2*'Read Me'!$B$13)*(1+'Read Me'!$B$12),-1)</f>
        <v/>
      </c>
      <c r="W5188" s="16">
        <f>V5188*N5188*O5188</f>
        <v/>
      </c>
      <c r="X5188" s="12">
        <f>IF(LEFT(I5188,2)="MV",2*N5188*IF(L5188="1/C",O5188,1),0)</f>
        <v/>
      </c>
      <c r="Y5188" s="12">
        <f>IF(OR(LEFT(K5188,4)="LVAX",LEFT(K5188,6)="MV15AX",LEFT(K5188,4)="CTAX",LEFT(K5188,2)="W|"),2*N5188*O5188,0)</f>
        <v/>
      </c>
      <c r="Z5188" s="12" t="inlineStr">
        <is>
          <t>VD 2.5 %</t>
        </is>
      </c>
      <c r="AA5188" s="12">
        <f>N5188*O5188</f>
        <v/>
      </c>
    </row>
    <row r="5189">
      <c r="A5189" s="12" t="inlineStr">
        <is>
          <t>I-P-0147</t>
        </is>
      </c>
      <c r="B5189" s="12" t="inlineStr">
        <is>
          <t>I</t>
        </is>
      </c>
      <c r="C5189" s="12" t="inlineStr">
        <is>
          <t>Modular / portable power</t>
        </is>
      </c>
      <c r="D5189" s="12" t="inlineStr">
        <is>
          <t>480 V welding receptacle 2</t>
        </is>
      </c>
      <c r="E5189" s="12" t="inlineStr"/>
      <c r="F5189" s="12" t="inlineStr">
        <is>
          <t>PCM: power control module</t>
        </is>
      </c>
      <c r="G5189" s="12" t="inlineStr">
        <is>
          <t>RICE-6</t>
        </is>
      </c>
      <c r="H5189" s="12" t="inlineStr">
        <is>
          <t>RICE engine-generator 6</t>
        </is>
      </c>
      <c r="I5189" s="12" t="inlineStr">
        <is>
          <t>LV 600 V</t>
        </is>
      </c>
      <c r="J5189" s="12" t="inlineStr">
        <is>
          <t>Type TC-ER 600 V 3/C Cu XHHW-2 + ground, PVC jacket</t>
        </is>
      </c>
      <c r="K5189" s="12" t="inlineStr">
        <is>
          <t>LV|3/C+G|1</t>
        </is>
      </c>
      <c r="L5189" s="12" t="inlineStr">
        <is>
          <t>3/C+G</t>
        </is>
      </c>
      <c r="M5189" s="12" t="inlineStr">
        <is>
          <t>1</t>
        </is>
      </c>
      <c r="N5189" s="12" t="n">
        <v>1</v>
      </c>
      <c r="O5189" s="12" t="n">
        <v>1</v>
      </c>
      <c r="P5189" s="12" t="n">
        <v>480</v>
      </c>
      <c r="Q5189" s="12" t="n">
        <v>60</v>
      </c>
      <c r="R5189" s="12" t="n">
        <v>76</v>
      </c>
      <c r="S5189" s="12" t="inlineStr">
        <is>
          <t>Duct bank</t>
        </is>
      </c>
      <c r="T5189" s="16" t="n">
        <v>367</v>
      </c>
      <c r="U5189" s="16" t="n">
        <v>180</v>
      </c>
      <c r="V5189" s="16">
        <f>ROUNDUP((T5189+U5189+2*'Read Me'!$B$13)*(1+'Read Me'!$B$12),-1)</f>
        <v/>
      </c>
      <c r="W5189" s="16">
        <f>V5189*N5189*O5189</f>
        <v/>
      </c>
      <c r="X5189" s="12">
        <f>IF(LEFT(I5189,2)="MV",2*N5189*IF(L5189="1/C",O5189,1),0)</f>
        <v/>
      </c>
      <c r="Y5189" s="12">
        <f>IF(OR(LEFT(K5189,4)="LVAX",LEFT(K5189,6)="MV15AX",LEFT(K5189,4)="CTAX",LEFT(K5189,2)="W|"),2*N5189*O5189,0)</f>
        <v/>
      </c>
      <c r="Z5189" s="12" t="inlineStr">
        <is>
          <t>VD 2.5 %</t>
        </is>
      </c>
      <c r="AA5189" s="12">
        <f>N5189*O5189</f>
        <v/>
      </c>
    </row>
    <row r="5190">
      <c r="A5190" s="12" t="inlineStr">
        <is>
          <t>I-P-0148</t>
        </is>
      </c>
      <c r="B5190" s="12" t="inlineStr">
        <is>
          <t>I</t>
        </is>
      </c>
      <c r="C5190" s="12" t="inlineStr">
        <is>
          <t>Modular / portable power</t>
        </is>
      </c>
      <c r="D5190" s="12" t="inlineStr">
        <is>
          <t>480 V welding receptacle 3</t>
        </is>
      </c>
      <c r="E5190" s="12" t="inlineStr"/>
      <c r="F5190" s="12" t="inlineStr">
        <is>
          <t>PCM: power control module</t>
        </is>
      </c>
      <c r="G5190" s="12" t="inlineStr">
        <is>
          <t>RICE-6</t>
        </is>
      </c>
      <c r="H5190" s="12" t="inlineStr">
        <is>
          <t>RICE engine-generator 6</t>
        </is>
      </c>
      <c r="I5190" s="12" t="inlineStr">
        <is>
          <t>LV 600 V</t>
        </is>
      </c>
      <c r="J5190" s="12" t="inlineStr">
        <is>
          <t>Type TC-ER 600 V 3/C Cu XHHW-2 + ground, PVC jacket</t>
        </is>
      </c>
      <c r="K5190" s="12" t="inlineStr">
        <is>
          <t>LV|3/C+G|1</t>
        </is>
      </c>
      <c r="L5190" s="12" t="inlineStr">
        <is>
          <t>3/C+G</t>
        </is>
      </c>
      <c r="M5190" s="12" t="inlineStr">
        <is>
          <t>1</t>
        </is>
      </c>
      <c r="N5190" s="12" t="n">
        <v>1</v>
      </c>
      <c r="O5190" s="12" t="n">
        <v>1</v>
      </c>
      <c r="P5190" s="12" t="n">
        <v>480</v>
      </c>
      <c r="Q5190" s="12" t="n">
        <v>60</v>
      </c>
      <c r="R5190" s="12" t="n">
        <v>76</v>
      </c>
      <c r="S5190" s="12" t="inlineStr">
        <is>
          <t>Duct bank</t>
        </is>
      </c>
      <c r="T5190" s="16" t="n">
        <v>367</v>
      </c>
      <c r="U5190" s="16" t="n">
        <v>180</v>
      </c>
      <c r="V5190" s="16">
        <f>ROUNDUP((T5190+U5190+2*'Read Me'!$B$13)*(1+'Read Me'!$B$12),-1)</f>
        <v/>
      </c>
      <c r="W5190" s="16">
        <f>V5190*N5190*O5190</f>
        <v/>
      </c>
      <c r="X5190" s="12">
        <f>IF(LEFT(I5190,2)="MV",2*N5190*IF(L5190="1/C",O5190,1),0)</f>
        <v/>
      </c>
      <c r="Y5190" s="12">
        <f>IF(OR(LEFT(K5190,4)="LVAX",LEFT(K5190,6)="MV15AX",LEFT(K5190,4)="CTAX",LEFT(K5190,2)="W|"),2*N5190*O5190,0)</f>
        <v/>
      </c>
      <c r="Z5190" s="12" t="inlineStr">
        <is>
          <t>VD 2.5 %</t>
        </is>
      </c>
      <c r="AA5190" s="12">
        <f>N5190*O5190</f>
        <v/>
      </c>
    </row>
    <row r="5191">
      <c r="A5191" s="12" t="inlineStr">
        <is>
          <t>I-P-0149</t>
        </is>
      </c>
      <c r="B5191" s="12" t="inlineStr">
        <is>
          <t>I</t>
        </is>
      </c>
      <c r="C5191" s="12" t="inlineStr">
        <is>
          <t>Modular / portable power</t>
        </is>
      </c>
      <c r="D5191" s="12" t="inlineStr">
        <is>
          <t>480 V welding receptacle 4</t>
        </is>
      </c>
      <c r="E5191" s="12" t="inlineStr"/>
      <c r="F5191" s="12" t="inlineStr">
        <is>
          <t>PCM: power control module</t>
        </is>
      </c>
      <c r="G5191" s="12" t="inlineStr">
        <is>
          <t>RICE-6</t>
        </is>
      </c>
      <c r="H5191" s="12" t="inlineStr">
        <is>
          <t>RICE engine-generator 6</t>
        </is>
      </c>
      <c r="I5191" s="12" t="inlineStr">
        <is>
          <t>LV 600 V</t>
        </is>
      </c>
      <c r="J5191" s="12" t="inlineStr">
        <is>
          <t>Type TC-ER 600 V 3/C Cu XHHW-2 + ground, PVC jacket</t>
        </is>
      </c>
      <c r="K5191" s="12" t="inlineStr">
        <is>
          <t>LV|3/C+G|1</t>
        </is>
      </c>
      <c r="L5191" s="12" t="inlineStr">
        <is>
          <t>3/C+G</t>
        </is>
      </c>
      <c r="M5191" s="12" t="inlineStr">
        <is>
          <t>1</t>
        </is>
      </c>
      <c r="N5191" s="12" t="n">
        <v>1</v>
      </c>
      <c r="O5191" s="12" t="n">
        <v>1</v>
      </c>
      <c r="P5191" s="12" t="n">
        <v>480</v>
      </c>
      <c r="Q5191" s="12" t="n">
        <v>60</v>
      </c>
      <c r="R5191" s="12" t="n">
        <v>76</v>
      </c>
      <c r="S5191" s="12" t="inlineStr">
        <is>
          <t>Duct bank</t>
        </is>
      </c>
      <c r="T5191" s="16" t="n">
        <v>367</v>
      </c>
      <c r="U5191" s="16" t="n">
        <v>180</v>
      </c>
      <c r="V5191" s="16">
        <f>ROUNDUP((T5191+U5191+2*'Read Me'!$B$13)*(1+'Read Me'!$B$12),-1)</f>
        <v/>
      </c>
      <c r="W5191" s="16">
        <f>V5191*N5191*O5191</f>
        <v/>
      </c>
      <c r="X5191" s="12">
        <f>IF(LEFT(I5191,2)="MV",2*N5191*IF(L5191="1/C",O5191,1),0)</f>
        <v/>
      </c>
      <c r="Y5191" s="12">
        <f>IF(OR(LEFT(K5191,4)="LVAX",LEFT(K5191,6)="MV15AX",LEFT(K5191,4)="CTAX",LEFT(K5191,2)="W|"),2*N5191*O5191,0)</f>
        <v/>
      </c>
      <c r="Z5191" s="12" t="inlineStr">
        <is>
          <t>VD 2.5 %</t>
        </is>
      </c>
      <c r="AA5191" s="12">
        <f>N5191*O5191</f>
        <v/>
      </c>
    </row>
    <row r="5192">
      <c r="A5192" s="12" t="inlineStr">
        <is>
          <t>I-P-0150</t>
        </is>
      </c>
      <c r="B5192" s="12" t="inlineStr">
        <is>
          <t>I</t>
        </is>
      </c>
      <c r="C5192" s="12" t="inlineStr">
        <is>
          <t>Modular / portable power</t>
        </is>
      </c>
      <c r="D5192" s="12" t="inlineStr">
        <is>
          <t>Motor 1 of 6, 22 kW</t>
        </is>
      </c>
      <c r="E5192" s="12" t="inlineStr"/>
      <c r="F5192" s="12" t="inlineStr">
        <is>
          <t>PCM: power control module</t>
        </is>
      </c>
      <c r="G5192" s="12" t="inlineStr">
        <is>
          <t>RICE-7</t>
        </is>
      </c>
      <c r="H5192" s="12" t="inlineStr">
        <is>
          <t>RICE engine-generator 7</t>
        </is>
      </c>
      <c r="I5192" s="12" t="inlineStr">
        <is>
          <t>LV 600 V</t>
        </is>
      </c>
      <c r="J5192" s="12" t="inlineStr">
        <is>
          <t>Type TC-ER 600 V 3/C Cu XHHW-2 + ground, PVC jacket</t>
        </is>
      </c>
      <c r="K5192" s="12" t="inlineStr">
        <is>
          <t>LV|3/C+G|8</t>
        </is>
      </c>
      <c r="L5192" s="12" t="inlineStr">
        <is>
          <t>3/C+G</t>
        </is>
      </c>
      <c r="M5192" s="12" t="inlineStr">
        <is>
          <t>8</t>
        </is>
      </c>
      <c r="N5192" s="12" t="n">
        <v>1</v>
      </c>
      <c r="O5192" s="12" t="n">
        <v>1</v>
      </c>
      <c r="P5192" s="12" t="n">
        <v>480</v>
      </c>
      <c r="Q5192" s="12" t="n">
        <v>22</v>
      </c>
      <c r="R5192" s="12" t="n">
        <v>31.1</v>
      </c>
      <c r="S5192" s="12" t="inlineStr">
        <is>
          <t>Tray</t>
        </is>
      </c>
      <c r="T5192" s="16" t="n">
        <v>0</v>
      </c>
      <c r="U5192" s="16" t="n">
        <v>189</v>
      </c>
      <c r="V5192" s="16">
        <f>ROUNDUP((T5192+U5192+2*'Read Me'!$B$13)*(1+'Read Me'!$B$12),-1)</f>
        <v/>
      </c>
      <c r="W5192" s="16">
        <f>V5192*N5192*O5192</f>
        <v/>
      </c>
      <c r="X5192" s="12">
        <f>IF(LEFT(I5192,2)="MV",2*N5192*IF(L5192="1/C",O5192,1),0)</f>
        <v/>
      </c>
      <c r="Y5192" s="12">
        <f>IF(OR(LEFT(K5192,4)="LVAX",LEFT(K5192,6)="MV15AX",LEFT(K5192,4)="CTAX",LEFT(K5192,2)="W|"),2*N5192*O5192,0)</f>
        <v/>
      </c>
      <c r="Z5192" s="12" t="inlineStr">
        <is>
          <t>VD 1.8 %</t>
        </is>
      </c>
      <c r="AA5192" s="12">
        <f>N5192*O5192</f>
        <v/>
      </c>
    </row>
    <row r="5193">
      <c r="A5193" s="12" t="inlineStr">
        <is>
          <t>I-P-0151</t>
        </is>
      </c>
      <c r="B5193" s="12" t="inlineStr">
        <is>
          <t>I</t>
        </is>
      </c>
      <c r="C5193" s="12" t="inlineStr">
        <is>
          <t>Modular / portable power</t>
        </is>
      </c>
      <c r="D5193" s="12" t="inlineStr">
        <is>
          <t>Motor 2 of 6, 22 kW</t>
        </is>
      </c>
      <c r="E5193" s="12" t="inlineStr"/>
      <c r="F5193" s="12" t="inlineStr">
        <is>
          <t>PCM: power control module</t>
        </is>
      </c>
      <c r="G5193" s="12" t="inlineStr">
        <is>
          <t>RICE-7</t>
        </is>
      </c>
      <c r="H5193" s="12" t="inlineStr">
        <is>
          <t>RICE engine-generator 7</t>
        </is>
      </c>
      <c r="I5193" s="12" t="inlineStr">
        <is>
          <t>LV 600 V</t>
        </is>
      </c>
      <c r="J5193" s="12" t="inlineStr">
        <is>
          <t>Type TC-ER 600 V 3/C Cu XHHW-2 + ground, PVC jacket</t>
        </is>
      </c>
      <c r="K5193" s="12" t="inlineStr">
        <is>
          <t>LV|3/C+G|8</t>
        </is>
      </c>
      <c r="L5193" s="12" t="inlineStr">
        <is>
          <t>3/C+G</t>
        </is>
      </c>
      <c r="M5193" s="12" t="inlineStr">
        <is>
          <t>8</t>
        </is>
      </c>
      <c r="N5193" s="12" t="n">
        <v>1</v>
      </c>
      <c r="O5193" s="12" t="n">
        <v>1</v>
      </c>
      <c r="P5193" s="12" t="n">
        <v>480</v>
      </c>
      <c r="Q5193" s="12" t="n">
        <v>22</v>
      </c>
      <c r="R5193" s="12" t="n">
        <v>31.1</v>
      </c>
      <c r="S5193" s="12" t="inlineStr">
        <is>
          <t>Tray</t>
        </is>
      </c>
      <c r="T5193" s="16" t="n">
        <v>0</v>
      </c>
      <c r="U5193" s="16" t="n">
        <v>189</v>
      </c>
      <c r="V5193" s="16">
        <f>ROUNDUP((T5193+U5193+2*'Read Me'!$B$13)*(1+'Read Me'!$B$12),-1)</f>
        <v/>
      </c>
      <c r="W5193" s="16">
        <f>V5193*N5193*O5193</f>
        <v/>
      </c>
      <c r="X5193" s="12">
        <f>IF(LEFT(I5193,2)="MV",2*N5193*IF(L5193="1/C",O5193,1),0)</f>
        <v/>
      </c>
      <c r="Y5193" s="12">
        <f>IF(OR(LEFT(K5193,4)="LVAX",LEFT(K5193,6)="MV15AX",LEFT(K5193,4)="CTAX",LEFT(K5193,2)="W|"),2*N5193*O5193,0)</f>
        <v/>
      </c>
      <c r="Z5193" s="12" t="inlineStr">
        <is>
          <t>VD 1.8 %</t>
        </is>
      </c>
      <c r="AA5193" s="12">
        <f>N5193*O5193</f>
        <v/>
      </c>
    </row>
    <row r="5194">
      <c r="A5194" s="12" t="inlineStr">
        <is>
          <t>I-P-0152</t>
        </is>
      </c>
      <c r="B5194" s="12" t="inlineStr">
        <is>
          <t>I</t>
        </is>
      </c>
      <c r="C5194" s="12" t="inlineStr">
        <is>
          <t>Modular / portable power</t>
        </is>
      </c>
      <c r="D5194" s="12" t="inlineStr">
        <is>
          <t>Motor 3 of 6, 22 kW</t>
        </is>
      </c>
      <c r="E5194" s="12" t="inlineStr"/>
      <c r="F5194" s="12" t="inlineStr">
        <is>
          <t>PCM: power control module</t>
        </is>
      </c>
      <c r="G5194" s="12" t="inlineStr">
        <is>
          <t>RICE-7</t>
        </is>
      </c>
      <c r="H5194" s="12" t="inlineStr">
        <is>
          <t>RICE engine-generator 7</t>
        </is>
      </c>
      <c r="I5194" s="12" t="inlineStr">
        <is>
          <t>LV 600 V</t>
        </is>
      </c>
      <c r="J5194" s="12" t="inlineStr">
        <is>
          <t>Type TC-ER 600 V 3/C Cu XHHW-2 + ground, PVC jacket</t>
        </is>
      </c>
      <c r="K5194" s="12" t="inlineStr">
        <is>
          <t>LV|3/C+G|8</t>
        </is>
      </c>
      <c r="L5194" s="12" t="inlineStr">
        <is>
          <t>3/C+G</t>
        </is>
      </c>
      <c r="M5194" s="12" t="inlineStr">
        <is>
          <t>8</t>
        </is>
      </c>
      <c r="N5194" s="12" t="n">
        <v>1</v>
      </c>
      <c r="O5194" s="12" t="n">
        <v>1</v>
      </c>
      <c r="P5194" s="12" t="n">
        <v>480</v>
      </c>
      <c r="Q5194" s="12" t="n">
        <v>22</v>
      </c>
      <c r="R5194" s="12" t="n">
        <v>31.1</v>
      </c>
      <c r="S5194" s="12" t="inlineStr">
        <is>
          <t>Tray</t>
        </is>
      </c>
      <c r="T5194" s="16" t="n">
        <v>0</v>
      </c>
      <c r="U5194" s="16" t="n">
        <v>189</v>
      </c>
      <c r="V5194" s="16">
        <f>ROUNDUP((T5194+U5194+2*'Read Me'!$B$13)*(1+'Read Me'!$B$12),-1)</f>
        <v/>
      </c>
      <c r="W5194" s="16">
        <f>V5194*N5194*O5194</f>
        <v/>
      </c>
      <c r="X5194" s="12">
        <f>IF(LEFT(I5194,2)="MV",2*N5194*IF(L5194="1/C",O5194,1),0)</f>
        <v/>
      </c>
      <c r="Y5194" s="12">
        <f>IF(OR(LEFT(K5194,4)="LVAX",LEFT(K5194,6)="MV15AX",LEFT(K5194,4)="CTAX",LEFT(K5194,2)="W|"),2*N5194*O5194,0)</f>
        <v/>
      </c>
      <c r="Z5194" s="12" t="inlineStr">
        <is>
          <t>VD 1.8 %</t>
        </is>
      </c>
      <c r="AA5194" s="12">
        <f>N5194*O5194</f>
        <v/>
      </c>
    </row>
    <row r="5195">
      <c r="A5195" s="12" t="inlineStr">
        <is>
          <t>I-P-0153</t>
        </is>
      </c>
      <c r="B5195" s="12" t="inlineStr">
        <is>
          <t>I</t>
        </is>
      </c>
      <c r="C5195" s="12" t="inlineStr">
        <is>
          <t>Modular / portable power</t>
        </is>
      </c>
      <c r="D5195" s="12" t="inlineStr">
        <is>
          <t>Motor 4 of 6, 22 kW</t>
        </is>
      </c>
      <c r="E5195" s="12" t="inlineStr"/>
      <c r="F5195" s="12" t="inlineStr">
        <is>
          <t>PCM: power control module</t>
        </is>
      </c>
      <c r="G5195" s="12" t="inlineStr">
        <is>
          <t>RICE-7</t>
        </is>
      </c>
      <c r="H5195" s="12" t="inlineStr">
        <is>
          <t>RICE engine-generator 7</t>
        </is>
      </c>
      <c r="I5195" s="12" t="inlineStr">
        <is>
          <t>LV 600 V</t>
        </is>
      </c>
      <c r="J5195" s="12" t="inlineStr">
        <is>
          <t>Type TC-ER 600 V 3/C Cu XHHW-2 + ground, PVC jacket</t>
        </is>
      </c>
      <c r="K5195" s="12" t="inlineStr">
        <is>
          <t>LV|3/C+G|8</t>
        </is>
      </c>
      <c r="L5195" s="12" t="inlineStr">
        <is>
          <t>3/C+G</t>
        </is>
      </c>
      <c r="M5195" s="12" t="inlineStr">
        <is>
          <t>8</t>
        </is>
      </c>
      <c r="N5195" s="12" t="n">
        <v>1</v>
      </c>
      <c r="O5195" s="12" t="n">
        <v>1</v>
      </c>
      <c r="P5195" s="12" t="n">
        <v>480</v>
      </c>
      <c r="Q5195" s="12" t="n">
        <v>22</v>
      </c>
      <c r="R5195" s="12" t="n">
        <v>31.1</v>
      </c>
      <c r="S5195" s="12" t="inlineStr">
        <is>
          <t>Tray</t>
        </is>
      </c>
      <c r="T5195" s="16" t="n">
        <v>0</v>
      </c>
      <c r="U5195" s="16" t="n">
        <v>189</v>
      </c>
      <c r="V5195" s="16">
        <f>ROUNDUP((T5195+U5195+2*'Read Me'!$B$13)*(1+'Read Me'!$B$12),-1)</f>
        <v/>
      </c>
      <c r="W5195" s="16">
        <f>V5195*N5195*O5195</f>
        <v/>
      </c>
      <c r="X5195" s="12">
        <f>IF(LEFT(I5195,2)="MV",2*N5195*IF(L5195="1/C",O5195,1),0)</f>
        <v/>
      </c>
      <c r="Y5195" s="12">
        <f>IF(OR(LEFT(K5195,4)="LVAX",LEFT(K5195,6)="MV15AX",LEFT(K5195,4)="CTAX",LEFT(K5195,2)="W|"),2*N5195*O5195,0)</f>
        <v/>
      </c>
      <c r="Z5195" s="12" t="inlineStr">
        <is>
          <t>VD 1.8 %</t>
        </is>
      </c>
      <c r="AA5195" s="12">
        <f>N5195*O5195</f>
        <v/>
      </c>
    </row>
    <row r="5196">
      <c r="A5196" s="12" t="inlineStr">
        <is>
          <t>I-P-0154</t>
        </is>
      </c>
      <c r="B5196" s="12" t="inlineStr">
        <is>
          <t>I</t>
        </is>
      </c>
      <c r="C5196" s="12" t="inlineStr">
        <is>
          <t>Modular / portable power</t>
        </is>
      </c>
      <c r="D5196" s="12" t="inlineStr">
        <is>
          <t>Motor 5 of 6, 22 kW</t>
        </is>
      </c>
      <c r="E5196" s="12" t="inlineStr"/>
      <c r="F5196" s="12" t="inlineStr">
        <is>
          <t>PCM: power control module</t>
        </is>
      </c>
      <c r="G5196" s="12" t="inlineStr">
        <is>
          <t>RICE-7</t>
        </is>
      </c>
      <c r="H5196" s="12" t="inlineStr">
        <is>
          <t>RICE engine-generator 7</t>
        </is>
      </c>
      <c r="I5196" s="12" t="inlineStr">
        <is>
          <t>LV 600 V</t>
        </is>
      </c>
      <c r="J5196" s="12" t="inlineStr">
        <is>
          <t>Type TC-ER 600 V 3/C Cu XHHW-2 + ground, PVC jacket</t>
        </is>
      </c>
      <c r="K5196" s="12" t="inlineStr">
        <is>
          <t>LV|3/C+G|8</t>
        </is>
      </c>
      <c r="L5196" s="12" t="inlineStr">
        <is>
          <t>3/C+G</t>
        </is>
      </c>
      <c r="M5196" s="12" t="inlineStr">
        <is>
          <t>8</t>
        </is>
      </c>
      <c r="N5196" s="12" t="n">
        <v>1</v>
      </c>
      <c r="O5196" s="12" t="n">
        <v>1</v>
      </c>
      <c r="P5196" s="12" t="n">
        <v>480</v>
      </c>
      <c r="Q5196" s="12" t="n">
        <v>22</v>
      </c>
      <c r="R5196" s="12" t="n">
        <v>31.1</v>
      </c>
      <c r="S5196" s="12" t="inlineStr">
        <is>
          <t>Tray</t>
        </is>
      </c>
      <c r="T5196" s="16" t="n">
        <v>0</v>
      </c>
      <c r="U5196" s="16" t="n">
        <v>189</v>
      </c>
      <c r="V5196" s="16">
        <f>ROUNDUP((T5196+U5196+2*'Read Me'!$B$13)*(1+'Read Me'!$B$12),-1)</f>
        <v/>
      </c>
      <c r="W5196" s="16">
        <f>V5196*N5196*O5196</f>
        <v/>
      </c>
      <c r="X5196" s="12">
        <f>IF(LEFT(I5196,2)="MV",2*N5196*IF(L5196="1/C",O5196,1),0)</f>
        <v/>
      </c>
      <c r="Y5196" s="12">
        <f>IF(OR(LEFT(K5196,4)="LVAX",LEFT(K5196,6)="MV15AX",LEFT(K5196,4)="CTAX",LEFT(K5196,2)="W|"),2*N5196*O5196,0)</f>
        <v/>
      </c>
      <c r="Z5196" s="12" t="inlineStr">
        <is>
          <t>VD 1.8 %</t>
        </is>
      </c>
      <c r="AA5196" s="12">
        <f>N5196*O5196</f>
        <v/>
      </c>
    </row>
    <row r="5197">
      <c r="A5197" s="12" t="inlineStr">
        <is>
          <t>I-P-0155</t>
        </is>
      </c>
      <c r="B5197" s="12" t="inlineStr">
        <is>
          <t>I</t>
        </is>
      </c>
      <c r="C5197" s="12" t="inlineStr">
        <is>
          <t>Modular / portable power</t>
        </is>
      </c>
      <c r="D5197" s="12" t="inlineStr">
        <is>
          <t>Motor 6 of 6, 22 kW</t>
        </is>
      </c>
      <c r="E5197" s="12" t="inlineStr"/>
      <c r="F5197" s="12" t="inlineStr">
        <is>
          <t>PCM: power control module</t>
        </is>
      </c>
      <c r="G5197" s="12" t="inlineStr">
        <is>
          <t>RICE-7</t>
        </is>
      </c>
      <c r="H5197" s="12" t="inlineStr">
        <is>
          <t>RICE engine-generator 7</t>
        </is>
      </c>
      <c r="I5197" s="12" t="inlineStr">
        <is>
          <t>LV 600 V</t>
        </is>
      </c>
      <c r="J5197" s="12" t="inlineStr">
        <is>
          <t>Type TC-ER 600 V 3/C Cu XHHW-2 + ground, PVC jacket</t>
        </is>
      </c>
      <c r="K5197" s="12" t="inlineStr">
        <is>
          <t>LV|3/C+G|8</t>
        </is>
      </c>
      <c r="L5197" s="12" t="inlineStr">
        <is>
          <t>3/C+G</t>
        </is>
      </c>
      <c r="M5197" s="12" t="inlineStr">
        <is>
          <t>8</t>
        </is>
      </c>
      <c r="N5197" s="12" t="n">
        <v>1</v>
      </c>
      <c r="O5197" s="12" t="n">
        <v>1</v>
      </c>
      <c r="P5197" s="12" t="n">
        <v>480</v>
      </c>
      <c r="Q5197" s="12" t="n">
        <v>22</v>
      </c>
      <c r="R5197" s="12" t="n">
        <v>31.1</v>
      </c>
      <c r="S5197" s="12" t="inlineStr">
        <is>
          <t>Tray</t>
        </is>
      </c>
      <c r="T5197" s="16" t="n">
        <v>0</v>
      </c>
      <c r="U5197" s="16" t="n">
        <v>189</v>
      </c>
      <c r="V5197" s="16">
        <f>ROUNDUP((T5197+U5197+2*'Read Me'!$B$13)*(1+'Read Me'!$B$12),-1)</f>
        <v/>
      </c>
      <c r="W5197" s="16">
        <f>V5197*N5197*O5197</f>
        <v/>
      </c>
      <c r="X5197" s="12">
        <f>IF(LEFT(I5197,2)="MV",2*N5197*IF(L5197="1/C",O5197,1),0)</f>
        <v/>
      </c>
      <c r="Y5197" s="12">
        <f>IF(OR(LEFT(K5197,4)="LVAX",LEFT(K5197,6)="MV15AX",LEFT(K5197,4)="CTAX",LEFT(K5197,2)="W|"),2*N5197*O5197,0)</f>
        <v/>
      </c>
      <c r="Z5197" s="12" t="inlineStr">
        <is>
          <t>VD 1.8 %</t>
        </is>
      </c>
      <c r="AA5197" s="12">
        <f>N5197*O5197</f>
        <v/>
      </c>
    </row>
    <row r="5198">
      <c r="A5198" s="12" t="inlineStr">
        <is>
          <t>I-P-0156</t>
        </is>
      </c>
      <c r="B5198" s="12" t="inlineStr">
        <is>
          <t>I</t>
        </is>
      </c>
      <c r="C5198" s="12" t="inlineStr">
        <is>
          <t>Modular / portable power</t>
        </is>
      </c>
      <c r="D5198" s="12" t="inlineStr">
        <is>
          <t>480 V welding receptacle 1</t>
        </is>
      </c>
      <c r="E5198" s="12" t="inlineStr"/>
      <c r="F5198" s="12" t="inlineStr">
        <is>
          <t>PCM: power control module</t>
        </is>
      </c>
      <c r="G5198" s="12" t="inlineStr">
        <is>
          <t>RICE-7</t>
        </is>
      </c>
      <c r="H5198" s="12" t="inlineStr">
        <is>
          <t>RICE engine-generator 7</t>
        </is>
      </c>
      <c r="I5198" s="12" t="inlineStr">
        <is>
          <t>LV 600 V</t>
        </is>
      </c>
      <c r="J5198" s="12" t="inlineStr">
        <is>
          <t>Type TC-ER 600 V 3/C Cu XHHW-2 + ground, PVC jacket</t>
        </is>
      </c>
      <c r="K5198" s="12" t="inlineStr">
        <is>
          <t>LV|3/C+G|2</t>
        </is>
      </c>
      <c r="L5198" s="12" t="inlineStr">
        <is>
          <t>3/C+G</t>
        </is>
      </c>
      <c r="M5198" s="12" t="inlineStr">
        <is>
          <t>2</t>
        </is>
      </c>
      <c r="N5198" s="12" t="n">
        <v>1</v>
      </c>
      <c r="O5198" s="12" t="n">
        <v>1</v>
      </c>
      <c r="P5198" s="12" t="n">
        <v>480</v>
      </c>
      <c r="Q5198" s="12" t="n">
        <v>60</v>
      </c>
      <c r="R5198" s="12" t="n">
        <v>76</v>
      </c>
      <c r="S5198" s="12" t="inlineStr">
        <is>
          <t>Tray</t>
        </is>
      </c>
      <c r="T5198" s="16" t="n">
        <v>0</v>
      </c>
      <c r="U5198" s="16" t="n">
        <v>189</v>
      </c>
      <c r="V5198" s="16">
        <f>ROUNDUP((T5198+U5198+2*'Read Me'!$B$13)*(1+'Read Me'!$B$12),-1)</f>
        <v/>
      </c>
      <c r="W5198" s="16">
        <f>V5198*N5198*O5198</f>
        <v/>
      </c>
      <c r="X5198" s="12">
        <f>IF(LEFT(I5198,2)="MV",2*N5198*IF(L5198="1/C",O5198,1),0)</f>
        <v/>
      </c>
      <c r="Y5198" s="12">
        <f>IF(OR(LEFT(K5198,4)="LVAX",LEFT(K5198,6)="MV15AX",LEFT(K5198,4)="CTAX",LEFT(K5198,2)="W|"),2*N5198*O5198,0)</f>
        <v/>
      </c>
      <c r="Z5198" s="12" t="inlineStr">
        <is>
          <t>VD 1.1 %</t>
        </is>
      </c>
      <c r="AA5198" s="12">
        <f>N5198*O5198</f>
        <v/>
      </c>
    </row>
    <row r="5199">
      <c r="A5199" s="12" t="inlineStr">
        <is>
          <t>I-P-0157</t>
        </is>
      </c>
      <c r="B5199" s="12" t="inlineStr">
        <is>
          <t>I</t>
        </is>
      </c>
      <c r="C5199" s="12" t="inlineStr">
        <is>
          <t>Modular / portable power</t>
        </is>
      </c>
      <c r="D5199" s="12" t="inlineStr">
        <is>
          <t>480 V welding receptacle 2</t>
        </is>
      </c>
      <c r="E5199" s="12" t="inlineStr"/>
      <c r="F5199" s="12" t="inlineStr">
        <is>
          <t>PCM: power control module</t>
        </is>
      </c>
      <c r="G5199" s="12" t="inlineStr">
        <is>
          <t>RICE-7</t>
        </is>
      </c>
      <c r="H5199" s="12" t="inlineStr">
        <is>
          <t>RICE engine-generator 7</t>
        </is>
      </c>
      <c r="I5199" s="12" t="inlineStr">
        <is>
          <t>LV 600 V</t>
        </is>
      </c>
      <c r="J5199" s="12" t="inlineStr">
        <is>
          <t>Type TC-ER 600 V 3/C Cu XHHW-2 + ground, PVC jacket</t>
        </is>
      </c>
      <c r="K5199" s="12" t="inlineStr">
        <is>
          <t>LV|3/C+G|2</t>
        </is>
      </c>
      <c r="L5199" s="12" t="inlineStr">
        <is>
          <t>3/C+G</t>
        </is>
      </c>
      <c r="M5199" s="12" t="inlineStr">
        <is>
          <t>2</t>
        </is>
      </c>
      <c r="N5199" s="12" t="n">
        <v>1</v>
      </c>
      <c r="O5199" s="12" t="n">
        <v>1</v>
      </c>
      <c r="P5199" s="12" t="n">
        <v>480</v>
      </c>
      <c r="Q5199" s="12" t="n">
        <v>60</v>
      </c>
      <c r="R5199" s="12" t="n">
        <v>76</v>
      </c>
      <c r="S5199" s="12" t="inlineStr">
        <is>
          <t>Tray</t>
        </is>
      </c>
      <c r="T5199" s="16" t="n">
        <v>0</v>
      </c>
      <c r="U5199" s="16" t="n">
        <v>189</v>
      </c>
      <c r="V5199" s="16">
        <f>ROUNDUP((T5199+U5199+2*'Read Me'!$B$13)*(1+'Read Me'!$B$12),-1)</f>
        <v/>
      </c>
      <c r="W5199" s="16">
        <f>V5199*N5199*O5199</f>
        <v/>
      </c>
      <c r="X5199" s="12">
        <f>IF(LEFT(I5199,2)="MV",2*N5199*IF(L5199="1/C",O5199,1),0)</f>
        <v/>
      </c>
      <c r="Y5199" s="12">
        <f>IF(OR(LEFT(K5199,4)="LVAX",LEFT(K5199,6)="MV15AX",LEFT(K5199,4)="CTAX",LEFT(K5199,2)="W|"),2*N5199*O5199,0)</f>
        <v/>
      </c>
      <c r="Z5199" s="12" t="inlineStr">
        <is>
          <t>VD 1.1 %</t>
        </is>
      </c>
      <c r="AA5199" s="12">
        <f>N5199*O5199</f>
        <v/>
      </c>
    </row>
    <row r="5200">
      <c r="A5200" s="12" t="inlineStr">
        <is>
          <t>I-P-0158</t>
        </is>
      </c>
      <c r="B5200" s="12" t="inlineStr">
        <is>
          <t>I</t>
        </is>
      </c>
      <c r="C5200" s="12" t="inlineStr">
        <is>
          <t>Modular / portable power</t>
        </is>
      </c>
      <c r="D5200" s="12" t="inlineStr">
        <is>
          <t>480 V welding receptacle 3</t>
        </is>
      </c>
      <c r="E5200" s="12" t="inlineStr"/>
      <c r="F5200" s="12" t="inlineStr">
        <is>
          <t>PCM: power control module</t>
        </is>
      </c>
      <c r="G5200" s="12" t="inlineStr">
        <is>
          <t>RICE-7</t>
        </is>
      </c>
      <c r="H5200" s="12" t="inlineStr">
        <is>
          <t>RICE engine-generator 7</t>
        </is>
      </c>
      <c r="I5200" s="12" t="inlineStr">
        <is>
          <t>LV 600 V</t>
        </is>
      </c>
      <c r="J5200" s="12" t="inlineStr">
        <is>
          <t>Type TC-ER 600 V 3/C Cu XHHW-2 + ground, PVC jacket</t>
        </is>
      </c>
      <c r="K5200" s="12" t="inlineStr">
        <is>
          <t>LV|3/C+G|2</t>
        </is>
      </c>
      <c r="L5200" s="12" t="inlineStr">
        <is>
          <t>3/C+G</t>
        </is>
      </c>
      <c r="M5200" s="12" t="inlineStr">
        <is>
          <t>2</t>
        </is>
      </c>
      <c r="N5200" s="12" t="n">
        <v>1</v>
      </c>
      <c r="O5200" s="12" t="n">
        <v>1</v>
      </c>
      <c r="P5200" s="12" t="n">
        <v>480</v>
      </c>
      <c r="Q5200" s="12" t="n">
        <v>60</v>
      </c>
      <c r="R5200" s="12" t="n">
        <v>76</v>
      </c>
      <c r="S5200" s="12" t="inlineStr">
        <is>
          <t>Tray</t>
        </is>
      </c>
      <c r="T5200" s="16" t="n">
        <v>0</v>
      </c>
      <c r="U5200" s="16" t="n">
        <v>189</v>
      </c>
      <c r="V5200" s="16">
        <f>ROUNDUP((T5200+U5200+2*'Read Me'!$B$13)*(1+'Read Me'!$B$12),-1)</f>
        <v/>
      </c>
      <c r="W5200" s="16">
        <f>V5200*N5200*O5200</f>
        <v/>
      </c>
      <c r="X5200" s="12">
        <f>IF(LEFT(I5200,2)="MV",2*N5200*IF(L5200="1/C",O5200,1),0)</f>
        <v/>
      </c>
      <c r="Y5200" s="12">
        <f>IF(OR(LEFT(K5200,4)="LVAX",LEFT(K5200,6)="MV15AX",LEFT(K5200,4)="CTAX",LEFT(K5200,2)="W|"),2*N5200*O5200,0)</f>
        <v/>
      </c>
      <c r="Z5200" s="12" t="inlineStr">
        <is>
          <t>VD 1.1 %</t>
        </is>
      </c>
      <c r="AA5200" s="12">
        <f>N5200*O5200</f>
        <v/>
      </c>
    </row>
    <row r="5201">
      <c r="A5201" s="12" t="inlineStr">
        <is>
          <t>I-P-0159</t>
        </is>
      </c>
      <c r="B5201" s="12" t="inlineStr">
        <is>
          <t>I</t>
        </is>
      </c>
      <c r="C5201" s="12" t="inlineStr">
        <is>
          <t>Modular / portable power</t>
        </is>
      </c>
      <c r="D5201" s="12" t="inlineStr">
        <is>
          <t>480 V welding receptacle 4</t>
        </is>
      </c>
      <c r="E5201" s="12" t="inlineStr"/>
      <c r="F5201" s="12" t="inlineStr">
        <is>
          <t>PCM: power control module</t>
        </is>
      </c>
      <c r="G5201" s="12" t="inlineStr">
        <is>
          <t>RICE-7</t>
        </is>
      </c>
      <c r="H5201" s="12" t="inlineStr">
        <is>
          <t>RICE engine-generator 7</t>
        </is>
      </c>
      <c r="I5201" s="12" t="inlineStr">
        <is>
          <t>LV 600 V</t>
        </is>
      </c>
      <c r="J5201" s="12" t="inlineStr">
        <is>
          <t>Type TC-ER 600 V 3/C Cu XHHW-2 + ground, PVC jacket</t>
        </is>
      </c>
      <c r="K5201" s="12" t="inlineStr">
        <is>
          <t>LV|3/C+G|2</t>
        </is>
      </c>
      <c r="L5201" s="12" t="inlineStr">
        <is>
          <t>3/C+G</t>
        </is>
      </c>
      <c r="M5201" s="12" t="inlineStr">
        <is>
          <t>2</t>
        </is>
      </c>
      <c r="N5201" s="12" t="n">
        <v>1</v>
      </c>
      <c r="O5201" s="12" t="n">
        <v>1</v>
      </c>
      <c r="P5201" s="12" t="n">
        <v>480</v>
      </c>
      <c r="Q5201" s="12" t="n">
        <v>60</v>
      </c>
      <c r="R5201" s="12" t="n">
        <v>76</v>
      </c>
      <c r="S5201" s="12" t="inlineStr">
        <is>
          <t>Tray</t>
        </is>
      </c>
      <c r="T5201" s="16" t="n">
        <v>0</v>
      </c>
      <c r="U5201" s="16" t="n">
        <v>189</v>
      </c>
      <c r="V5201" s="16">
        <f>ROUNDUP((T5201+U5201+2*'Read Me'!$B$13)*(1+'Read Me'!$B$12),-1)</f>
        <v/>
      </c>
      <c r="W5201" s="16">
        <f>V5201*N5201*O5201</f>
        <v/>
      </c>
      <c r="X5201" s="12">
        <f>IF(LEFT(I5201,2)="MV",2*N5201*IF(L5201="1/C",O5201,1),0)</f>
        <v/>
      </c>
      <c r="Y5201" s="12">
        <f>IF(OR(LEFT(K5201,4)="LVAX",LEFT(K5201,6)="MV15AX",LEFT(K5201,4)="CTAX",LEFT(K5201,2)="W|"),2*N5201*O5201,0)</f>
        <v/>
      </c>
      <c r="Z5201" s="12" t="inlineStr">
        <is>
          <t>VD 1.1 %</t>
        </is>
      </c>
      <c r="AA5201" s="12">
        <f>N5201*O5201</f>
        <v/>
      </c>
    </row>
    <row r="5202">
      <c r="A5202" s="12" t="inlineStr">
        <is>
          <t>I-P-0160</t>
        </is>
      </c>
      <c r="B5202" s="12" t="inlineStr">
        <is>
          <t>I</t>
        </is>
      </c>
      <c r="C5202" s="12" t="inlineStr">
        <is>
          <t>Modular / portable power</t>
        </is>
      </c>
      <c r="D5202" s="12" t="inlineStr">
        <is>
          <t>Motor 1 of 6, 22 kW</t>
        </is>
      </c>
      <c r="E5202" s="12" t="inlineStr"/>
      <c r="F5202" s="12" t="inlineStr">
        <is>
          <t>PCM: power control module</t>
        </is>
      </c>
      <c r="G5202" s="12" t="inlineStr">
        <is>
          <t>RICE-8</t>
        </is>
      </c>
      <c r="H5202" s="12" t="inlineStr">
        <is>
          <t>RICE engine-generator 8</t>
        </is>
      </c>
      <c r="I5202" s="12" t="inlineStr">
        <is>
          <t>LV 600 V</t>
        </is>
      </c>
      <c r="J5202" s="12" t="inlineStr">
        <is>
          <t>Type TC-ER 600 V 3/C Cu XHHW-2 + ground, PVC jacket</t>
        </is>
      </c>
      <c r="K5202" s="12" t="inlineStr">
        <is>
          <t>LV|3/C+G|8</t>
        </is>
      </c>
      <c r="L5202" s="12" t="inlineStr">
        <is>
          <t>3/C+G</t>
        </is>
      </c>
      <c r="M5202" s="12" t="inlineStr">
        <is>
          <t>8</t>
        </is>
      </c>
      <c r="N5202" s="12" t="n">
        <v>1</v>
      </c>
      <c r="O5202" s="12" t="n">
        <v>1</v>
      </c>
      <c r="P5202" s="12" t="n">
        <v>480</v>
      </c>
      <c r="Q5202" s="12" t="n">
        <v>22</v>
      </c>
      <c r="R5202" s="12" t="n">
        <v>31.1</v>
      </c>
      <c r="S5202" s="12" t="inlineStr">
        <is>
          <t>Tray</t>
        </is>
      </c>
      <c r="T5202" s="16" t="n">
        <v>0</v>
      </c>
      <c r="U5202" s="16" t="n">
        <v>161</v>
      </c>
      <c r="V5202" s="16">
        <f>ROUNDUP((T5202+U5202+2*'Read Me'!$B$13)*(1+'Read Me'!$B$12),-1)</f>
        <v/>
      </c>
      <c r="W5202" s="16">
        <f>V5202*N5202*O5202</f>
        <v/>
      </c>
      <c r="X5202" s="12">
        <f>IF(LEFT(I5202,2)="MV",2*N5202*IF(L5202="1/C",O5202,1),0)</f>
        <v/>
      </c>
      <c r="Y5202" s="12">
        <f>IF(OR(LEFT(K5202,4)="LVAX",LEFT(K5202,6)="MV15AX",LEFT(K5202,4)="CTAX",LEFT(K5202,2)="W|"),2*N5202*O5202,0)</f>
        <v/>
      </c>
      <c r="Z5202" s="12" t="inlineStr">
        <is>
          <t>VD 1.5 %</t>
        </is>
      </c>
      <c r="AA5202" s="12">
        <f>N5202*O5202</f>
        <v/>
      </c>
    </row>
    <row r="5203">
      <c r="A5203" s="12" t="inlineStr">
        <is>
          <t>I-P-0161</t>
        </is>
      </c>
      <c r="B5203" s="12" t="inlineStr">
        <is>
          <t>I</t>
        </is>
      </c>
      <c r="C5203" s="12" t="inlineStr">
        <is>
          <t>Modular / portable power</t>
        </is>
      </c>
      <c r="D5203" s="12" t="inlineStr">
        <is>
          <t>Motor 2 of 6, 22 kW</t>
        </is>
      </c>
      <c r="E5203" s="12" t="inlineStr"/>
      <c r="F5203" s="12" t="inlineStr">
        <is>
          <t>PCM: power control module</t>
        </is>
      </c>
      <c r="G5203" s="12" t="inlineStr">
        <is>
          <t>RICE-8</t>
        </is>
      </c>
      <c r="H5203" s="12" t="inlineStr">
        <is>
          <t>RICE engine-generator 8</t>
        </is>
      </c>
      <c r="I5203" s="12" t="inlineStr">
        <is>
          <t>LV 600 V</t>
        </is>
      </c>
      <c r="J5203" s="12" t="inlineStr">
        <is>
          <t>Type TC-ER 600 V 3/C Cu XHHW-2 + ground, PVC jacket</t>
        </is>
      </c>
      <c r="K5203" s="12" t="inlineStr">
        <is>
          <t>LV|3/C+G|8</t>
        </is>
      </c>
      <c r="L5203" s="12" t="inlineStr">
        <is>
          <t>3/C+G</t>
        </is>
      </c>
      <c r="M5203" s="12" t="inlineStr">
        <is>
          <t>8</t>
        </is>
      </c>
      <c r="N5203" s="12" t="n">
        <v>1</v>
      </c>
      <c r="O5203" s="12" t="n">
        <v>1</v>
      </c>
      <c r="P5203" s="12" t="n">
        <v>480</v>
      </c>
      <c r="Q5203" s="12" t="n">
        <v>22</v>
      </c>
      <c r="R5203" s="12" t="n">
        <v>31.1</v>
      </c>
      <c r="S5203" s="12" t="inlineStr">
        <is>
          <t>Tray</t>
        </is>
      </c>
      <c r="T5203" s="16" t="n">
        <v>0</v>
      </c>
      <c r="U5203" s="16" t="n">
        <v>161</v>
      </c>
      <c r="V5203" s="16">
        <f>ROUNDUP((T5203+U5203+2*'Read Me'!$B$13)*(1+'Read Me'!$B$12),-1)</f>
        <v/>
      </c>
      <c r="W5203" s="16">
        <f>V5203*N5203*O5203</f>
        <v/>
      </c>
      <c r="X5203" s="12">
        <f>IF(LEFT(I5203,2)="MV",2*N5203*IF(L5203="1/C",O5203,1),0)</f>
        <v/>
      </c>
      <c r="Y5203" s="12">
        <f>IF(OR(LEFT(K5203,4)="LVAX",LEFT(K5203,6)="MV15AX",LEFT(K5203,4)="CTAX",LEFT(K5203,2)="W|"),2*N5203*O5203,0)</f>
        <v/>
      </c>
      <c r="Z5203" s="12" t="inlineStr">
        <is>
          <t>VD 1.5 %</t>
        </is>
      </c>
      <c r="AA5203" s="12">
        <f>N5203*O5203</f>
        <v/>
      </c>
    </row>
    <row r="5204">
      <c r="A5204" s="12" t="inlineStr">
        <is>
          <t>I-P-0162</t>
        </is>
      </c>
      <c r="B5204" s="12" t="inlineStr">
        <is>
          <t>I</t>
        </is>
      </c>
      <c r="C5204" s="12" t="inlineStr">
        <is>
          <t>Modular / portable power</t>
        </is>
      </c>
      <c r="D5204" s="12" t="inlineStr">
        <is>
          <t>Motor 3 of 6, 22 kW</t>
        </is>
      </c>
      <c r="E5204" s="12" t="inlineStr"/>
      <c r="F5204" s="12" t="inlineStr">
        <is>
          <t>PCM: power control module</t>
        </is>
      </c>
      <c r="G5204" s="12" t="inlineStr">
        <is>
          <t>RICE-8</t>
        </is>
      </c>
      <c r="H5204" s="12" t="inlineStr">
        <is>
          <t>RICE engine-generator 8</t>
        </is>
      </c>
      <c r="I5204" s="12" t="inlineStr">
        <is>
          <t>LV 600 V</t>
        </is>
      </c>
      <c r="J5204" s="12" t="inlineStr">
        <is>
          <t>Type TC-ER 600 V 3/C Cu XHHW-2 + ground, PVC jacket</t>
        </is>
      </c>
      <c r="K5204" s="12" t="inlineStr">
        <is>
          <t>LV|3/C+G|8</t>
        </is>
      </c>
      <c r="L5204" s="12" t="inlineStr">
        <is>
          <t>3/C+G</t>
        </is>
      </c>
      <c r="M5204" s="12" t="inlineStr">
        <is>
          <t>8</t>
        </is>
      </c>
      <c r="N5204" s="12" t="n">
        <v>1</v>
      </c>
      <c r="O5204" s="12" t="n">
        <v>1</v>
      </c>
      <c r="P5204" s="12" t="n">
        <v>480</v>
      </c>
      <c r="Q5204" s="12" t="n">
        <v>22</v>
      </c>
      <c r="R5204" s="12" t="n">
        <v>31.1</v>
      </c>
      <c r="S5204" s="12" t="inlineStr">
        <is>
          <t>Tray</t>
        </is>
      </c>
      <c r="T5204" s="16" t="n">
        <v>0</v>
      </c>
      <c r="U5204" s="16" t="n">
        <v>161</v>
      </c>
      <c r="V5204" s="16">
        <f>ROUNDUP((T5204+U5204+2*'Read Me'!$B$13)*(1+'Read Me'!$B$12),-1)</f>
        <v/>
      </c>
      <c r="W5204" s="16">
        <f>V5204*N5204*O5204</f>
        <v/>
      </c>
      <c r="X5204" s="12">
        <f>IF(LEFT(I5204,2)="MV",2*N5204*IF(L5204="1/C",O5204,1),0)</f>
        <v/>
      </c>
      <c r="Y5204" s="12">
        <f>IF(OR(LEFT(K5204,4)="LVAX",LEFT(K5204,6)="MV15AX",LEFT(K5204,4)="CTAX",LEFT(K5204,2)="W|"),2*N5204*O5204,0)</f>
        <v/>
      </c>
      <c r="Z5204" s="12" t="inlineStr">
        <is>
          <t>VD 1.5 %</t>
        </is>
      </c>
      <c r="AA5204" s="12">
        <f>N5204*O5204</f>
        <v/>
      </c>
    </row>
    <row r="5205">
      <c r="A5205" s="12" t="inlineStr">
        <is>
          <t>I-P-0163</t>
        </is>
      </c>
      <c r="B5205" s="12" t="inlineStr">
        <is>
          <t>I</t>
        </is>
      </c>
      <c r="C5205" s="12" t="inlineStr">
        <is>
          <t>Modular / portable power</t>
        </is>
      </c>
      <c r="D5205" s="12" t="inlineStr">
        <is>
          <t>Motor 4 of 6, 22 kW</t>
        </is>
      </c>
      <c r="E5205" s="12" t="inlineStr"/>
      <c r="F5205" s="12" t="inlineStr">
        <is>
          <t>PCM: power control module</t>
        </is>
      </c>
      <c r="G5205" s="12" t="inlineStr">
        <is>
          <t>RICE-8</t>
        </is>
      </c>
      <c r="H5205" s="12" t="inlineStr">
        <is>
          <t>RICE engine-generator 8</t>
        </is>
      </c>
      <c r="I5205" s="12" t="inlineStr">
        <is>
          <t>LV 600 V</t>
        </is>
      </c>
      <c r="J5205" s="12" t="inlineStr">
        <is>
          <t>Type TC-ER 600 V 3/C Cu XHHW-2 + ground, PVC jacket</t>
        </is>
      </c>
      <c r="K5205" s="12" t="inlineStr">
        <is>
          <t>LV|3/C+G|8</t>
        </is>
      </c>
      <c r="L5205" s="12" t="inlineStr">
        <is>
          <t>3/C+G</t>
        </is>
      </c>
      <c r="M5205" s="12" t="inlineStr">
        <is>
          <t>8</t>
        </is>
      </c>
      <c r="N5205" s="12" t="n">
        <v>1</v>
      </c>
      <c r="O5205" s="12" t="n">
        <v>1</v>
      </c>
      <c r="P5205" s="12" t="n">
        <v>480</v>
      </c>
      <c r="Q5205" s="12" t="n">
        <v>22</v>
      </c>
      <c r="R5205" s="12" t="n">
        <v>31.1</v>
      </c>
      <c r="S5205" s="12" t="inlineStr">
        <is>
          <t>Tray</t>
        </is>
      </c>
      <c r="T5205" s="16" t="n">
        <v>0</v>
      </c>
      <c r="U5205" s="16" t="n">
        <v>161</v>
      </c>
      <c r="V5205" s="16">
        <f>ROUNDUP((T5205+U5205+2*'Read Me'!$B$13)*(1+'Read Me'!$B$12),-1)</f>
        <v/>
      </c>
      <c r="W5205" s="16">
        <f>V5205*N5205*O5205</f>
        <v/>
      </c>
      <c r="X5205" s="12">
        <f>IF(LEFT(I5205,2)="MV",2*N5205*IF(L5205="1/C",O5205,1),0)</f>
        <v/>
      </c>
      <c r="Y5205" s="12">
        <f>IF(OR(LEFT(K5205,4)="LVAX",LEFT(K5205,6)="MV15AX",LEFT(K5205,4)="CTAX",LEFT(K5205,2)="W|"),2*N5205*O5205,0)</f>
        <v/>
      </c>
      <c r="Z5205" s="12" t="inlineStr">
        <is>
          <t>VD 1.5 %</t>
        </is>
      </c>
      <c r="AA5205" s="12">
        <f>N5205*O5205</f>
        <v/>
      </c>
    </row>
    <row r="5206">
      <c r="A5206" s="12" t="inlineStr">
        <is>
          <t>I-P-0164</t>
        </is>
      </c>
      <c r="B5206" s="12" t="inlineStr">
        <is>
          <t>I</t>
        </is>
      </c>
      <c r="C5206" s="12" t="inlineStr">
        <is>
          <t>Modular / portable power</t>
        </is>
      </c>
      <c r="D5206" s="12" t="inlineStr">
        <is>
          <t>Motor 5 of 6, 22 kW</t>
        </is>
      </c>
      <c r="E5206" s="12" t="inlineStr"/>
      <c r="F5206" s="12" t="inlineStr">
        <is>
          <t>PCM: power control module</t>
        </is>
      </c>
      <c r="G5206" s="12" t="inlineStr">
        <is>
          <t>RICE-8</t>
        </is>
      </c>
      <c r="H5206" s="12" t="inlineStr">
        <is>
          <t>RICE engine-generator 8</t>
        </is>
      </c>
      <c r="I5206" s="12" t="inlineStr">
        <is>
          <t>LV 600 V</t>
        </is>
      </c>
      <c r="J5206" s="12" t="inlineStr">
        <is>
          <t>Type TC-ER 600 V 3/C Cu XHHW-2 + ground, PVC jacket</t>
        </is>
      </c>
      <c r="K5206" s="12" t="inlineStr">
        <is>
          <t>LV|3/C+G|8</t>
        </is>
      </c>
      <c r="L5206" s="12" t="inlineStr">
        <is>
          <t>3/C+G</t>
        </is>
      </c>
      <c r="M5206" s="12" t="inlineStr">
        <is>
          <t>8</t>
        </is>
      </c>
      <c r="N5206" s="12" t="n">
        <v>1</v>
      </c>
      <c r="O5206" s="12" t="n">
        <v>1</v>
      </c>
      <c r="P5206" s="12" t="n">
        <v>480</v>
      </c>
      <c r="Q5206" s="12" t="n">
        <v>22</v>
      </c>
      <c r="R5206" s="12" t="n">
        <v>31.1</v>
      </c>
      <c r="S5206" s="12" t="inlineStr">
        <is>
          <t>Tray</t>
        </is>
      </c>
      <c r="T5206" s="16" t="n">
        <v>0</v>
      </c>
      <c r="U5206" s="16" t="n">
        <v>161</v>
      </c>
      <c r="V5206" s="16">
        <f>ROUNDUP((T5206+U5206+2*'Read Me'!$B$13)*(1+'Read Me'!$B$12),-1)</f>
        <v/>
      </c>
      <c r="W5206" s="16">
        <f>V5206*N5206*O5206</f>
        <v/>
      </c>
      <c r="X5206" s="12">
        <f>IF(LEFT(I5206,2)="MV",2*N5206*IF(L5206="1/C",O5206,1),0)</f>
        <v/>
      </c>
      <c r="Y5206" s="12">
        <f>IF(OR(LEFT(K5206,4)="LVAX",LEFT(K5206,6)="MV15AX",LEFT(K5206,4)="CTAX",LEFT(K5206,2)="W|"),2*N5206*O5206,0)</f>
        <v/>
      </c>
      <c r="Z5206" s="12" t="inlineStr">
        <is>
          <t>VD 1.5 %</t>
        </is>
      </c>
      <c r="AA5206" s="12">
        <f>N5206*O5206</f>
        <v/>
      </c>
    </row>
    <row r="5207">
      <c r="A5207" s="12" t="inlineStr">
        <is>
          <t>I-P-0165</t>
        </is>
      </c>
      <c r="B5207" s="12" t="inlineStr">
        <is>
          <t>I</t>
        </is>
      </c>
      <c r="C5207" s="12" t="inlineStr">
        <is>
          <t>Modular / portable power</t>
        </is>
      </c>
      <c r="D5207" s="12" t="inlineStr">
        <is>
          <t>Motor 6 of 6, 22 kW</t>
        </is>
      </c>
      <c r="E5207" s="12" t="inlineStr"/>
      <c r="F5207" s="12" t="inlineStr">
        <is>
          <t>PCM: power control module</t>
        </is>
      </c>
      <c r="G5207" s="12" t="inlineStr">
        <is>
          <t>RICE-8</t>
        </is>
      </c>
      <c r="H5207" s="12" t="inlineStr">
        <is>
          <t>RICE engine-generator 8</t>
        </is>
      </c>
      <c r="I5207" s="12" t="inlineStr">
        <is>
          <t>LV 600 V</t>
        </is>
      </c>
      <c r="J5207" s="12" t="inlineStr">
        <is>
          <t>Type TC-ER 600 V 3/C Cu XHHW-2 + ground, PVC jacket</t>
        </is>
      </c>
      <c r="K5207" s="12" t="inlineStr">
        <is>
          <t>LV|3/C+G|8</t>
        </is>
      </c>
      <c r="L5207" s="12" t="inlineStr">
        <is>
          <t>3/C+G</t>
        </is>
      </c>
      <c r="M5207" s="12" t="inlineStr">
        <is>
          <t>8</t>
        </is>
      </c>
      <c r="N5207" s="12" t="n">
        <v>1</v>
      </c>
      <c r="O5207" s="12" t="n">
        <v>1</v>
      </c>
      <c r="P5207" s="12" t="n">
        <v>480</v>
      </c>
      <c r="Q5207" s="12" t="n">
        <v>22</v>
      </c>
      <c r="R5207" s="12" t="n">
        <v>31.1</v>
      </c>
      <c r="S5207" s="12" t="inlineStr">
        <is>
          <t>Tray</t>
        </is>
      </c>
      <c r="T5207" s="16" t="n">
        <v>0</v>
      </c>
      <c r="U5207" s="16" t="n">
        <v>161</v>
      </c>
      <c r="V5207" s="16">
        <f>ROUNDUP((T5207+U5207+2*'Read Me'!$B$13)*(1+'Read Me'!$B$12),-1)</f>
        <v/>
      </c>
      <c r="W5207" s="16">
        <f>V5207*N5207*O5207</f>
        <v/>
      </c>
      <c r="X5207" s="12">
        <f>IF(LEFT(I5207,2)="MV",2*N5207*IF(L5207="1/C",O5207,1),0)</f>
        <v/>
      </c>
      <c r="Y5207" s="12">
        <f>IF(OR(LEFT(K5207,4)="LVAX",LEFT(K5207,6)="MV15AX",LEFT(K5207,4)="CTAX",LEFT(K5207,2)="W|"),2*N5207*O5207,0)</f>
        <v/>
      </c>
      <c r="Z5207" s="12" t="inlineStr">
        <is>
          <t>VD 1.5 %</t>
        </is>
      </c>
      <c r="AA5207" s="12">
        <f>N5207*O5207</f>
        <v/>
      </c>
    </row>
    <row r="5208">
      <c r="A5208" s="12" t="inlineStr">
        <is>
          <t>I-P-0166</t>
        </is>
      </c>
      <c r="B5208" s="12" t="inlineStr">
        <is>
          <t>I</t>
        </is>
      </c>
      <c r="C5208" s="12" t="inlineStr">
        <is>
          <t>Modular / portable power</t>
        </is>
      </c>
      <c r="D5208" s="12" t="inlineStr">
        <is>
          <t>480 V welding receptacle 1</t>
        </is>
      </c>
      <c r="E5208" s="12" t="inlineStr"/>
      <c r="F5208" s="12" t="inlineStr">
        <is>
          <t>PCM: power control module</t>
        </is>
      </c>
      <c r="G5208" s="12" t="inlineStr">
        <is>
          <t>RICE-8</t>
        </is>
      </c>
      <c r="H5208" s="12" t="inlineStr">
        <is>
          <t>RICE engine-generator 8</t>
        </is>
      </c>
      <c r="I5208" s="12" t="inlineStr">
        <is>
          <t>LV 600 V</t>
        </is>
      </c>
      <c r="J5208" s="12" t="inlineStr">
        <is>
          <t>Type TC-ER 600 V 3/C Cu XHHW-2 + ground, PVC jacket</t>
        </is>
      </c>
      <c r="K5208" s="12" t="inlineStr">
        <is>
          <t>LV|3/C+G|2</t>
        </is>
      </c>
      <c r="L5208" s="12" t="inlineStr">
        <is>
          <t>3/C+G</t>
        </is>
      </c>
      <c r="M5208" s="12" t="inlineStr">
        <is>
          <t>2</t>
        </is>
      </c>
      <c r="N5208" s="12" t="n">
        <v>1</v>
      </c>
      <c r="O5208" s="12" t="n">
        <v>1</v>
      </c>
      <c r="P5208" s="12" t="n">
        <v>480</v>
      </c>
      <c r="Q5208" s="12" t="n">
        <v>60</v>
      </c>
      <c r="R5208" s="12" t="n">
        <v>76</v>
      </c>
      <c r="S5208" s="12" t="inlineStr">
        <is>
          <t>Tray</t>
        </is>
      </c>
      <c r="T5208" s="16" t="n">
        <v>0</v>
      </c>
      <c r="U5208" s="16" t="n">
        <v>161</v>
      </c>
      <c r="V5208" s="16">
        <f>ROUNDUP((T5208+U5208+2*'Read Me'!$B$13)*(1+'Read Me'!$B$12),-1)</f>
        <v/>
      </c>
      <c r="W5208" s="16">
        <f>V5208*N5208*O5208</f>
        <v/>
      </c>
      <c r="X5208" s="12">
        <f>IF(LEFT(I5208,2)="MV",2*N5208*IF(L5208="1/C",O5208,1),0)</f>
        <v/>
      </c>
      <c r="Y5208" s="12">
        <f>IF(OR(LEFT(K5208,4)="LVAX",LEFT(K5208,6)="MV15AX",LEFT(K5208,4)="CTAX",LEFT(K5208,2)="W|"),2*N5208*O5208,0)</f>
        <v/>
      </c>
      <c r="Z5208" s="12" t="inlineStr">
        <is>
          <t>VD 0.9 %</t>
        </is>
      </c>
      <c r="AA5208" s="12">
        <f>N5208*O5208</f>
        <v/>
      </c>
    </row>
    <row r="5209">
      <c r="A5209" s="12" t="inlineStr">
        <is>
          <t>I-P-0167</t>
        </is>
      </c>
      <c r="B5209" s="12" t="inlineStr">
        <is>
          <t>I</t>
        </is>
      </c>
      <c r="C5209" s="12" t="inlineStr">
        <is>
          <t>Modular / portable power</t>
        </is>
      </c>
      <c r="D5209" s="12" t="inlineStr">
        <is>
          <t>480 V welding receptacle 2</t>
        </is>
      </c>
      <c r="E5209" s="12" t="inlineStr"/>
      <c r="F5209" s="12" t="inlineStr">
        <is>
          <t>PCM: power control module</t>
        </is>
      </c>
      <c r="G5209" s="12" t="inlineStr">
        <is>
          <t>RICE-8</t>
        </is>
      </c>
      <c r="H5209" s="12" t="inlineStr">
        <is>
          <t>RICE engine-generator 8</t>
        </is>
      </c>
      <c r="I5209" s="12" t="inlineStr">
        <is>
          <t>LV 600 V</t>
        </is>
      </c>
      <c r="J5209" s="12" t="inlineStr">
        <is>
          <t>Type TC-ER 600 V 3/C Cu XHHW-2 + ground, PVC jacket</t>
        </is>
      </c>
      <c r="K5209" s="12" t="inlineStr">
        <is>
          <t>LV|3/C+G|2</t>
        </is>
      </c>
      <c r="L5209" s="12" t="inlineStr">
        <is>
          <t>3/C+G</t>
        </is>
      </c>
      <c r="M5209" s="12" t="inlineStr">
        <is>
          <t>2</t>
        </is>
      </c>
      <c r="N5209" s="12" t="n">
        <v>1</v>
      </c>
      <c r="O5209" s="12" t="n">
        <v>1</v>
      </c>
      <c r="P5209" s="12" t="n">
        <v>480</v>
      </c>
      <c r="Q5209" s="12" t="n">
        <v>60</v>
      </c>
      <c r="R5209" s="12" t="n">
        <v>76</v>
      </c>
      <c r="S5209" s="12" t="inlineStr">
        <is>
          <t>Tray</t>
        </is>
      </c>
      <c r="T5209" s="16" t="n">
        <v>0</v>
      </c>
      <c r="U5209" s="16" t="n">
        <v>161</v>
      </c>
      <c r="V5209" s="16">
        <f>ROUNDUP((T5209+U5209+2*'Read Me'!$B$13)*(1+'Read Me'!$B$12),-1)</f>
        <v/>
      </c>
      <c r="W5209" s="16">
        <f>V5209*N5209*O5209</f>
        <v/>
      </c>
      <c r="X5209" s="12">
        <f>IF(LEFT(I5209,2)="MV",2*N5209*IF(L5209="1/C",O5209,1),0)</f>
        <v/>
      </c>
      <c r="Y5209" s="12">
        <f>IF(OR(LEFT(K5209,4)="LVAX",LEFT(K5209,6)="MV15AX",LEFT(K5209,4)="CTAX",LEFT(K5209,2)="W|"),2*N5209*O5209,0)</f>
        <v/>
      </c>
      <c r="Z5209" s="12" t="inlineStr">
        <is>
          <t>VD 0.9 %</t>
        </is>
      </c>
      <c r="AA5209" s="12">
        <f>N5209*O5209</f>
        <v/>
      </c>
    </row>
    <row r="5210">
      <c r="A5210" s="12" t="inlineStr">
        <is>
          <t>I-P-0168</t>
        </is>
      </c>
      <c r="B5210" s="12" t="inlineStr">
        <is>
          <t>I</t>
        </is>
      </c>
      <c r="C5210" s="12" t="inlineStr">
        <is>
          <t>Modular / portable power</t>
        </is>
      </c>
      <c r="D5210" s="12" t="inlineStr">
        <is>
          <t>480 V welding receptacle 3</t>
        </is>
      </c>
      <c r="E5210" s="12" t="inlineStr"/>
      <c r="F5210" s="12" t="inlineStr">
        <is>
          <t>PCM: power control module</t>
        </is>
      </c>
      <c r="G5210" s="12" t="inlineStr">
        <is>
          <t>RICE-8</t>
        </is>
      </c>
      <c r="H5210" s="12" t="inlineStr">
        <is>
          <t>RICE engine-generator 8</t>
        </is>
      </c>
      <c r="I5210" s="12" t="inlineStr">
        <is>
          <t>LV 600 V</t>
        </is>
      </c>
      <c r="J5210" s="12" t="inlineStr">
        <is>
          <t>Type TC-ER 600 V 3/C Cu XHHW-2 + ground, PVC jacket</t>
        </is>
      </c>
      <c r="K5210" s="12" t="inlineStr">
        <is>
          <t>LV|3/C+G|2</t>
        </is>
      </c>
      <c r="L5210" s="12" t="inlineStr">
        <is>
          <t>3/C+G</t>
        </is>
      </c>
      <c r="M5210" s="12" t="inlineStr">
        <is>
          <t>2</t>
        </is>
      </c>
      <c r="N5210" s="12" t="n">
        <v>1</v>
      </c>
      <c r="O5210" s="12" t="n">
        <v>1</v>
      </c>
      <c r="P5210" s="12" t="n">
        <v>480</v>
      </c>
      <c r="Q5210" s="12" t="n">
        <v>60</v>
      </c>
      <c r="R5210" s="12" t="n">
        <v>76</v>
      </c>
      <c r="S5210" s="12" t="inlineStr">
        <is>
          <t>Tray</t>
        </is>
      </c>
      <c r="T5210" s="16" t="n">
        <v>0</v>
      </c>
      <c r="U5210" s="16" t="n">
        <v>161</v>
      </c>
      <c r="V5210" s="16">
        <f>ROUNDUP((T5210+U5210+2*'Read Me'!$B$13)*(1+'Read Me'!$B$12),-1)</f>
        <v/>
      </c>
      <c r="W5210" s="16">
        <f>V5210*N5210*O5210</f>
        <v/>
      </c>
      <c r="X5210" s="12">
        <f>IF(LEFT(I5210,2)="MV",2*N5210*IF(L5210="1/C",O5210,1),0)</f>
        <v/>
      </c>
      <c r="Y5210" s="12">
        <f>IF(OR(LEFT(K5210,4)="LVAX",LEFT(K5210,6)="MV15AX",LEFT(K5210,4)="CTAX",LEFT(K5210,2)="W|"),2*N5210*O5210,0)</f>
        <v/>
      </c>
      <c r="Z5210" s="12" t="inlineStr">
        <is>
          <t>VD 0.9 %</t>
        </is>
      </c>
      <c r="AA5210" s="12">
        <f>N5210*O5210</f>
        <v/>
      </c>
    </row>
    <row r="5211">
      <c r="A5211" s="12" t="inlineStr">
        <is>
          <t>I-P-0169</t>
        </is>
      </c>
      <c r="B5211" s="12" t="inlineStr">
        <is>
          <t>I</t>
        </is>
      </c>
      <c r="C5211" s="12" t="inlineStr">
        <is>
          <t>Modular / portable power</t>
        </is>
      </c>
      <c r="D5211" s="12" t="inlineStr">
        <is>
          <t>480 V welding receptacle 4</t>
        </is>
      </c>
      <c r="E5211" s="12" t="inlineStr"/>
      <c r="F5211" s="12" t="inlineStr">
        <is>
          <t>PCM: power control module</t>
        </is>
      </c>
      <c r="G5211" s="12" t="inlineStr">
        <is>
          <t>RICE-8</t>
        </is>
      </c>
      <c r="H5211" s="12" t="inlineStr">
        <is>
          <t>RICE engine-generator 8</t>
        </is>
      </c>
      <c r="I5211" s="12" t="inlineStr">
        <is>
          <t>LV 600 V</t>
        </is>
      </c>
      <c r="J5211" s="12" t="inlineStr">
        <is>
          <t>Type TC-ER 600 V 3/C Cu XHHW-2 + ground, PVC jacket</t>
        </is>
      </c>
      <c r="K5211" s="12" t="inlineStr">
        <is>
          <t>LV|3/C+G|2</t>
        </is>
      </c>
      <c r="L5211" s="12" t="inlineStr">
        <is>
          <t>3/C+G</t>
        </is>
      </c>
      <c r="M5211" s="12" t="inlineStr">
        <is>
          <t>2</t>
        </is>
      </c>
      <c r="N5211" s="12" t="n">
        <v>1</v>
      </c>
      <c r="O5211" s="12" t="n">
        <v>1</v>
      </c>
      <c r="P5211" s="12" t="n">
        <v>480</v>
      </c>
      <c r="Q5211" s="12" t="n">
        <v>60</v>
      </c>
      <c r="R5211" s="12" t="n">
        <v>76</v>
      </c>
      <c r="S5211" s="12" t="inlineStr">
        <is>
          <t>Tray</t>
        </is>
      </c>
      <c r="T5211" s="16" t="n">
        <v>0</v>
      </c>
      <c r="U5211" s="16" t="n">
        <v>161</v>
      </c>
      <c r="V5211" s="16">
        <f>ROUNDUP((T5211+U5211+2*'Read Me'!$B$13)*(1+'Read Me'!$B$12),-1)</f>
        <v/>
      </c>
      <c r="W5211" s="16">
        <f>V5211*N5211*O5211</f>
        <v/>
      </c>
      <c r="X5211" s="12">
        <f>IF(LEFT(I5211,2)="MV",2*N5211*IF(L5211="1/C",O5211,1),0)</f>
        <v/>
      </c>
      <c r="Y5211" s="12">
        <f>IF(OR(LEFT(K5211,4)="LVAX",LEFT(K5211,6)="MV15AX",LEFT(K5211,4)="CTAX",LEFT(K5211,2)="W|"),2*N5211*O5211,0)</f>
        <v/>
      </c>
      <c r="Z5211" s="12" t="inlineStr">
        <is>
          <t>VD 0.9 %</t>
        </is>
      </c>
      <c r="AA5211" s="12">
        <f>N5211*O5211</f>
        <v/>
      </c>
    </row>
    <row r="5212">
      <c r="A5212" s="12" t="inlineStr">
        <is>
          <t>I-P-0170</t>
        </is>
      </c>
      <c r="B5212" s="12" t="inlineStr">
        <is>
          <t>I</t>
        </is>
      </c>
      <c r="C5212" s="12" t="inlineStr">
        <is>
          <t>Modular / portable power</t>
        </is>
      </c>
      <c r="D5212" s="12" t="inlineStr">
        <is>
          <t>LV power feeder</t>
        </is>
      </c>
      <c r="E5212" s="12" t="inlineStr"/>
      <c r="F5212" s="12" t="inlineStr">
        <is>
          <t>PCM: power control module</t>
        </is>
      </c>
      <c r="G5212" s="12" t="inlineStr"/>
      <c r="H5212" s="12" t="inlineStr">
        <is>
          <t>Reagent storage</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21.2</v>
      </c>
      <c r="S5212" s="12" t="inlineStr">
        <is>
          <t>Tray</t>
        </is>
      </c>
      <c r="T5212" s="16" t="n">
        <v>40</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is>
          <t>VD 0.7 %</t>
        </is>
      </c>
      <c r="AA5212" s="12">
        <f>N5212*O5212</f>
        <v/>
      </c>
    </row>
    <row r="5213">
      <c r="A5213" s="12" t="inlineStr">
        <is>
          <t>I-P-0171</t>
        </is>
      </c>
      <c r="B5213" s="12" t="inlineStr">
        <is>
          <t>I</t>
        </is>
      </c>
      <c r="C5213" s="12" t="inlineStr">
        <is>
          <t>Modular / portable power</t>
        </is>
      </c>
      <c r="D5213" s="12" t="inlineStr">
        <is>
          <t>SC-1 CEMS shelter panel: analysers, heated sample line, lighting</t>
        </is>
      </c>
      <c r="E5213" s="12" t="inlineStr"/>
      <c r="F5213" s="12" t="inlineStr">
        <is>
          <t>SC-1 PCM + 15 kV GCB</t>
        </is>
      </c>
      <c r="G5213" s="12" t="inlineStr"/>
      <c r="H5213" s="12" t="inlineStr">
        <is>
          <t>SC-1 CEMS shelter</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Tray</t>
        </is>
      </c>
      <c r="T5213" s="16" t="n">
        <v>0</v>
      </c>
      <c r="U5213" s="16" t="n">
        <v>229</v>
      </c>
      <c r="V5213" s="16">
        <f>ROUNDUP((T5213+U5213+2*'Read Me'!$B$13)*(1+'Read Me'!$B$12),-1)</f>
        <v/>
      </c>
      <c r="W5213" s="16">
        <f>V5213*N5213*O5213</f>
        <v/>
      </c>
      <c r="X5213" s="12">
        <f>IF(LEFT(I5213,2)="MV",2*N5213*IF(L5213="1/C",O5213,1),0)</f>
        <v/>
      </c>
      <c r="Y5213" s="12">
        <f>IF(OR(LEFT(K5213,4)="LVAX",LEFT(K5213,6)="MV15AX",LEFT(K5213,4)="CTAX",LEFT(K5213,2)="W|"),2*N5213*O5213,0)</f>
        <v/>
      </c>
      <c r="Z5213" s="12" t="inlineStr">
        <is>
          <t>VD 2.1 %</t>
        </is>
      </c>
      <c r="AA5213" s="12">
        <f>N5213*O5213</f>
        <v/>
      </c>
    </row>
    <row r="5214">
      <c r="A5214" s="12" t="inlineStr">
        <is>
          <t>I-P-0172</t>
        </is>
      </c>
      <c r="B5214" s="12" t="inlineStr">
        <is>
          <t>I</t>
        </is>
      </c>
      <c r="C5214" s="12" t="inlineStr">
        <is>
          <t>Modular / portable power</t>
        </is>
      </c>
      <c r="D5214" s="12" t="inlineStr">
        <is>
          <t>Motor 1 of 2, 5 kW</t>
        </is>
      </c>
      <c r="E5214" s="12" t="inlineStr"/>
      <c r="F5214" s="12" t="inlineStr">
        <is>
          <t>SC-1 PCM + 15 kV GCB</t>
        </is>
      </c>
      <c r="G5214" s="12" t="inlineStr"/>
      <c r="H5214" s="12" t="inlineStr">
        <is>
          <t>SC-1 CEMS shelter</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5</v>
      </c>
      <c r="R5214" s="12" t="n">
        <v>7.1</v>
      </c>
      <c r="S5214" s="12" t="inlineStr">
        <is>
          <t>Tray</t>
        </is>
      </c>
      <c r="T5214" s="16" t="n">
        <v>0</v>
      </c>
      <c r="U5214" s="16" t="n">
        <v>229</v>
      </c>
      <c r="V5214" s="16">
        <f>ROUNDUP((T5214+U5214+2*'Read Me'!$B$13)*(1+'Read Me'!$B$12),-1)</f>
        <v/>
      </c>
      <c r="W5214" s="16">
        <f>V5214*N5214*O5214</f>
        <v/>
      </c>
      <c r="X5214" s="12">
        <f>IF(LEFT(I5214,2)="MV",2*N5214*IF(L5214="1/C",O5214,1),0)</f>
        <v/>
      </c>
      <c r="Y5214" s="12">
        <f>IF(OR(LEFT(K5214,4)="LVAX",LEFT(K5214,6)="MV15AX",LEFT(K5214,4)="CTAX",LEFT(K5214,2)="W|"),2*N5214*O5214,0)</f>
        <v/>
      </c>
      <c r="Z5214" s="12" t="inlineStr">
        <is>
          <t>VD 0.8 %</t>
        </is>
      </c>
      <c r="AA5214" s="12">
        <f>N5214*O5214</f>
        <v/>
      </c>
    </row>
    <row r="5215">
      <c r="A5215" s="12" t="inlineStr">
        <is>
          <t>I-P-0173</t>
        </is>
      </c>
      <c r="B5215" s="12" t="inlineStr">
        <is>
          <t>I</t>
        </is>
      </c>
      <c r="C5215" s="12" t="inlineStr">
        <is>
          <t>Modular / portable power</t>
        </is>
      </c>
      <c r="D5215" s="12" t="inlineStr">
        <is>
          <t>Motor 2 of 2, 5 kW</t>
        </is>
      </c>
      <c r="E5215" s="12" t="inlineStr"/>
      <c r="F5215" s="12" t="inlineStr">
        <is>
          <t>SC-1 PCM + 15 kV GCB</t>
        </is>
      </c>
      <c r="G5215" s="12" t="inlineStr"/>
      <c r="H5215" s="12" t="inlineStr">
        <is>
          <t>SC-1 CEMS shelter</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5</v>
      </c>
      <c r="R5215" s="12" t="n">
        <v>7.1</v>
      </c>
      <c r="S5215" s="12" t="inlineStr">
        <is>
          <t>Tray</t>
        </is>
      </c>
      <c r="T5215" s="16" t="n">
        <v>0</v>
      </c>
      <c r="U5215" s="16" t="n">
        <v>229</v>
      </c>
      <c r="V5215" s="16">
        <f>ROUNDUP((T5215+U5215+2*'Read Me'!$B$13)*(1+'Read Me'!$B$12),-1)</f>
        <v/>
      </c>
      <c r="W5215" s="16">
        <f>V5215*N5215*O5215</f>
        <v/>
      </c>
      <c r="X5215" s="12">
        <f>IF(LEFT(I5215,2)="MV",2*N5215*IF(L5215="1/C",O5215,1),0)</f>
        <v/>
      </c>
      <c r="Y5215" s="12">
        <f>IF(OR(LEFT(K5215,4)="LVAX",LEFT(K5215,6)="MV15AX",LEFT(K5215,4)="CTAX",LEFT(K5215,2)="W|"),2*N5215*O5215,0)</f>
        <v/>
      </c>
      <c r="Z5215" s="12" t="inlineStr">
        <is>
          <t>VD 0.8 %</t>
        </is>
      </c>
      <c r="AA5215" s="12">
        <f>N5215*O5215</f>
        <v/>
      </c>
    </row>
    <row r="5216">
      <c r="A5216" s="12" t="inlineStr">
        <is>
          <t>I-P-0174</t>
        </is>
      </c>
      <c r="B5216" s="12" t="inlineStr">
        <is>
          <t>I</t>
        </is>
      </c>
      <c r="C5216" s="12" t="inlineStr">
        <is>
          <t>Modular / portable power</t>
        </is>
      </c>
      <c r="D5216" s="12" t="inlineStr">
        <is>
          <t>SC-1 125 V DC battery to charger / DC panel</t>
        </is>
      </c>
      <c r="E5216" s="12" t="inlineStr"/>
      <c r="F5216" s="12" t="inlineStr">
        <is>
          <t>SC-1 PCM + 15 kV GCB</t>
        </is>
      </c>
      <c r="G5216" s="12" t="inlineStr"/>
      <c r="H5216" s="12" t="inlineStr">
        <is>
          <t>SC-1 PCM + 15 kV GCB</t>
        </is>
      </c>
      <c r="I5216" s="12" t="inlineStr">
        <is>
          <t>LV 600 V</t>
        </is>
      </c>
      <c r="J5216" s="12" t="inlineStr">
        <is>
          <t>XHHW-2 600 V 1/C Cu (feeder sets in tray / duct)</t>
        </is>
      </c>
      <c r="K5216" s="12" t="inlineStr">
        <is>
          <t>LV1C|1/C|4/0</t>
        </is>
      </c>
      <c r="L5216" s="12" t="inlineStr">
        <is>
          <t>1/C</t>
        </is>
      </c>
      <c r="M5216" s="12" t="inlineStr">
        <is>
          <t>4/0</t>
        </is>
      </c>
      <c r="N5216" s="12" t="n">
        <v>1</v>
      </c>
      <c r="O5216" s="12" t="n">
        <v>2</v>
      </c>
      <c r="P5216" s="12" t="n">
        <v>125</v>
      </c>
      <c r="Q5216" s="12" t="n"/>
      <c r="R5216" s="12" t="n"/>
      <c r="S5216" s="12" t="inlineStr">
        <is>
          <t>Tray</t>
        </is>
      </c>
      <c r="T5216" s="16" t="n">
        <v>15</v>
      </c>
      <c r="U5216" s="16" t="n">
        <v>5</v>
      </c>
      <c r="V5216" s="16">
        <f>ROUNDUP((T5216+U5216+2*'Read Me'!$B$13)*(1+'Read Me'!$B$12),-1)</f>
        <v/>
      </c>
      <c r="W5216" s="16">
        <f>V5216*N5216*O5216</f>
        <v/>
      </c>
      <c r="X5216" s="12">
        <f>IF(LEFT(I5216,2)="MV",2*N5216*IF(L5216="1/C",O5216,1),0)</f>
        <v/>
      </c>
      <c r="Y5216" s="12">
        <f>IF(OR(LEFT(K5216,4)="LVAX",LEFT(K5216,6)="MV15AX",LEFT(K5216,4)="CTAX",LEFT(K5216,2)="W|"),2*N5216*O5216,0)</f>
        <v/>
      </c>
      <c r="Z5216" s="12" t="inlineStr">
        <is>
          <t>battery rack inside the PCM</t>
        </is>
      </c>
      <c r="AA5216" s="12">
        <f>N5216*O5216</f>
        <v/>
      </c>
    </row>
    <row r="5217">
      <c r="A5217" s="12" t="inlineStr">
        <is>
          <t>I-P-0175</t>
        </is>
      </c>
      <c r="B5217" s="12" t="inlineStr">
        <is>
          <t>I</t>
        </is>
      </c>
      <c r="C5217" s="12" t="inlineStr">
        <is>
          <t>Modular / portable power</t>
        </is>
      </c>
      <c r="D5217" s="12" t="inlineStr">
        <is>
          <t>SC-1 PCM lighting, receptacles and HVAC (from its own 480 V board)</t>
        </is>
      </c>
      <c r="E5217" s="12" t="inlineStr"/>
      <c r="F5217" s="12" t="inlineStr">
        <is>
          <t>SC-1 PCM + 15 kV GCB</t>
        </is>
      </c>
      <c r="G5217" s="12" t="inlineStr"/>
      <c r="H5217" s="12" t="inlineStr">
        <is>
          <t>SC-1 PCM + 15 kV GCB</t>
        </is>
      </c>
      <c r="I5217" s="12" t="inlineStr">
        <is>
          <t>LV 600 V</t>
        </is>
      </c>
      <c r="J5217" s="12" t="inlineStr">
        <is>
          <t>Type TC-ER 600 V 3/C Cu XHHW-2 + ground, PVC jacket</t>
        </is>
      </c>
      <c r="K5217" s="12" t="inlineStr">
        <is>
          <t>LV|3/C+G|2</t>
        </is>
      </c>
      <c r="L5217" s="12" t="inlineStr">
        <is>
          <t>3/C+G</t>
        </is>
      </c>
      <c r="M5217" s="12" t="inlineStr">
        <is>
          <t>2</t>
        </is>
      </c>
      <c r="N5217" s="12" t="n">
        <v>1</v>
      </c>
      <c r="O5217" s="12" t="n">
        <v>1</v>
      </c>
      <c r="P5217" s="12" t="n">
        <v>480</v>
      </c>
      <c r="Q5217" s="12" t="n">
        <v>40</v>
      </c>
      <c r="R5217" s="12" t="n"/>
      <c r="S5217" s="12" t="inlineStr">
        <is>
          <t>Tray</t>
        </is>
      </c>
      <c r="T5217" s="16" t="n">
        <v>80</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internal to the PCM; aux transformer 13.8 kV / 480 V inside</t>
        </is>
      </c>
      <c r="AA5217" s="12">
        <f>N5217*O5217</f>
        <v/>
      </c>
    </row>
    <row r="5218">
      <c r="A5218" s="12" t="inlineStr">
        <is>
          <t>I-P-0176</t>
        </is>
      </c>
      <c r="B5218" s="12" t="inlineStr">
        <is>
          <t>I</t>
        </is>
      </c>
      <c r="C5218" s="12" t="inlineStr">
        <is>
          <t>Modular / portable power</t>
        </is>
      </c>
      <c r="D5218" s="12" t="inlineStr">
        <is>
          <t>Area / platform lighting circuit 1 (10 fixtures)</t>
        </is>
      </c>
      <c r="E5218" s="12" t="inlineStr"/>
      <c r="F5218" s="12" t="inlineStr">
        <is>
          <t>SC-1 PCM + 15 kV GCB</t>
        </is>
      </c>
      <c r="G5218" s="12" t="inlineStr"/>
      <c r="H5218" s="12" t="inlineStr">
        <is>
          <t>SC-1 SCR / CO catalyst</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3</v>
      </c>
      <c r="R5218" s="12" t="n">
        <v>5</v>
      </c>
      <c r="S5218" s="12" t="inlineStr">
        <is>
          <t>Tray</t>
        </is>
      </c>
      <c r="T5218" s="16" t="n">
        <v>300</v>
      </c>
      <c r="U5218" s="16" t="n">
        <v>154</v>
      </c>
      <c r="V5218" s="16">
        <f>ROUNDUP((T5218+U5218+2*'Read Me'!$B$13)*(1+'Read Me'!$B$12),-1)</f>
        <v/>
      </c>
      <c r="W5218" s="16">
        <f>V5218*N5218*O5218</f>
        <v/>
      </c>
      <c r="X5218" s="12">
        <f>IF(LEFT(I5218,2)="MV",2*N5218*IF(L5218="1/C",O5218,1),0)</f>
        <v/>
      </c>
      <c r="Y5218" s="12">
        <f>IF(OR(LEFT(K5218,4)="LVAX",LEFT(K5218,6)="MV15AX",LEFT(K5218,4)="CTAX",LEFT(K5218,2)="W|"),2*N5218*O5218,0)</f>
        <v/>
      </c>
      <c r="Z5218" s="12" t="inlineStr">
        <is>
          <t>fixture-to-fixture run included</t>
        </is>
      </c>
      <c r="AA5218" s="12">
        <f>N5218*O5218</f>
        <v/>
      </c>
    </row>
    <row r="5219">
      <c r="A5219" s="12" t="inlineStr">
        <is>
          <t>I-P-0177</t>
        </is>
      </c>
      <c r="B5219" s="12" t="inlineStr">
        <is>
          <t>I</t>
        </is>
      </c>
      <c r="C5219" s="12" t="inlineStr">
        <is>
          <t>Modular / portable power</t>
        </is>
      </c>
      <c r="D5219" s="12" t="inlineStr">
        <is>
          <t>SC-1 ammonia vaporiser electric heater</t>
        </is>
      </c>
      <c r="E5219" s="12" t="inlineStr"/>
      <c r="F5219" s="12" t="inlineStr">
        <is>
          <t>SC-1 PCM + 15 kV GCB</t>
        </is>
      </c>
      <c r="G5219" s="12" t="inlineStr"/>
      <c r="H5219" s="12" t="inlineStr">
        <is>
          <t>SC-1 ammonia flow-control unit</t>
        </is>
      </c>
      <c r="I5219" s="12" t="inlineStr">
        <is>
          <t>LV 600 V</t>
        </is>
      </c>
      <c r="J5219" s="12" t="inlineStr">
        <is>
          <t>Type TC-ER 600 V 3/C Cu XHHW-2 + ground, PVC jacket</t>
        </is>
      </c>
      <c r="K5219" s="12" t="inlineStr">
        <is>
          <t>LV|3/C+G|4</t>
        </is>
      </c>
      <c r="L5219" s="12" t="inlineStr">
        <is>
          <t>3/C+G</t>
        </is>
      </c>
      <c r="M5219" s="12" t="inlineStr">
        <is>
          <t>4</t>
        </is>
      </c>
      <c r="N5219" s="12" t="n">
        <v>1</v>
      </c>
      <c r="O5219" s="12" t="n">
        <v>1</v>
      </c>
      <c r="P5219" s="12" t="n">
        <v>480</v>
      </c>
      <c r="Q5219" s="12" t="n">
        <v>45</v>
      </c>
      <c r="R5219" s="12" t="n">
        <v>57</v>
      </c>
      <c r="S5219" s="12" t="inlineStr">
        <is>
          <t>Tray</t>
        </is>
      </c>
      <c r="T5219" s="16" t="n">
        <v>0</v>
      </c>
      <c r="U5219" s="16" t="n">
        <v>152</v>
      </c>
      <c r="V5219" s="16">
        <f>ROUNDUP((T5219+U5219+2*'Read Me'!$B$13)*(1+'Read Me'!$B$12),-1)</f>
        <v/>
      </c>
      <c r="W5219" s="16">
        <f>V5219*N5219*O5219</f>
        <v/>
      </c>
      <c r="X5219" s="12">
        <f>IF(LEFT(I5219,2)="MV",2*N5219*IF(L5219="1/C",O5219,1),0)</f>
        <v/>
      </c>
      <c r="Y5219" s="12">
        <f>IF(OR(LEFT(K5219,4)="LVAX",LEFT(K5219,6)="MV15AX",LEFT(K5219,4)="CTAX",LEFT(K5219,2)="W|"),2*N5219*O5219,0)</f>
        <v/>
      </c>
      <c r="Z5219" s="12" t="inlineStr">
        <is>
          <t>VD 1.1 %</t>
        </is>
      </c>
      <c r="AA5219" s="12">
        <f>N5219*O5219</f>
        <v/>
      </c>
    </row>
    <row r="5220">
      <c r="A5220" s="12" t="inlineStr">
        <is>
          <t>I-P-0178</t>
        </is>
      </c>
      <c r="B5220" s="12" t="inlineStr">
        <is>
          <t>I</t>
        </is>
      </c>
      <c r="C5220" s="12" t="inlineStr">
        <is>
          <t>Modular / portable power</t>
        </is>
      </c>
      <c r="D5220" s="12" t="inlineStr">
        <is>
          <t>Motor 1 of 2, 7.5 kW</t>
        </is>
      </c>
      <c r="E5220" s="12" t="inlineStr"/>
      <c r="F5220" s="12" t="inlineStr">
        <is>
          <t>SC-1 PCM + 15 kV GCB</t>
        </is>
      </c>
      <c r="G5220" s="12" t="inlineStr"/>
      <c r="H5220" s="12" t="inlineStr">
        <is>
          <t>SC-1 ammonia flow-control unit</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7.5</v>
      </c>
      <c r="R5220" s="12" t="n">
        <v>10.6</v>
      </c>
      <c r="S5220" s="12" t="inlineStr">
        <is>
          <t>Tray</t>
        </is>
      </c>
      <c r="T5220" s="16" t="n">
        <v>0</v>
      </c>
      <c r="U5220" s="16" t="n">
        <v>152</v>
      </c>
      <c r="V5220" s="16">
        <f>ROUNDUP((T5220+U5220+2*'Read Me'!$B$13)*(1+'Read Me'!$B$12),-1)</f>
        <v/>
      </c>
      <c r="W5220" s="16">
        <f>V5220*N5220*O5220</f>
        <v/>
      </c>
      <c r="X5220" s="12">
        <f>IF(LEFT(I5220,2)="MV",2*N5220*IF(L5220="1/C",O5220,1),0)</f>
        <v/>
      </c>
      <c r="Y5220" s="12">
        <f>IF(OR(LEFT(K5220,4)="LVAX",LEFT(K5220,6)="MV15AX",LEFT(K5220,4)="CTAX",LEFT(K5220,2)="W|"),2*N5220*O5220,0)</f>
        <v/>
      </c>
      <c r="Z5220" s="12" t="inlineStr">
        <is>
          <t>VD 0.8 %</t>
        </is>
      </c>
      <c r="AA5220" s="12">
        <f>N5220*O5220</f>
        <v/>
      </c>
    </row>
    <row r="5221">
      <c r="A5221" s="12" t="inlineStr">
        <is>
          <t>I-P-0179</t>
        </is>
      </c>
      <c r="B5221" s="12" t="inlineStr">
        <is>
          <t>I</t>
        </is>
      </c>
      <c r="C5221" s="12" t="inlineStr">
        <is>
          <t>Modular / portable power</t>
        </is>
      </c>
      <c r="D5221" s="12" t="inlineStr">
        <is>
          <t>Motor 2 of 2, 7.5 kW</t>
        </is>
      </c>
      <c r="E5221" s="12" t="inlineStr"/>
      <c r="F5221" s="12" t="inlineStr">
        <is>
          <t>SC-1 PCM + 15 kV GCB</t>
        </is>
      </c>
      <c r="G5221" s="12" t="inlineStr"/>
      <c r="H5221" s="12" t="inlineStr">
        <is>
          <t>SC-1 ammonia flow-control unit</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7.5</v>
      </c>
      <c r="R5221" s="12" t="n">
        <v>10.6</v>
      </c>
      <c r="S5221" s="12" t="inlineStr">
        <is>
          <t>Tray</t>
        </is>
      </c>
      <c r="T5221" s="16" t="n">
        <v>0</v>
      </c>
      <c r="U5221" s="16" t="n">
        <v>152</v>
      </c>
      <c r="V5221" s="16">
        <f>ROUNDUP((T5221+U5221+2*'Read Me'!$B$13)*(1+'Read Me'!$B$12),-1)</f>
        <v/>
      </c>
      <c r="W5221" s="16">
        <f>V5221*N5221*O5221</f>
        <v/>
      </c>
      <c r="X5221" s="12">
        <f>IF(LEFT(I5221,2)="MV",2*N5221*IF(L5221="1/C",O5221,1),0)</f>
        <v/>
      </c>
      <c r="Y5221" s="12">
        <f>IF(OR(LEFT(K5221,4)="LVAX",LEFT(K5221,6)="MV15AX",LEFT(K5221,4)="CTAX",LEFT(K5221,2)="W|"),2*N5221*O5221,0)</f>
        <v/>
      </c>
      <c r="Z5221" s="12" t="inlineStr">
        <is>
          <t>VD 0.8 %</t>
        </is>
      </c>
      <c r="AA5221" s="12">
        <f>N5221*O5221</f>
        <v/>
      </c>
    </row>
    <row r="5222">
      <c r="A5222" s="12" t="inlineStr">
        <is>
          <t>I-P-0180</t>
        </is>
      </c>
      <c r="B5222" s="12" t="inlineStr">
        <is>
          <t>I</t>
        </is>
      </c>
      <c r="C5222" s="12" t="inlineStr">
        <is>
          <t>Modular / portable power</t>
        </is>
      </c>
      <c r="D5222" s="12" t="inlineStr">
        <is>
          <t>SC-1 water-wash tank heater</t>
        </is>
      </c>
      <c r="E5222" s="12" t="inlineStr"/>
      <c r="F5222" s="12" t="inlineStr">
        <is>
          <t>SC-1 PCM + 15 kV GCB</t>
        </is>
      </c>
      <c r="G5222" s="12" t="inlineStr"/>
      <c r="H5222" s="12" t="inlineStr">
        <is>
          <t>SC-1 auxiliary skids: fuel-gas module, water-wash skid</t>
        </is>
      </c>
      <c r="I5222" s="12" t="inlineStr">
        <is>
          <t>LV 600 V</t>
        </is>
      </c>
      <c r="J5222" s="12" t="inlineStr">
        <is>
          <t>ARMOR-X MC-HL 600 V 3/C Cu XHHW-2 + ground, CWA, black PVC (Class I Div 2)</t>
        </is>
      </c>
      <c r="K5222" s="12" t="inlineStr">
        <is>
          <t>LVAX|3/C+G|10</t>
        </is>
      </c>
      <c r="L5222" s="12" t="inlineStr">
        <is>
          <t>3/C+G</t>
        </is>
      </c>
      <c r="M5222" s="12" t="inlineStr">
        <is>
          <t>10</t>
        </is>
      </c>
      <c r="N5222" s="12" t="n">
        <v>1</v>
      </c>
      <c r="O5222" s="12" t="n">
        <v>1</v>
      </c>
      <c r="P5222" s="12" t="n">
        <v>480</v>
      </c>
      <c r="Q5222" s="12" t="n">
        <v>6</v>
      </c>
      <c r="R5222" s="12" t="n">
        <v>7.6</v>
      </c>
      <c r="S5222" s="12" t="inlineStr">
        <is>
          <t>Tray</t>
        </is>
      </c>
      <c r="T5222" s="16" t="n">
        <v>0</v>
      </c>
      <c r="U5222" s="16" t="n">
        <v>77</v>
      </c>
      <c r="V5222" s="16">
        <f>ROUNDUP((T5222+U5222+2*'Read Me'!$B$13)*(1+'Read Me'!$B$12),-1)</f>
        <v/>
      </c>
      <c r="W5222" s="16">
        <f>V5222*N5222*O5222</f>
        <v/>
      </c>
      <c r="X5222" s="12">
        <f>IF(LEFT(I5222,2)="MV",2*N5222*IF(L5222="1/C",O5222,1),0)</f>
        <v/>
      </c>
      <c r="Y5222" s="12">
        <f>IF(OR(LEFT(K5222,4)="LVAX",LEFT(K5222,6)="MV15AX",LEFT(K5222,4)="CTAX",LEFT(K5222,2)="W|"),2*N5222*O5222,0)</f>
        <v/>
      </c>
      <c r="Z5222" s="12" t="inlineStr">
        <is>
          <t>VD 0.3 %</t>
        </is>
      </c>
      <c r="AA5222" s="12">
        <f>N5222*O5222</f>
        <v/>
      </c>
    </row>
    <row r="5223">
      <c r="A5223" s="12" t="inlineStr">
        <is>
          <t>I-P-0181</t>
        </is>
      </c>
      <c r="B5223" s="12" t="inlineStr">
        <is>
          <t>I</t>
        </is>
      </c>
      <c r="C5223" s="12" t="inlineStr">
        <is>
          <t>Modular / portable power</t>
        </is>
      </c>
      <c r="D5223" s="12" t="inlineStr">
        <is>
          <t>Motor 1 of 1, 7.5 kW</t>
        </is>
      </c>
      <c r="E5223" s="12" t="inlineStr"/>
      <c r="F5223" s="12" t="inlineStr">
        <is>
          <t>SC-1 PCM + 15 kV GCB</t>
        </is>
      </c>
      <c r="G5223" s="12" t="inlineStr"/>
      <c r="H5223" s="12" t="inlineStr">
        <is>
          <t>SC-1 auxiliary skids: fuel-gas module, water-wash skid</t>
        </is>
      </c>
      <c r="I5223" s="12" t="inlineStr">
        <is>
          <t>LV 600 V</t>
        </is>
      </c>
      <c r="J5223" s="12" t="inlineStr">
        <is>
          <t>ARMOR-X MC-HL 600 V 3/C Cu XHHW-2 + ground, CWA, black PVC (Class I Div 2)</t>
        </is>
      </c>
      <c r="K5223" s="12" t="inlineStr">
        <is>
          <t>LVAX|3/C+G|10</t>
        </is>
      </c>
      <c r="L5223" s="12" t="inlineStr">
        <is>
          <t>3/C+G</t>
        </is>
      </c>
      <c r="M5223" s="12" t="inlineStr">
        <is>
          <t>10</t>
        </is>
      </c>
      <c r="N5223" s="12" t="n">
        <v>1</v>
      </c>
      <c r="O5223" s="12" t="n">
        <v>1</v>
      </c>
      <c r="P5223" s="12" t="n">
        <v>480</v>
      </c>
      <c r="Q5223" s="12" t="n">
        <v>7.5</v>
      </c>
      <c r="R5223" s="12" t="n">
        <v>10.6</v>
      </c>
      <c r="S5223" s="12" t="inlineStr">
        <is>
          <t>Tray</t>
        </is>
      </c>
      <c r="T5223" s="16" t="n">
        <v>0</v>
      </c>
      <c r="U5223" s="16" t="n">
        <v>77</v>
      </c>
      <c r="V5223" s="16">
        <f>ROUNDUP((T5223+U5223+2*'Read Me'!$B$13)*(1+'Read Me'!$B$12),-1)</f>
        <v/>
      </c>
      <c r="W5223" s="16">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I-P-0182</t>
        </is>
      </c>
      <c r="B5224" s="12" t="inlineStr">
        <is>
          <t>I</t>
        </is>
      </c>
      <c r="C5224" s="12" t="inlineStr">
        <is>
          <t>Modular / portable power</t>
        </is>
      </c>
      <c r="D5224" s="12" t="inlineStr">
        <is>
          <t>Motor 1 of 4, 15 kW</t>
        </is>
      </c>
      <c r="E5224" s="12" t="inlineStr"/>
      <c r="F5224" s="12" t="inlineStr">
        <is>
          <t>SC-1 PCM + 15 kV GCB</t>
        </is>
      </c>
      <c r="G5224" s="12" t="inlineStr"/>
      <c r="H5224" s="12" t="inlineStr">
        <is>
          <t>SC-1 lube-oil fin-fan cooler</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15</v>
      </c>
      <c r="R5224" s="12" t="n">
        <v>21.2</v>
      </c>
      <c r="S5224" s="12" t="inlineStr">
        <is>
          <t>Tray</t>
        </is>
      </c>
      <c r="T5224" s="16" t="n">
        <v>0</v>
      </c>
      <c r="U5224" s="16" t="n">
        <v>82</v>
      </c>
      <c r="V5224" s="16">
        <f>ROUNDUP((T5224+U5224+2*'Read Me'!$B$13)*(1+'Read Me'!$B$12),-1)</f>
        <v/>
      </c>
      <c r="W5224" s="16">
        <f>V5224*N5224*O5224</f>
        <v/>
      </c>
      <c r="X5224" s="12">
        <f>IF(LEFT(I5224,2)="MV",2*N5224*IF(L5224="1/C",O5224,1),0)</f>
        <v/>
      </c>
      <c r="Y5224" s="12">
        <f>IF(OR(LEFT(K5224,4)="LVAX",LEFT(K5224,6)="MV15AX",LEFT(K5224,4)="CTAX",LEFT(K5224,2)="W|"),2*N5224*O5224,0)</f>
        <v/>
      </c>
      <c r="Z5224" s="12" t="inlineStr">
        <is>
          <t>VD 0.8 %</t>
        </is>
      </c>
      <c r="AA5224" s="12">
        <f>N5224*O5224</f>
        <v/>
      </c>
    </row>
    <row r="5225">
      <c r="A5225" s="12" t="inlineStr">
        <is>
          <t>I-P-0183</t>
        </is>
      </c>
      <c r="B5225" s="12" t="inlineStr">
        <is>
          <t>I</t>
        </is>
      </c>
      <c r="C5225" s="12" t="inlineStr">
        <is>
          <t>Modular / portable power</t>
        </is>
      </c>
      <c r="D5225" s="12" t="inlineStr">
        <is>
          <t>Motor 2 of 4, 15 kW</t>
        </is>
      </c>
      <c r="E5225" s="12" t="inlineStr"/>
      <c r="F5225" s="12" t="inlineStr">
        <is>
          <t>SC-1 PCM + 15 kV GCB</t>
        </is>
      </c>
      <c r="G5225" s="12" t="inlineStr"/>
      <c r="H5225" s="12" t="inlineStr">
        <is>
          <t>SC-1 lube-oil fin-fan cooler</t>
        </is>
      </c>
      <c r="I5225" s="12" t="inlineStr">
        <is>
          <t>LV 600 V</t>
        </is>
      </c>
      <c r="J5225" s="12" t="inlineStr">
        <is>
          <t>Type TC-ER 600 V 3/C Cu XHHW-2 + ground, PVC jacket</t>
        </is>
      </c>
      <c r="K5225" s="12" t="inlineStr">
        <is>
          <t>LV|3/C+G|10</t>
        </is>
      </c>
      <c r="L5225" s="12" t="inlineStr">
        <is>
          <t>3/C+G</t>
        </is>
      </c>
      <c r="M5225" s="12" t="inlineStr">
        <is>
          <t>10</t>
        </is>
      </c>
      <c r="N5225" s="12" t="n">
        <v>1</v>
      </c>
      <c r="O5225" s="12" t="n">
        <v>1</v>
      </c>
      <c r="P5225" s="12" t="n">
        <v>480</v>
      </c>
      <c r="Q5225" s="12" t="n">
        <v>15</v>
      </c>
      <c r="R5225" s="12" t="n">
        <v>21.2</v>
      </c>
      <c r="S5225" s="12" t="inlineStr">
        <is>
          <t>Tray</t>
        </is>
      </c>
      <c r="T5225" s="16" t="n">
        <v>0</v>
      </c>
      <c r="U5225" s="16" t="n">
        <v>82</v>
      </c>
      <c r="V5225" s="16">
        <f>ROUNDUP((T5225+U5225+2*'Read Me'!$B$13)*(1+'Read Me'!$B$12),-1)</f>
        <v/>
      </c>
      <c r="W5225" s="16">
        <f>V5225*N5225*O5225</f>
        <v/>
      </c>
      <c r="X5225" s="12">
        <f>IF(LEFT(I5225,2)="MV",2*N5225*IF(L5225="1/C",O5225,1),0)</f>
        <v/>
      </c>
      <c r="Y5225" s="12">
        <f>IF(OR(LEFT(K5225,4)="LVAX",LEFT(K5225,6)="MV15AX",LEFT(K5225,4)="CTAX",LEFT(K5225,2)="W|"),2*N5225*O5225,0)</f>
        <v/>
      </c>
      <c r="Z5225" s="12" t="inlineStr">
        <is>
          <t>VD 0.8 %</t>
        </is>
      </c>
      <c r="AA5225" s="12">
        <f>N5225*O5225</f>
        <v/>
      </c>
    </row>
    <row r="5226">
      <c r="A5226" s="12" t="inlineStr">
        <is>
          <t>I-P-0184</t>
        </is>
      </c>
      <c r="B5226" s="12" t="inlineStr">
        <is>
          <t>I</t>
        </is>
      </c>
      <c r="C5226" s="12" t="inlineStr">
        <is>
          <t>Modular / portable power</t>
        </is>
      </c>
      <c r="D5226" s="12" t="inlineStr">
        <is>
          <t>Motor 3 of 4, 15 kW</t>
        </is>
      </c>
      <c r="E5226" s="12" t="inlineStr"/>
      <c r="F5226" s="12" t="inlineStr">
        <is>
          <t>SC-1 PCM + 15 kV GCB</t>
        </is>
      </c>
      <c r="G5226" s="12" t="inlineStr"/>
      <c r="H5226" s="12" t="inlineStr">
        <is>
          <t>SC-1 lube-oil fin-fan cooler</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15</v>
      </c>
      <c r="R5226" s="12" t="n">
        <v>21.2</v>
      </c>
      <c r="S5226" s="12" t="inlineStr">
        <is>
          <t>Tray</t>
        </is>
      </c>
      <c r="T5226" s="16" t="n">
        <v>0</v>
      </c>
      <c r="U5226" s="16" t="n">
        <v>82</v>
      </c>
      <c r="V5226" s="16">
        <f>ROUNDUP((T5226+U5226+2*'Read Me'!$B$13)*(1+'Read Me'!$B$12),-1)</f>
        <v/>
      </c>
      <c r="W5226" s="16">
        <f>V5226*N5226*O5226</f>
        <v/>
      </c>
      <c r="X5226" s="12">
        <f>IF(LEFT(I5226,2)="MV",2*N5226*IF(L5226="1/C",O5226,1),0)</f>
        <v/>
      </c>
      <c r="Y5226" s="12">
        <f>IF(OR(LEFT(K5226,4)="LVAX",LEFT(K5226,6)="MV15AX",LEFT(K5226,4)="CTAX",LEFT(K5226,2)="W|"),2*N5226*O5226,0)</f>
        <v/>
      </c>
      <c r="Z5226" s="12" t="inlineStr">
        <is>
          <t>VD 0.8 %</t>
        </is>
      </c>
      <c r="AA5226" s="12">
        <f>N5226*O5226</f>
        <v/>
      </c>
    </row>
    <row r="5227">
      <c r="A5227" s="12" t="inlineStr">
        <is>
          <t>I-P-0185</t>
        </is>
      </c>
      <c r="B5227" s="12" t="inlineStr">
        <is>
          <t>I</t>
        </is>
      </c>
      <c r="C5227" s="12" t="inlineStr">
        <is>
          <t>Modular / portable power</t>
        </is>
      </c>
      <c r="D5227" s="12" t="inlineStr">
        <is>
          <t>Motor 4 of 4, 15 kW</t>
        </is>
      </c>
      <c r="E5227" s="12" t="inlineStr"/>
      <c r="F5227" s="12" t="inlineStr">
        <is>
          <t>SC-1 PCM + 15 kV GCB</t>
        </is>
      </c>
      <c r="G5227" s="12" t="inlineStr"/>
      <c r="H5227" s="12" t="inlineStr">
        <is>
          <t>SC-1 lube-oil fin-fan cooler</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15</v>
      </c>
      <c r="R5227" s="12" t="n">
        <v>21.2</v>
      </c>
      <c r="S5227" s="12" t="inlineStr">
        <is>
          <t>Tray</t>
        </is>
      </c>
      <c r="T5227" s="16" t="n">
        <v>0</v>
      </c>
      <c r="U5227" s="16" t="n">
        <v>82</v>
      </c>
      <c r="V5227" s="16">
        <f>ROUNDUP((T5227+U5227+2*'Read Me'!$B$13)*(1+'Read Me'!$B$12),-1)</f>
        <v/>
      </c>
      <c r="W5227" s="16">
        <f>V5227*N5227*O5227</f>
        <v/>
      </c>
      <c r="X5227" s="12">
        <f>IF(LEFT(I5227,2)="MV",2*N5227*IF(L5227="1/C",O5227,1),0)</f>
        <v/>
      </c>
      <c r="Y5227" s="12">
        <f>IF(OR(LEFT(K5227,4)="LVAX",LEFT(K5227,6)="MV15AX",LEFT(K5227,4)="CTAX",LEFT(K5227,2)="W|"),2*N5227*O5227,0)</f>
        <v/>
      </c>
      <c r="Z5227" s="12" t="inlineStr">
        <is>
          <t>VD 0.8 %</t>
        </is>
      </c>
      <c r="AA5227" s="12">
        <f>N5227*O5227</f>
        <v/>
      </c>
    </row>
    <row r="5228">
      <c r="A5228" s="12" t="inlineStr">
        <is>
          <t>I-P-0186</t>
        </is>
      </c>
      <c r="B5228" s="12" t="inlineStr">
        <is>
          <t>I</t>
        </is>
      </c>
      <c r="C5228" s="12" t="inlineStr">
        <is>
          <t>Modular / portable power</t>
        </is>
      </c>
      <c r="D5228" s="12" t="inlineStr">
        <is>
          <t>Area / platform lighting circuit 1 (4 fixtures)</t>
        </is>
      </c>
      <c r="E5228" s="12" t="inlineStr"/>
      <c r="F5228" s="12" t="inlineStr">
        <is>
          <t>SC-1 PCM + 15 kV GCB</t>
        </is>
      </c>
      <c r="G5228" s="12" t="inlineStr"/>
      <c r="H5228" s="12" t="inlineStr">
        <is>
          <t>SC-1 stack (80 ft)</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3</v>
      </c>
      <c r="R5228" s="12" t="n">
        <v>5</v>
      </c>
      <c r="S5228" s="12" t="inlineStr">
        <is>
          <t>Tray</t>
        </is>
      </c>
      <c r="T5228" s="16" t="n">
        <v>300</v>
      </c>
      <c r="U5228" s="16" t="n">
        <v>208</v>
      </c>
      <c r="V5228" s="16">
        <f>ROUNDUP((T5228+U5228+2*'Read Me'!$B$13)*(1+'Read Me'!$B$12),-1)</f>
        <v/>
      </c>
      <c r="W5228" s="16">
        <f>V5228*N5228*O5228</f>
        <v/>
      </c>
      <c r="X5228" s="12">
        <f>IF(LEFT(I5228,2)="MV",2*N5228*IF(L5228="1/C",O5228,1),0)</f>
        <v/>
      </c>
      <c r="Y5228" s="12">
        <f>IF(OR(LEFT(K5228,4)="LVAX",LEFT(K5228,6)="MV15AX",LEFT(K5228,4)="CTAX",LEFT(K5228,2)="W|"),2*N5228*O5228,0)</f>
        <v/>
      </c>
      <c r="Z5228" s="12" t="inlineStr">
        <is>
          <t>fixture-to-fixture run included</t>
        </is>
      </c>
      <c r="AA5228" s="12">
        <f>N5228*O5228</f>
        <v/>
      </c>
    </row>
    <row r="5229">
      <c r="A5229" s="12" t="inlineStr">
        <is>
          <t>I-P-0187</t>
        </is>
      </c>
      <c r="B5229" s="12" t="inlineStr">
        <is>
          <t>I</t>
        </is>
      </c>
      <c r="C5229" s="12" t="inlineStr">
        <is>
          <t>Modular / portable power</t>
        </is>
      </c>
      <c r="D5229" s="12" t="inlineStr">
        <is>
          <t>Motor 1 of 2, 185 kW</t>
        </is>
      </c>
      <c r="E5229" s="12" t="inlineStr"/>
      <c r="F5229" s="12" t="inlineStr">
        <is>
          <t>SC-1 PCM + 15 kV GCB</t>
        </is>
      </c>
      <c r="G5229" s="12" t="inlineStr"/>
      <c r="H5229" s="12" t="inlineStr">
        <is>
          <t>SC-1 tempering-air fans (2 x 100 %)</t>
        </is>
      </c>
      <c r="I5229" s="12" t="inlineStr">
        <is>
          <t>LV 600 V</t>
        </is>
      </c>
      <c r="J5229" s="12" t="inlineStr">
        <is>
          <t>Type TC-ER 600 V 3/C Cu XHHW-2 + ground, PVC jacket</t>
        </is>
      </c>
      <c r="K5229" s="12" t="inlineStr">
        <is>
          <t>LV|3/C+G|500</t>
        </is>
      </c>
      <c r="L5229" s="12" t="inlineStr">
        <is>
          <t>3/C+G</t>
        </is>
      </c>
      <c r="M5229" s="12" t="inlineStr">
        <is>
          <t>500 kcmil</t>
        </is>
      </c>
      <c r="N5229" s="12" t="n">
        <v>1</v>
      </c>
      <c r="O5229" s="12" t="n">
        <v>1</v>
      </c>
      <c r="P5229" s="12" t="n">
        <v>480</v>
      </c>
      <c r="Q5229" s="12" t="n">
        <v>185</v>
      </c>
      <c r="R5229" s="12" t="n">
        <v>261.8</v>
      </c>
      <c r="S5229" s="12" t="inlineStr">
        <is>
          <t>Tray</t>
        </is>
      </c>
      <c r="T5229" s="16" t="n">
        <v>0</v>
      </c>
      <c r="U5229" s="16" t="n">
        <v>156</v>
      </c>
      <c r="V5229" s="16">
        <f>ROUNDUP((T5229+U5229+2*'Read Me'!$B$13)*(1+'Read Me'!$B$12),-1)</f>
        <v/>
      </c>
      <c r="W5229" s="16">
        <f>V5229*N5229*O5229</f>
        <v/>
      </c>
      <c r="X5229" s="12">
        <f>IF(LEFT(I5229,2)="MV",2*N5229*IF(L5229="1/C",O5229,1),0)</f>
        <v/>
      </c>
      <c r="Y5229" s="12">
        <f>IF(OR(LEFT(K5229,4)="LVAX",LEFT(K5229,6)="MV15AX",LEFT(K5229,4)="CTAX",LEFT(K5229,2)="W|"),2*N5229*O5229,0)</f>
        <v/>
      </c>
      <c r="Z5229" s="12" t="inlineStr">
        <is>
          <t>VD 0.4 %</t>
        </is>
      </c>
      <c r="AA5229" s="12">
        <f>N5229*O5229</f>
        <v/>
      </c>
    </row>
    <row r="5230">
      <c r="A5230" s="12" t="inlineStr">
        <is>
          <t>I-P-0188</t>
        </is>
      </c>
      <c r="B5230" s="12" t="inlineStr">
        <is>
          <t>I</t>
        </is>
      </c>
      <c r="C5230" s="12" t="inlineStr">
        <is>
          <t>Modular / portable power</t>
        </is>
      </c>
      <c r="D5230" s="12" t="inlineStr">
        <is>
          <t>Motor 2 of 2, 185 kW</t>
        </is>
      </c>
      <c r="E5230" s="12" t="inlineStr"/>
      <c r="F5230" s="12" t="inlineStr">
        <is>
          <t>SC-1 PCM + 15 kV GCB</t>
        </is>
      </c>
      <c r="G5230" s="12" t="inlineStr"/>
      <c r="H5230" s="12" t="inlineStr">
        <is>
          <t>SC-1 tempering-air fans (2 x 100 %)</t>
        </is>
      </c>
      <c r="I5230" s="12" t="inlineStr">
        <is>
          <t>LV 600 V</t>
        </is>
      </c>
      <c r="J5230" s="12" t="inlineStr">
        <is>
          <t>Type TC-ER 600 V 3/C Cu XHHW-2 + ground, PVC jacket</t>
        </is>
      </c>
      <c r="K5230" s="12" t="inlineStr">
        <is>
          <t>LV|3/C+G|500</t>
        </is>
      </c>
      <c r="L5230" s="12" t="inlineStr">
        <is>
          <t>3/C+G</t>
        </is>
      </c>
      <c r="M5230" s="12" t="inlineStr">
        <is>
          <t>500 kcmil</t>
        </is>
      </c>
      <c r="N5230" s="12" t="n">
        <v>1</v>
      </c>
      <c r="O5230" s="12" t="n">
        <v>1</v>
      </c>
      <c r="P5230" s="12" t="n">
        <v>480</v>
      </c>
      <c r="Q5230" s="12" t="n">
        <v>185</v>
      </c>
      <c r="R5230" s="12" t="n">
        <v>261.8</v>
      </c>
      <c r="S5230" s="12" t="inlineStr">
        <is>
          <t>Tray</t>
        </is>
      </c>
      <c r="T5230" s="16" t="n">
        <v>0</v>
      </c>
      <c r="U5230" s="16" t="n">
        <v>156</v>
      </c>
      <c r="V5230" s="16">
        <f>ROUNDUP((T5230+U5230+2*'Read Me'!$B$13)*(1+'Read Me'!$B$12),-1)</f>
        <v/>
      </c>
      <c r="W5230" s="16">
        <f>V5230*N5230*O5230</f>
        <v/>
      </c>
      <c r="X5230" s="12">
        <f>IF(LEFT(I5230,2)="MV",2*N5230*IF(L5230="1/C",O5230,1),0)</f>
        <v/>
      </c>
      <c r="Y5230" s="12">
        <f>IF(OR(LEFT(K5230,4)="LVAX",LEFT(K5230,6)="MV15AX",LEFT(K5230,4)="CTAX",LEFT(K5230,2)="W|"),2*N5230*O5230,0)</f>
        <v/>
      </c>
      <c r="Z5230" s="12" t="inlineStr">
        <is>
          <t>VD 0.4 %</t>
        </is>
      </c>
      <c r="AA5230" s="12">
        <f>N5230*O5230</f>
        <v/>
      </c>
    </row>
    <row r="5231">
      <c r="A5231" s="12" t="inlineStr">
        <is>
          <t>I-P-0189</t>
        </is>
      </c>
      <c r="B5231" s="12" t="inlineStr">
        <is>
          <t>I</t>
        </is>
      </c>
      <c r="C5231" s="12" t="inlineStr">
        <is>
          <t>Modular / portable power</t>
        </is>
      </c>
      <c r="D5231" s="12" t="inlineStr">
        <is>
          <t>Area / platform lighting circuit 1 (4 fixtures)</t>
        </is>
      </c>
      <c r="E5231" s="12" t="inlineStr"/>
      <c r="F5231" s="12" t="inlineStr">
        <is>
          <t>SC-1 PCM + 15 kV GCB</t>
        </is>
      </c>
      <c r="G5231" s="12" t="inlineStr"/>
      <c r="H5231" s="12" t="inlineStr">
        <is>
          <t>SC-1 tempering-air fans (2 x 100 %)</t>
        </is>
      </c>
      <c r="I5231" s="12" t="inlineStr">
        <is>
          <t>LV 600 V</t>
        </is>
      </c>
      <c r="J5231" s="12" t="inlineStr">
        <is>
          <t>Type TC-ER 600 V 3/C Cu XHHW-2 + ground, PVC jacket</t>
        </is>
      </c>
      <c r="K5231" s="12" t="inlineStr">
        <is>
          <t>LV|3/C+G|10</t>
        </is>
      </c>
      <c r="L5231" s="12" t="inlineStr">
        <is>
          <t>3/C+G</t>
        </is>
      </c>
      <c r="M5231" s="12" t="inlineStr">
        <is>
          <t>10</t>
        </is>
      </c>
      <c r="N5231" s="12" t="n">
        <v>1</v>
      </c>
      <c r="O5231" s="12" t="n">
        <v>1</v>
      </c>
      <c r="P5231" s="12" t="n">
        <v>480</v>
      </c>
      <c r="Q5231" s="12" t="n">
        <v>3</v>
      </c>
      <c r="R5231" s="12" t="n">
        <v>5</v>
      </c>
      <c r="S5231" s="12" t="inlineStr">
        <is>
          <t>Tray</t>
        </is>
      </c>
      <c r="T5231" s="16" t="n">
        <v>300</v>
      </c>
      <c r="U5231" s="16" t="n">
        <v>156</v>
      </c>
      <c r="V5231" s="16">
        <f>ROUNDUP((T5231+U5231+2*'Read Me'!$B$13)*(1+'Read Me'!$B$12),-1)</f>
        <v/>
      </c>
      <c r="W5231" s="16">
        <f>V5231*N5231*O5231</f>
        <v/>
      </c>
      <c r="X5231" s="12">
        <f>IF(LEFT(I5231,2)="MV",2*N5231*IF(L5231="1/C",O5231,1),0)</f>
        <v/>
      </c>
      <c r="Y5231" s="12">
        <f>IF(OR(LEFT(K5231,4)="LVAX",LEFT(K5231,6)="MV15AX",LEFT(K5231,4)="CTAX",LEFT(K5231,2)="W|"),2*N5231*O5231,0)</f>
        <v/>
      </c>
      <c r="Z5231" s="12" t="inlineStr">
        <is>
          <t>fixture-to-fixture run included</t>
        </is>
      </c>
      <c r="AA5231" s="12">
        <f>N5231*O5231</f>
        <v/>
      </c>
    </row>
    <row r="5232">
      <c r="A5232" s="12" t="inlineStr">
        <is>
          <t>I-P-0190</t>
        </is>
      </c>
      <c r="B5232" s="12" t="inlineStr">
        <is>
          <t>I</t>
        </is>
      </c>
      <c r="C5232" s="12" t="inlineStr">
        <is>
          <t>Modular / portable power</t>
        </is>
      </c>
      <c r="D5232" s="12" t="inlineStr">
        <is>
          <t>SC-1 emergency DC lube-oil pump (125 V DC, coast-down)</t>
        </is>
      </c>
      <c r="E5232" s="12" t="inlineStr"/>
      <c r="F5232" s="12" t="inlineStr">
        <is>
          <t>SC-1 PCM + 15 kV GCB</t>
        </is>
      </c>
      <c r="G5232" s="12" t="inlineStr">
        <is>
          <t>SC-1</t>
        </is>
      </c>
      <c r="H5232" s="12" t="inlineStr">
        <is>
          <t>SC-1: aeroderivative simple-cycle unit (LM6000 class)</t>
        </is>
      </c>
      <c r="I5232" s="12" t="inlineStr">
        <is>
          <t>LV 600 V</t>
        </is>
      </c>
      <c r="J5232" s="12" t="inlineStr">
        <is>
          <t>XHHW-2 600 V 1/C Cu (feeder sets in tray / duct)</t>
        </is>
      </c>
      <c r="K5232" s="12" t="inlineStr">
        <is>
          <t>LV1C|1/C|2</t>
        </is>
      </c>
      <c r="L5232" s="12" t="inlineStr">
        <is>
          <t>1/C</t>
        </is>
      </c>
      <c r="M5232" s="12" t="inlineStr">
        <is>
          <t>2</t>
        </is>
      </c>
      <c r="N5232" s="12" t="n">
        <v>1</v>
      </c>
      <c r="O5232" s="12" t="n">
        <v>2</v>
      </c>
      <c r="P5232" s="12" t="n">
        <v>125</v>
      </c>
      <c r="Q5232" s="12" t="n">
        <v>7.5</v>
      </c>
      <c r="R5232" s="12" t="n">
        <v>65</v>
      </c>
      <c r="S5232" s="12" t="inlineStr">
        <is>
          <t>Tray</t>
        </is>
      </c>
      <c r="T5232" s="16" t="n">
        <v>0</v>
      </c>
      <c r="U5232" s="16" t="n">
        <v>64</v>
      </c>
      <c r="V5232" s="16">
        <f>ROUNDUP((T5232+U5232+2*'Read Me'!$B$13)*(1+'Read Me'!$B$12),-1)</f>
        <v/>
      </c>
      <c r="W5232" s="16">
        <f>V5232*N5232*O5232</f>
        <v/>
      </c>
      <c r="X5232" s="12">
        <f>IF(LEFT(I5232,2)="MV",2*N5232*IF(L5232="1/C",O5232,1),0)</f>
        <v/>
      </c>
      <c r="Y5232" s="12">
        <f>IF(OR(LEFT(K5232,4)="LVAX",LEFT(K5232,6)="MV15AX",LEFT(K5232,4)="CTAX",LEFT(K5232,2)="W|"),2*N5232*O5232,0)</f>
        <v/>
      </c>
      <c r="Z5232" s="12" t="inlineStr">
        <is>
          <t>LM6000 class: DC pump keeps the bearings fed on loss of AC</t>
        </is>
      </c>
      <c r="AA5232" s="12">
        <f>N5232*O5232</f>
        <v/>
      </c>
    </row>
    <row r="5233">
      <c r="A5233" s="12" t="inlineStr">
        <is>
          <t>I-P-0191</t>
        </is>
      </c>
      <c r="B5233" s="12" t="inlineStr">
        <is>
          <t>I</t>
        </is>
      </c>
      <c r="C5233" s="12" t="inlineStr">
        <is>
          <t>Modular / portable power</t>
        </is>
      </c>
      <c r="D5233" s="12" t="inlineStr">
        <is>
          <t>SC-1 120 V AC UPS to the unit control and protection</t>
        </is>
      </c>
      <c r="E5233" s="12" t="inlineStr"/>
      <c r="F5233" s="12" t="inlineStr">
        <is>
          <t>SC-1 PCM + 15 kV GCB</t>
        </is>
      </c>
      <c r="G5233" s="12" t="inlineStr">
        <is>
          <t>SC-1</t>
        </is>
      </c>
      <c r="H5233" s="12" t="inlineStr">
        <is>
          <t>SC-1: aeroderivative simple-cycle unit (LM6000 class)</t>
        </is>
      </c>
      <c r="I5233" s="12" t="inlineStr">
        <is>
          <t>LV 600 V</t>
        </is>
      </c>
      <c r="J5233" s="12" t="inlineStr">
        <is>
          <t>XHHW-2 600 V 1/C Cu (feeder sets in tray / duct)</t>
        </is>
      </c>
      <c r="K5233" s="12" t="inlineStr">
        <is>
          <t>LV1C|1/C|6</t>
        </is>
      </c>
      <c r="L5233" s="12" t="inlineStr">
        <is>
          <t>1/C</t>
        </is>
      </c>
      <c r="M5233" s="12" t="inlineStr">
        <is>
          <t>6</t>
        </is>
      </c>
      <c r="N5233" s="12" t="n">
        <v>1</v>
      </c>
      <c r="O5233" s="12" t="n">
        <v>2</v>
      </c>
      <c r="P5233" s="12" t="n">
        <v>120</v>
      </c>
      <c r="Q5233" s="12" t="n">
        <v>5</v>
      </c>
      <c r="R5233" s="12" t="n"/>
      <c r="S5233" s="12" t="inlineStr">
        <is>
          <t>Tray</t>
        </is>
      </c>
      <c r="T5233" s="16" t="n">
        <v>0</v>
      </c>
      <c r="U5233" s="16" t="n">
        <v>64</v>
      </c>
      <c r="V5233" s="16">
        <f>ROUNDUP((T5233+U5233+2*'Read Me'!$B$13)*(1+'Read Me'!$B$12),-1)</f>
        <v/>
      </c>
      <c r="W5233" s="16">
        <f>V5233*N5233*O5233</f>
        <v/>
      </c>
      <c r="X5233" s="12">
        <f>IF(LEFT(I5233,2)="MV",2*N5233*IF(L5233="1/C",O5233,1),0)</f>
        <v/>
      </c>
      <c r="Y5233" s="12">
        <f>IF(OR(LEFT(K5233,4)="LVAX",LEFT(K5233,6)="MV15AX",LEFT(K5233,4)="CTAX",LEFT(K5233,2)="W|"),2*N5233*O5233,0)</f>
        <v/>
      </c>
      <c r="Z5233" s="12" t="inlineStr"/>
      <c r="AA5233" s="12">
        <f>N5233*O5233</f>
        <v/>
      </c>
    </row>
    <row r="5234">
      <c r="A5234" s="12" t="inlineStr">
        <is>
          <t>I-P-0192</t>
        </is>
      </c>
      <c r="B5234" s="12" t="inlineStr">
        <is>
          <t>I</t>
        </is>
      </c>
      <c r="C5234" s="12" t="inlineStr">
        <is>
          <t>Modular / portable power</t>
        </is>
      </c>
      <c r="D5234" s="12" t="inlineStr">
        <is>
          <t>SC-1 hydraulic starter pump motor (start sequence only)</t>
        </is>
      </c>
      <c r="E5234" s="12" t="inlineStr"/>
      <c r="F5234" s="12" t="inlineStr">
        <is>
          <t>SC-1 PCM + 15 kV GCB</t>
        </is>
      </c>
      <c r="G5234" s="12" t="inlineStr">
        <is>
          <t>SC-1</t>
        </is>
      </c>
      <c r="H5234" s="12" t="inlineStr">
        <is>
          <t>SC-1: aeroderivative simple-cycle unit (LM6000 class)</t>
        </is>
      </c>
      <c r="I5234" s="12" t="inlineStr">
        <is>
          <t>LV 600 V</t>
        </is>
      </c>
      <c r="J5234" s="12" t="inlineStr">
        <is>
          <t>Type TC-ER 600 V 3/C Cu XHHW-2 + ground, PVC jacket</t>
        </is>
      </c>
      <c r="K5234" s="12" t="inlineStr">
        <is>
          <t>LV|3/C+G|3/0</t>
        </is>
      </c>
      <c r="L5234" s="12" t="inlineStr">
        <is>
          <t>3/C+G</t>
        </is>
      </c>
      <c r="M5234" s="12" t="inlineStr">
        <is>
          <t>3/0</t>
        </is>
      </c>
      <c r="N5234" s="12" t="n">
        <v>2</v>
      </c>
      <c r="O5234" s="12" t="n">
        <v>1</v>
      </c>
      <c r="P5234" s="12" t="n">
        <v>480</v>
      </c>
      <c r="Q5234" s="12" t="n">
        <v>225</v>
      </c>
      <c r="R5234" s="12" t="n">
        <v>318.4</v>
      </c>
      <c r="S5234" s="12" t="inlineStr">
        <is>
          <t>Tray</t>
        </is>
      </c>
      <c r="T5234" s="16" t="n">
        <v>0</v>
      </c>
      <c r="U5234" s="16" t="n">
        <v>64</v>
      </c>
      <c r="V5234" s="16">
        <f>ROUNDUP((T5234+U5234+2*'Read Me'!$B$13)*(1+'Read Me'!$B$12),-1)</f>
        <v/>
      </c>
      <c r="W5234" s="16">
        <f>V5234*N5234*O5234</f>
        <v/>
      </c>
      <c r="X5234" s="12">
        <f>IF(LEFT(I5234,2)="MV",2*N5234*IF(L5234="1/C",O5234,1),0)</f>
        <v/>
      </c>
      <c r="Y5234" s="12">
        <f>IF(OR(LEFT(K5234,4)="LVAX",LEFT(K5234,6)="MV15AX",LEFT(K5234,4)="CTAX",LEFT(K5234,2)="W|"),2*N5234*O5234,0)</f>
        <v/>
      </c>
      <c r="Z5234" s="12" t="inlineStr">
        <is>
          <t>typical LM6000 hydraulic start; verify starter type / rating with the OEM</t>
        </is>
      </c>
      <c r="AA5234" s="12">
        <f>N5234*O5234</f>
        <v/>
      </c>
    </row>
    <row r="5235">
      <c r="A5235" s="12" t="inlineStr">
        <is>
          <t>I-P-0193</t>
        </is>
      </c>
      <c r="B5235" s="12" t="inlineStr">
        <is>
          <t>I</t>
        </is>
      </c>
      <c r="C5235" s="12" t="inlineStr">
        <is>
          <t>Modular / portable power</t>
        </is>
      </c>
      <c r="D5235" s="12" t="inlineStr">
        <is>
          <t>SC-1 480 V welding receptacle 1</t>
        </is>
      </c>
      <c r="E5235" s="12" t="inlineStr"/>
      <c r="F5235" s="12" t="inlineStr">
        <is>
          <t>SC-1 PCM + 15 kV GCB</t>
        </is>
      </c>
      <c r="G5235" s="12" t="inlineStr">
        <is>
          <t>SC-1</t>
        </is>
      </c>
      <c r="H5235" s="12" t="inlineStr">
        <is>
          <t>SC-1: aeroderivative simple-cycle unit (LM6000 class)</t>
        </is>
      </c>
      <c r="I5235" s="12" t="inlineStr">
        <is>
          <t>LV 600 V</t>
        </is>
      </c>
      <c r="J5235" s="12" t="inlineStr">
        <is>
          <t>Type TC-ER 600 V 3/C Cu XHHW-2 + ground, PVC jacket</t>
        </is>
      </c>
      <c r="K5235" s="12" t="inlineStr">
        <is>
          <t>LV|3/C+G|2</t>
        </is>
      </c>
      <c r="L5235" s="12" t="inlineStr">
        <is>
          <t>3/C+G</t>
        </is>
      </c>
      <c r="M5235" s="12" t="inlineStr">
        <is>
          <t>2</t>
        </is>
      </c>
      <c r="N5235" s="12" t="n">
        <v>1</v>
      </c>
      <c r="O5235" s="12" t="n">
        <v>1</v>
      </c>
      <c r="P5235" s="12" t="n">
        <v>480</v>
      </c>
      <c r="Q5235" s="12" t="n">
        <v>60</v>
      </c>
      <c r="R5235" s="12" t="n">
        <v>76</v>
      </c>
      <c r="S5235" s="12" t="inlineStr">
        <is>
          <t>Tray</t>
        </is>
      </c>
      <c r="T5235" s="16" t="n">
        <v>0</v>
      </c>
      <c r="U5235" s="16" t="n">
        <v>64</v>
      </c>
      <c r="V5235" s="16">
        <f>ROUNDUP((T5235+U5235+2*'Read Me'!$B$13)*(1+'Read Me'!$B$12),-1)</f>
        <v/>
      </c>
      <c r="W5235" s="16">
        <f>V5235*N5235*O5235</f>
        <v/>
      </c>
      <c r="X5235" s="12">
        <f>IF(LEFT(I5235,2)="MV",2*N5235*IF(L5235="1/C",O5235,1),0)</f>
        <v/>
      </c>
      <c r="Y5235" s="12">
        <f>IF(OR(LEFT(K5235,4)="LVAX",LEFT(K5235,6)="MV15AX",LEFT(K5235,4)="CTAX",LEFT(K5235,2)="W|"),2*N5235*O5235,0)</f>
        <v/>
      </c>
      <c r="Z5235" s="12" t="inlineStr">
        <is>
          <t>VD 0.4 %</t>
        </is>
      </c>
      <c r="AA5235" s="12">
        <f>N5235*O5235</f>
        <v/>
      </c>
    </row>
    <row r="5236">
      <c r="A5236" s="12" t="inlineStr">
        <is>
          <t>I-P-0194</t>
        </is>
      </c>
      <c r="B5236" s="12" t="inlineStr">
        <is>
          <t>I</t>
        </is>
      </c>
      <c r="C5236" s="12" t="inlineStr">
        <is>
          <t>Modular / portable power</t>
        </is>
      </c>
      <c r="D5236" s="12" t="inlineStr">
        <is>
          <t>SC-1 480 V welding receptacle 2</t>
        </is>
      </c>
      <c r="E5236" s="12" t="inlineStr"/>
      <c r="F5236" s="12" t="inlineStr">
        <is>
          <t>SC-1 PCM + 15 kV GCB</t>
        </is>
      </c>
      <c r="G5236" s="12" t="inlineStr">
        <is>
          <t>SC-1</t>
        </is>
      </c>
      <c r="H5236" s="12" t="inlineStr">
        <is>
          <t>SC-1: aeroderivative simple-cycle unit (LM6000 class)</t>
        </is>
      </c>
      <c r="I5236" s="12" t="inlineStr">
        <is>
          <t>LV 600 V</t>
        </is>
      </c>
      <c r="J5236" s="12" t="inlineStr">
        <is>
          <t>Type TC-ER 600 V 3/C Cu XHHW-2 + ground, PVC jacket</t>
        </is>
      </c>
      <c r="K5236" s="12" t="inlineStr">
        <is>
          <t>LV|3/C+G|2</t>
        </is>
      </c>
      <c r="L5236" s="12" t="inlineStr">
        <is>
          <t>3/C+G</t>
        </is>
      </c>
      <c r="M5236" s="12" t="inlineStr">
        <is>
          <t>2</t>
        </is>
      </c>
      <c r="N5236" s="12" t="n">
        <v>1</v>
      </c>
      <c r="O5236" s="12" t="n">
        <v>1</v>
      </c>
      <c r="P5236" s="12" t="n">
        <v>480</v>
      </c>
      <c r="Q5236" s="12" t="n">
        <v>60</v>
      </c>
      <c r="R5236" s="12" t="n">
        <v>76</v>
      </c>
      <c r="S5236" s="12" t="inlineStr">
        <is>
          <t>Tray</t>
        </is>
      </c>
      <c r="T5236" s="16" t="n">
        <v>0</v>
      </c>
      <c r="U5236" s="16" t="n">
        <v>64</v>
      </c>
      <c r="V5236" s="16">
        <f>ROUNDUP((T5236+U5236+2*'Read Me'!$B$13)*(1+'Read Me'!$B$12),-1)</f>
        <v/>
      </c>
      <c r="W5236" s="16">
        <f>V5236*N5236*O5236</f>
        <v/>
      </c>
      <c r="X5236" s="12">
        <f>IF(LEFT(I5236,2)="MV",2*N5236*IF(L5236="1/C",O5236,1),0)</f>
        <v/>
      </c>
      <c r="Y5236" s="12">
        <f>IF(OR(LEFT(K5236,4)="LVAX",LEFT(K5236,6)="MV15AX",LEFT(K5236,4)="CTAX",LEFT(K5236,2)="W|"),2*N5236*O5236,0)</f>
        <v/>
      </c>
      <c r="Z5236" s="12" t="inlineStr">
        <is>
          <t>VD 0.4 %</t>
        </is>
      </c>
      <c r="AA5236" s="12">
        <f>N5236*O5236</f>
        <v/>
      </c>
    </row>
    <row r="5237">
      <c r="A5237" s="12" t="inlineStr">
        <is>
          <t>I-P-0195</t>
        </is>
      </c>
      <c r="B5237" s="12" t="inlineStr">
        <is>
          <t>I</t>
        </is>
      </c>
      <c r="C5237" s="12" t="inlineStr">
        <is>
          <t>Modular / portable power</t>
        </is>
      </c>
      <c r="D5237" s="12" t="inlineStr">
        <is>
          <t>Motor 1 of 10, 30 kW</t>
        </is>
      </c>
      <c r="E5237" s="12" t="inlineStr"/>
      <c r="F5237" s="12" t="inlineStr">
        <is>
          <t>SC-1 PCM + 15 kV GCB</t>
        </is>
      </c>
      <c r="G5237" s="12" t="inlineStr">
        <is>
          <t>SC-1</t>
        </is>
      </c>
      <c r="H5237" s="12" t="inlineStr">
        <is>
          <t>SC-1: aeroderivative simple-cycle unit (LM6000 class)</t>
        </is>
      </c>
      <c r="I5237" s="12" t="inlineStr">
        <is>
          <t>LV 600 V</t>
        </is>
      </c>
      <c r="J5237" s="12" t="inlineStr">
        <is>
          <t>Type TC-ER 600 V 3/C Cu XHHW-2 + ground, PVC jacket</t>
        </is>
      </c>
      <c r="K5237" s="12" t="inlineStr">
        <is>
          <t>LV|3/C+G|6</t>
        </is>
      </c>
      <c r="L5237" s="12" t="inlineStr">
        <is>
          <t>3/C+G</t>
        </is>
      </c>
      <c r="M5237" s="12" t="inlineStr">
        <is>
          <t>6</t>
        </is>
      </c>
      <c r="N5237" s="12" t="n">
        <v>1</v>
      </c>
      <c r="O5237" s="12" t="n">
        <v>1</v>
      </c>
      <c r="P5237" s="12" t="n">
        <v>480</v>
      </c>
      <c r="Q5237" s="12" t="n">
        <v>30</v>
      </c>
      <c r="R5237" s="12" t="n">
        <v>42.5</v>
      </c>
      <c r="S5237" s="12" t="inlineStr">
        <is>
          <t>Tray</t>
        </is>
      </c>
      <c r="T5237" s="16" t="n">
        <v>0</v>
      </c>
      <c r="U5237" s="16" t="n">
        <v>64</v>
      </c>
      <c r="V5237" s="16">
        <f>ROUNDUP((T5237+U5237+2*'Read Me'!$B$13)*(1+'Read Me'!$B$12),-1)</f>
        <v/>
      </c>
      <c r="W5237" s="16">
        <f>V5237*N5237*O5237</f>
        <v/>
      </c>
      <c r="X5237" s="12">
        <f>IF(LEFT(I5237,2)="MV",2*N5237*IF(L5237="1/C",O5237,1),0)</f>
        <v/>
      </c>
      <c r="Y5237" s="12">
        <f>IF(OR(LEFT(K5237,4)="LVAX",LEFT(K5237,6)="MV15AX",LEFT(K5237,4)="CTAX",LEFT(K5237,2)="W|"),2*N5237*O5237,0)</f>
        <v/>
      </c>
      <c r="Z5237" s="12" t="inlineStr">
        <is>
          <t>VD 0.5 %</t>
        </is>
      </c>
      <c r="AA5237" s="12">
        <f>N5237*O5237</f>
        <v/>
      </c>
    </row>
    <row r="5238">
      <c r="A5238" s="12" t="inlineStr">
        <is>
          <t>I-P-0196</t>
        </is>
      </c>
      <c r="B5238" s="12" t="inlineStr">
        <is>
          <t>I</t>
        </is>
      </c>
      <c r="C5238" s="12" t="inlineStr">
        <is>
          <t>Modular / portable power</t>
        </is>
      </c>
      <c r="D5238" s="12" t="inlineStr">
        <is>
          <t>Motor 2 of 10, 30 kW</t>
        </is>
      </c>
      <c r="E5238" s="12" t="inlineStr"/>
      <c r="F5238" s="12" t="inlineStr">
        <is>
          <t>SC-1 PCM + 15 kV GCB</t>
        </is>
      </c>
      <c r="G5238" s="12" t="inlineStr">
        <is>
          <t>SC-1</t>
        </is>
      </c>
      <c r="H5238" s="12" t="inlineStr">
        <is>
          <t>SC-1: aeroderivative simple-cycle unit (LM6000 class)</t>
        </is>
      </c>
      <c r="I5238" s="12" t="inlineStr">
        <is>
          <t>LV 600 V</t>
        </is>
      </c>
      <c r="J5238" s="12" t="inlineStr">
        <is>
          <t>Type TC-ER 600 V 3/C Cu XHHW-2 + ground, PVC jacket</t>
        </is>
      </c>
      <c r="K5238" s="12" t="inlineStr">
        <is>
          <t>LV|3/C+G|6</t>
        </is>
      </c>
      <c r="L5238" s="12" t="inlineStr">
        <is>
          <t>3/C+G</t>
        </is>
      </c>
      <c r="M5238" s="12" t="inlineStr">
        <is>
          <t>6</t>
        </is>
      </c>
      <c r="N5238" s="12" t="n">
        <v>1</v>
      </c>
      <c r="O5238" s="12" t="n">
        <v>1</v>
      </c>
      <c r="P5238" s="12" t="n">
        <v>480</v>
      </c>
      <c r="Q5238" s="12" t="n">
        <v>30</v>
      </c>
      <c r="R5238" s="12" t="n">
        <v>42.5</v>
      </c>
      <c r="S5238" s="12" t="inlineStr">
        <is>
          <t>Tray</t>
        </is>
      </c>
      <c r="T5238" s="16" t="n">
        <v>0</v>
      </c>
      <c r="U5238" s="16" t="n">
        <v>64</v>
      </c>
      <c r="V5238" s="16">
        <f>ROUNDUP((T5238+U5238+2*'Read Me'!$B$13)*(1+'Read Me'!$B$12),-1)</f>
        <v/>
      </c>
      <c r="W5238" s="16">
        <f>V5238*N5238*O5238</f>
        <v/>
      </c>
      <c r="X5238" s="12">
        <f>IF(LEFT(I5238,2)="MV",2*N5238*IF(L5238="1/C",O5238,1),0)</f>
        <v/>
      </c>
      <c r="Y5238" s="12">
        <f>IF(OR(LEFT(K5238,4)="LVAX",LEFT(K5238,6)="MV15AX",LEFT(K5238,4)="CTAX",LEFT(K5238,2)="W|"),2*N5238*O5238,0)</f>
        <v/>
      </c>
      <c r="Z5238" s="12" t="inlineStr">
        <is>
          <t>VD 0.5 %</t>
        </is>
      </c>
      <c r="AA5238" s="12">
        <f>N5238*O5238</f>
        <v/>
      </c>
    </row>
    <row r="5239">
      <c r="A5239" s="12" t="inlineStr">
        <is>
          <t>I-P-0197</t>
        </is>
      </c>
      <c r="B5239" s="12" t="inlineStr">
        <is>
          <t>I</t>
        </is>
      </c>
      <c r="C5239" s="12" t="inlineStr">
        <is>
          <t>Modular / portable power</t>
        </is>
      </c>
      <c r="D5239" s="12" t="inlineStr">
        <is>
          <t>Motor 3 of 10, 30 kW</t>
        </is>
      </c>
      <c r="E5239" s="12" t="inlineStr"/>
      <c r="F5239" s="12" t="inlineStr">
        <is>
          <t>SC-1 PCM + 15 kV GCB</t>
        </is>
      </c>
      <c r="G5239" s="12" t="inlineStr">
        <is>
          <t>SC-1</t>
        </is>
      </c>
      <c r="H5239" s="12" t="inlineStr">
        <is>
          <t>SC-1: aeroderivative simple-cycle unit (LM6000 class)</t>
        </is>
      </c>
      <c r="I5239" s="12" t="inlineStr">
        <is>
          <t>LV 600 V</t>
        </is>
      </c>
      <c r="J5239" s="12" t="inlineStr">
        <is>
          <t>Type TC-ER 600 V 3/C Cu XHHW-2 + ground, PVC jacket</t>
        </is>
      </c>
      <c r="K5239" s="12" t="inlineStr">
        <is>
          <t>LV|3/C+G|6</t>
        </is>
      </c>
      <c r="L5239" s="12" t="inlineStr">
        <is>
          <t>3/C+G</t>
        </is>
      </c>
      <c r="M5239" s="12" t="inlineStr">
        <is>
          <t>6</t>
        </is>
      </c>
      <c r="N5239" s="12" t="n">
        <v>1</v>
      </c>
      <c r="O5239" s="12" t="n">
        <v>1</v>
      </c>
      <c r="P5239" s="12" t="n">
        <v>480</v>
      </c>
      <c r="Q5239" s="12" t="n">
        <v>30</v>
      </c>
      <c r="R5239" s="12" t="n">
        <v>42.5</v>
      </c>
      <c r="S5239" s="12" t="inlineStr">
        <is>
          <t>Tray</t>
        </is>
      </c>
      <c r="T5239" s="16" t="n">
        <v>0</v>
      </c>
      <c r="U5239" s="16" t="n">
        <v>64</v>
      </c>
      <c r="V5239" s="16">
        <f>ROUNDUP((T5239+U5239+2*'Read Me'!$B$13)*(1+'Read Me'!$B$12),-1)</f>
        <v/>
      </c>
      <c r="W5239" s="16">
        <f>V5239*N5239*O5239</f>
        <v/>
      </c>
      <c r="X5239" s="12">
        <f>IF(LEFT(I5239,2)="MV",2*N5239*IF(L5239="1/C",O5239,1),0)</f>
        <v/>
      </c>
      <c r="Y5239" s="12">
        <f>IF(OR(LEFT(K5239,4)="LVAX",LEFT(K5239,6)="MV15AX",LEFT(K5239,4)="CTAX",LEFT(K5239,2)="W|"),2*N5239*O5239,0)</f>
        <v/>
      </c>
      <c r="Z5239" s="12" t="inlineStr">
        <is>
          <t>VD 0.5 %</t>
        </is>
      </c>
      <c r="AA5239" s="12">
        <f>N5239*O5239</f>
        <v/>
      </c>
    </row>
    <row r="5240">
      <c r="A5240" s="12" t="inlineStr">
        <is>
          <t>I-P-0198</t>
        </is>
      </c>
      <c r="B5240" s="12" t="inlineStr">
        <is>
          <t>I</t>
        </is>
      </c>
      <c r="C5240" s="12" t="inlineStr">
        <is>
          <t>Modular / portable power</t>
        </is>
      </c>
      <c r="D5240" s="12" t="inlineStr">
        <is>
          <t>Motor 4 of 10, 30 kW</t>
        </is>
      </c>
      <c r="E5240" s="12" t="inlineStr"/>
      <c r="F5240" s="12" t="inlineStr">
        <is>
          <t>SC-1 PCM + 15 kV GCB</t>
        </is>
      </c>
      <c r="G5240" s="12" t="inlineStr">
        <is>
          <t>SC-1</t>
        </is>
      </c>
      <c r="H5240" s="12" t="inlineStr">
        <is>
          <t>SC-1: aeroderivative simple-cycle unit (LM6000 class)</t>
        </is>
      </c>
      <c r="I5240" s="12" t="inlineStr">
        <is>
          <t>LV 600 V</t>
        </is>
      </c>
      <c r="J5240" s="12" t="inlineStr">
        <is>
          <t>Type TC-ER 600 V 3/C Cu XHHW-2 + ground, PVC jacket</t>
        </is>
      </c>
      <c r="K5240" s="12" t="inlineStr">
        <is>
          <t>LV|3/C+G|6</t>
        </is>
      </c>
      <c r="L5240" s="12" t="inlineStr">
        <is>
          <t>3/C+G</t>
        </is>
      </c>
      <c r="M5240" s="12" t="inlineStr">
        <is>
          <t>6</t>
        </is>
      </c>
      <c r="N5240" s="12" t="n">
        <v>1</v>
      </c>
      <c r="O5240" s="12" t="n">
        <v>1</v>
      </c>
      <c r="P5240" s="12" t="n">
        <v>480</v>
      </c>
      <c r="Q5240" s="12" t="n">
        <v>30</v>
      </c>
      <c r="R5240" s="12" t="n">
        <v>42.5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VD 0.5 %</t>
        </is>
      </c>
      <c r="AA5240" s="12">
        <f>N5240*O5240</f>
        <v/>
      </c>
    </row>
    <row r="5241">
      <c r="A5241" s="12" t="inlineStr">
        <is>
          <t>I-P-0199</t>
        </is>
      </c>
      <c r="B5241" s="12" t="inlineStr">
        <is>
          <t>I</t>
        </is>
      </c>
      <c r="C5241" s="12" t="inlineStr">
        <is>
          <t>Modular / portable power</t>
        </is>
      </c>
      <c r="D5241" s="12" t="inlineStr">
        <is>
          <t>Motor 5 of 10, 30 kW</t>
        </is>
      </c>
      <c r="E5241" s="12" t="inlineStr"/>
      <c r="F5241" s="12" t="inlineStr">
        <is>
          <t>SC-1 PCM + 15 kV GCB</t>
        </is>
      </c>
      <c r="G5241" s="12" t="inlineStr">
        <is>
          <t>SC-1</t>
        </is>
      </c>
      <c r="H5241" s="12" t="inlineStr">
        <is>
          <t>SC-1: aeroderivative simple-cycle unit (LM6000 class)</t>
        </is>
      </c>
      <c r="I5241" s="12" t="inlineStr">
        <is>
          <t>LV 600 V</t>
        </is>
      </c>
      <c r="J5241" s="12" t="inlineStr">
        <is>
          <t>Type TC-ER 600 V 3/C Cu XHHW-2 + ground, PVC jacket</t>
        </is>
      </c>
      <c r="K5241" s="12" t="inlineStr">
        <is>
          <t>LV|3/C+G|6</t>
        </is>
      </c>
      <c r="L5241" s="12" t="inlineStr">
        <is>
          <t>3/C+G</t>
        </is>
      </c>
      <c r="M5241" s="12" t="inlineStr">
        <is>
          <t>6</t>
        </is>
      </c>
      <c r="N5241" s="12" t="n">
        <v>1</v>
      </c>
      <c r="O5241" s="12" t="n">
        <v>1</v>
      </c>
      <c r="P5241" s="12" t="n">
        <v>480</v>
      </c>
      <c r="Q5241" s="12" t="n">
        <v>30</v>
      </c>
      <c r="R5241" s="12" t="n">
        <v>42.5</v>
      </c>
      <c r="S5241" s="12" t="inlineStr">
        <is>
          <t>Tray</t>
        </is>
      </c>
      <c r="T5241" s="16" t="n">
        <v>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is>
          <t>VD 0.5 %</t>
        </is>
      </c>
      <c r="AA5241" s="12">
        <f>N5241*O5241</f>
        <v/>
      </c>
    </row>
    <row r="5242">
      <c r="A5242" s="12" t="inlineStr">
        <is>
          <t>I-P-0200</t>
        </is>
      </c>
      <c r="B5242" s="12" t="inlineStr">
        <is>
          <t>I</t>
        </is>
      </c>
      <c r="C5242" s="12" t="inlineStr">
        <is>
          <t>Modular / portable power</t>
        </is>
      </c>
      <c r="D5242" s="12" t="inlineStr">
        <is>
          <t>Motor 6 of 10, 30 kW</t>
        </is>
      </c>
      <c r="E5242" s="12" t="inlineStr"/>
      <c r="F5242" s="12" t="inlineStr">
        <is>
          <t>SC-1 PCM + 15 kV GCB</t>
        </is>
      </c>
      <c r="G5242" s="12" t="inlineStr">
        <is>
          <t>SC-1</t>
        </is>
      </c>
      <c r="H5242" s="12" t="inlineStr">
        <is>
          <t>SC-1: aeroderivative simple-cycle unit (LM6000 class)</t>
        </is>
      </c>
      <c r="I5242" s="12" t="inlineStr">
        <is>
          <t>LV 600 V</t>
        </is>
      </c>
      <c r="J5242" s="12" t="inlineStr">
        <is>
          <t>Type TC-ER 600 V 3/C Cu XHHW-2 + ground, PVC jacket</t>
        </is>
      </c>
      <c r="K5242" s="12" t="inlineStr">
        <is>
          <t>LV|3/C+G|6</t>
        </is>
      </c>
      <c r="L5242" s="12" t="inlineStr">
        <is>
          <t>3/C+G</t>
        </is>
      </c>
      <c r="M5242" s="12" t="inlineStr">
        <is>
          <t>6</t>
        </is>
      </c>
      <c r="N5242" s="12" t="n">
        <v>1</v>
      </c>
      <c r="O5242" s="12" t="n">
        <v>1</v>
      </c>
      <c r="P5242" s="12" t="n">
        <v>480</v>
      </c>
      <c r="Q5242" s="12" t="n">
        <v>30</v>
      </c>
      <c r="R5242" s="12" t="n">
        <v>42.5</v>
      </c>
      <c r="S5242" s="12" t="inlineStr">
        <is>
          <t>Tray</t>
        </is>
      </c>
      <c r="T5242" s="16" t="n">
        <v>0</v>
      </c>
      <c r="U5242" s="16" t="n">
        <v>64</v>
      </c>
      <c r="V5242" s="16">
        <f>ROUNDUP((T5242+U5242+2*'Read Me'!$B$13)*(1+'Read Me'!$B$12),-1)</f>
        <v/>
      </c>
      <c r="W5242" s="16">
        <f>V5242*N5242*O5242</f>
        <v/>
      </c>
      <c r="X5242" s="12">
        <f>IF(LEFT(I5242,2)="MV",2*N5242*IF(L5242="1/C",O5242,1),0)</f>
        <v/>
      </c>
      <c r="Y5242" s="12">
        <f>IF(OR(LEFT(K5242,4)="LVAX",LEFT(K5242,6)="MV15AX",LEFT(K5242,4)="CTAX",LEFT(K5242,2)="W|"),2*N5242*O5242,0)</f>
        <v/>
      </c>
      <c r="Z5242" s="12" t="inlineStr">
        <is>
          <t>VD 0.5 %</t>
        </is>
      </c>
      <c r="AA5242" s="12">
        <f>N5242*O5242</f>
        <v/>
      </c>
    </row>
    <row r="5243">
      <c r="A5243" s="12" t="inlineStr">
        <is>
          <t>I-P-0201</t>
        </is>
      </c>
      <c r="B5243" s="12" t="inlineStr">
        <is>
          <t>I</t>
        </is>
      </c>
      <c r="C5243" s="12" t="inlineStr">
        <is>
          <t>Modular / portable power</t>
        </is>
      </c>
      <c r="D5243" s="12" t="inlineStr">
        <is>
          <t>Motor 7 of 10, 30 kW</t>
        </is>
      </c>
      <c r="E5243" s="12" t="inlineStr"/>
      <c r="F5243" s="12" t="inlineStr">
        <is>
          <t>SC-1 PCM + 15 kV GCB</t>
        </is>
      </c>
      <c r="G5243" s="12" t="inlineStr">
        <is>
          <t>SC-1</t>
        </is>
      </c>
      <c r="H5243" s="12" t="inlineStr">
        <is>
          <t>SC-1: aeroderivative simple-cycle unit (LM6000 class)</t>
        </is>
      </c>
      <c r="I5243" s="12" t="inlineStr">
        <is>
          <t>LV 600 V</t>
        </is>
      </c>
      <c r="J5243" s="12" t="inlineStr">
        <is>
          <t>Type TC-ER 600 V 3/C Cu XHHW-2 + ground, PVC jacket</t>
        </is>
      </c>
      <c r="K5243" s="12" t="inlineStr">
        <is>
          <t>LV|3/C+G|6</t>
        </is>
      </c>
      <c r="L5243" s="12" t="inlineStr">
        <is>
          <t>3/C+G</t>
        </is>
      </c>
      <c r="M5243" s="12" t="inlineStr">
        <is>
          <t>6</t>
        </is>
      </c>
      <c r="N5243" s="12" t="n">
        <v>1</v>
      </c>
      <c r="O5243" s="12" t="n">
        <v>1</v>
      </c>
      <c r="P5243" s="12" t="n">
        <v>480</v>
      </c>
      <c r="Q5243" s="12" t="n">
        <v>30</v>
      </c>
      <c r="R5243" s="12" t="n">
        <v>42.5</v>
      </c>
      <c r="S5243" s="12" t="inlineStr">
        <is>
          <t>Tray</t>
        </is>
      </c>
      <c r="T5243" s="16" t="n">
        <v>0</v>
      </c>
      <c r="U5243" s="16" t="n">
        <v>64</v>
      </c>
      <c r="V5243" s="16">
        <f>ROUNDUP((T5243+U5243+2*'Read Me'!$B$13)*(1+'Read Me'!$B$12),-1)</f>
        <v/>
      </c>
      <c r="W5243" s="16">
        <f>V5243*N5243*O5243</f>
        <v/>
      </c>
      <c r="X5243" s="12">
        <f>IF(LEFT(I5243,2)="MV",2*N5243*IF(L5243="1/C",O5243,1),0)</f>
        <v/>
      </c>
      <c r="Y5243" s="12">
        <f>IF(OR(LEFT(K5243,4)="LVAX",LEFT(K5243,6)="MV15AX",LEFT(K5243,4)="CTAX",LEFT(K5243,2)="W|"),2*N5243*O5243,0)</f>
        <v/>
      </c>
      <c r="Z5243" s="12" t="inlineStr">
        <is>
          <t>VD 0.5 %</t>
        </is>
      </c>
      <c r="AA5243" s="12">
        <f>N5243*O5243</f>
        <v/>
      </c>
    </row>
    <row r="5244">
      <c r="A5244" s="12" t="inlineStr">
        <is>
          <t>I-P-0202</t>
        </is>
      </c>
      <c r="B5244" s="12" t="inlineStr">
        <is>
          <t>I</t>
        </is>
      </c>
      <c r="C5244" s="12" t="inlineStr">
        <is>
          <t>Modular / portable power</t>
        </is>
      </c>
      <c r="D5244" s="12" t="inlineStr">
        <is>
          <t>Motor 8 of 10, 30 kW</t>
        </is>
      </c>
      <c r="E5244" s="12" t="inlineStr"/>
      <c r="F5244" s="12" t="inlineStr">
        <is>
          <t>SC-1 PCM + 15 kV GCB</t>
        </is>
      </c>
      <c r="G5244" s="12" t="inlineStr">
        <is>
          <t>SC-1</t>
        </is>
      </c>
      <c r="H5244" s="12" t="inlineStr">
        <is>
          <t>SC-1: aeroderivative simple-cycle unit (LM6000 class)</t>
        </is>
      </c>
      <c r="I5244" s="12" t="inlineStr">
        <is>
          <t>LV 600 V</t>
        </is>
      </c>
      <c r="J5244" s="12" t="inlineStr">
        <is>
          <t>Type TC-ER 600 V 3/C Cu XHHW-2 + ground, PVC jacket</t>
        </is>
      </c>
      <c r="K5244" s="12" t="inlineStr">
        <is>
          <t>LV|3/C+G|6</t>
        </is>
      </c>
      <c r="L5244" s="12" t="inlineStr">
        <is>
          <t>3/C+G</t>
        </is>
      </c>
      <c r="M5244" s="12" t="inlineStr">
        <is>
          <t>6</t>
        </is>
      </c>
      <c r="N5244" s="12" t="n">
        <v>1</v>
      </c>
      <c r="O5244" s="12" t="n">
        <v>1</v>
      </c>
      <c r="P5244" s="12" t="n">
        <v>480</v>
      </c>
      <c r="Q5244" s="12" t="n">
        <v>30</v>
      </c>
      <c r="R5244" s="12" t="n">
        <v>42.5</v>
      </c>
      <c r="S5244" s="12" t="inlineStr">
        <is>
          <t>Tray</t>
        </is>
      </c>
      <c r="T5244" s="16" t="n">
        <v>0</v>
      </c>
      <c r="U5244" s="16" t="n">
        <v>64</v>
      </c>
      <c r="V5244" s="16">
        <f>ROUNDUP((T5244+U5244+2*'Read Me'!$B$13)*(1+'Read Me'!$B$12),-1)</f>
        <v/>
      </c>
      <c r="W5244" s="16">
        <f>V5244*N5244*O5244</f>
        <v/>
      </c>
      <c r="X5244" s="12">
        <f>IF(LEFT(I5244,2)="MV",2*N5244*IF(L5244="1/C",O5244,1),0)</f>
        <v/>
      </c>
      <c r="Y5244" s="12">
        <f>IF(OR(LEFT(K5244,4)="LVAX",LEFT(K5244,6)="MV15AX",LEFT(K5244,4)="CTAX",LEFT(K5244,2)="W|"),2*N5244*O5244,0)</f>
        <v/>
      </c>
      <c r="Z5244" s="12" t="inlineStr">
        <is>
          <t>VD 0.5 %</t>
        </is>
      </c>
      <c r="AA5244" s="12">
        <f>N5244*O5244</f>
        <v/>
      </c>
    </row>
    <row r="5245">
      <c r="A5245" s="12" t="inlineStr">
        <is>
          <t>I-P-0203</t>
        </is>
      </c>
      <c r="B5245" s="12" t="inlineStr">
        <is>
          <t>I</t>
        </is>
      </c>
      <c r="C5245" s="12" t="inlineStr">
        <is>
          <t>Modular / portable power</t>
        </is>
      </c>
      <c r="D5245" s="12" t="inlineStr">
        <is>
          <t>Motor 9 of 10, 30 kW</t>
        </is>
      </c>
      <c r="E5245" s="12" t="inlineStr"/>
      <c r="F5245" s="12" t="inlineStr">
        <is>
          <t>SC-1 PCM + 15 kV GCB</t>
        </is>
      </c>
      <c r="G5245" s="12" t="inlineStr">
        <is>
          <t>SC-1</t>
        </is>
      </c>
      <c r="H5245" s="12" t="inlineStr">
        <is>
          <t>SC-1: aeroderivative simple-cycle unit (LM6000 class)</t>
        </is>
      </c>
      <c r="I5245" s="12" t="inlineStr">
        <is>
          <t>LV 600 V</t>
        </is>
      </c>
      <c r="J5245" s="12" t="inlineStr">
        <is>
          <t>Type TC-ER 600 V 3/C Cu XHHW-2 + ground, PVC jacket</t>
        </is>
      </c>
      <c r="K5245" s="12" t="inlineStr">
        <is>
          <t>LV|3/C+G|6</t>
        </is>
      </c>
      <c r="L5245" s="12" t="inlineStr">
        <is>
          <t>3/C+G</t>
        </is>
      </c>
      <c r="M5245" s="12" t="inlineStr">
        <is>
          <t>6</t>
        </is>
      </c>
      <c r="N5245" s="12" t="n">
        <v>1</v>
      </c>
      <c r="O5245" s="12" t="n">
        <v>1</v>
      </c>
      <c r="P5245" s="12" t="n">
        <v>480</v>
      </c>
      <c r="Q5245" s="12" t="n">
        <v>30</v>
      </c>
      <c r="R5245" s="12" t="n">
        <v>42.5</v>
      </c>
      <c r="S5245" s="12" t="inlineStr">
        <is>
          <t>Tray</t>
        </is>
      </c>
      <c r="T5245" s="16" t="n">
        <v>0</v>
      </c>
      <c r="U5245" s="16" t="n">
        <v>64</v>
      </c>
      <c r="V5245" s="16">
        <f>ROUNDUP((T5245+U5245+2*'Read Me'!$B$13)*(1+'Read Me'!$B$12),-1)</f>
        <v/>
      </c>
      <c r="W5245" s="16">
        <f>V5245*N5245*O5245</f>
        <v/>
      </c>
      <c r="X5245" s="12">
        <f>IF(LEFT(I5245,2)="MV",2*N5245*IF(L5245="1/C",O5245,1),0)</f>
        <v/>
      </c>
      <c r="Y5245" s="12">
        <f>IF(OR(LEFT(K5245,4)="LVAX",LEFT(K5245,6)="MV15AX",LEFT(K5245,4)="CTAX",LEFT(K5245,2)="W|"),2*N5245*O5245,0)</f>
        <v/>
      </c>
      <c r="Z5245" s="12" t="inlineStr">
        <is>
          <t>VD 0.5 %</t>
        </is>
      </c>
      <c r="AA5245" s="12">
        <f>N5245*O5245</f>
        <v/>
      </c>
    </row>
    <row r="5246">
      <c r="A5246" s="12" t="inlineStr">
        <is>
          <t>I-P-0204</t>
        </is>
      </c>
      <c r="B5246" s="12" t="inlineStr">
        <is>
          <t>I</t>
        </is>
      </c>
      <c r="C5246" s="12" t="inlineStr">
        <is>
          <t>Modular / portable power</t>
        </is>
      </c>
      <c r="D5246" s="12" t="inlineStr">
        <is>
          <t>Motor 10 of 10, 30 kW</t>
        </is>
      </c>
      <c r="E5246" s="12" t="inlineStr"/>
      <c r="F5246" s="12" t="inlineStr">
        <is>
          <t>SC-1 PCM + 15 kV GCB</t>
        </is>
      </c>
      <c r="G5246" s="12" t="inlineStr">
        <is>
          <t>SC-1</t>
        </is>
      </c>
      <c r="H5246" s="12" t="inlineStr">
        <is>
          <t>SC-1: aeroderivative simple-cycle unit (LM6000 class)</t>
        </is>
      </c>
      <c r="I5246" s="12" t="inlineStr">
        <is>
          <t>LV 600 V</t>
        </is>
      </c>
      <c r="J5246" s="12" t="inlineStr">
        <is>
          <t>Type TC-ER 600 V 3/C Cu XHHW-2 + ground, PVC jacket</t>
        </is>
      </c>
      <c r="K5246" s="12" t="inlineStr">
        <is>
          <t>LV|3/C+G|6</t>
        </is>
      </c>
      <c r="L5246" s="12" t="inlineStr">
        <is>
          <t>3/C+G</t>
        </is>
      </c>
      <c r="M5246" s="12" t="inlineStr">
        <is>
          <t>6</t>
        </is>
      </c>
      <c r="N5246" s="12" t="n">
        <v>1</v>
      </c>
      <c r="O5246" s="12" t="n">
        <v>1</v>
      </c>
      <c r="P5246" s="12" t="n">
        <v>480</v>
      </c>
      <c r="Q5246" s="12" t="n">
        <v>30</v>
      </c>
      <c r="R5246" s="12" t="n">
        <v>42.5</v>
      </c>
      <c r="S5246" s="12" t="inlineStr">
        <is>
          <t>Tray</t>
        </is>
      </c>
      <c r="T5246" s="16" t="n">
        <v>0</v>
      </c>
      <c r="U5246" s="16" t="n">
        <v>64</v>
      </c>
      <c r="V5246" s="16">
        <f>ROUNDUP((T5246+U5246+2*'Read Me'!$B$13)*(1+'Read Me'!$B$12),-1)</f>
        <v/>
      </c>
      <c r="W5246" s="16">
        <f>V5246*N5246*O5246</f>
        <v/>
      </c>
      <c r="X5246" s="12">
        <f>IF(LEFT(I5246,2)="MV",2*N5246*IF(L5246="1/C",O5246,1),0)</f>
        <v/>
      </c>
      <c r="Y5246" s="12">
        <f>IF(OR(LEFT(K5246,4)="LVAX",LEFT(K5246,6)="MV15AX",LEFT(K5246,4)="CTAX",LEFT(K5246,2)="W|"),2*N5246*O5246,0)</f>
        <v/>
      </c>
      <c r="Z5246" s="12" t="inlineStr">
        <is>
          <t>VD 0.5 %</t>
        </is>
      </c>
      <c r="AA5246" s="12">
        <f>N5246*O5246</f>
        <v/>
      </c>
    </row>
    <row r="5247">
      <c r="A5247" s="12" t="inlineStr">
        <is>
          <t>I-P-0205</t>
        </is>
      </c>
      <c r="B5247" s="12" t="inlineStr">
        <is>
          <t>I</t>
        </is>
      </c>
      <c r="C5247" s="12" t="inlineStr">
        <is>
          <t>Modular / portable power</t>
        </is>
      </c>
      <c r="D5247" s="12" t="inlineStr">
        <is>
          <t>Area / platform lighting circuit 1 (8 fixtures)</t>
        </is>
      </c>
      <c r="E5247" s="12" t="inlineStr"/>
      <c r="F5247" s="12" t="inlineStr">
        <is>
          <t>SC-1 PCM + 15 kV GCB</t>
        </is>
      </c>
      <c r="G5247" s="12" t="inlineStr">
        <is>
          <t>SC-1</t>
        </is>
      </c>
      <c r="H5247" s="12" t="inlineStr">
        <is>
          <t>SC-1: aeroderivative simple-cycle unit (LM6000 class)</t>
        </is>
      </c>
      <c r="I5247" s="12" t="inlineStr">
        <is>
          <t>LV 600 V</t>
        </is>
      </c>
      <c r="J5247" s="12" t="inlineStr">
        <is>
          <t>Type TC-ER 600 V 3/C Cu XHHW-2 + ground, PVC jacket</t>
        </is>
      </c>
      <c r="K5247" s="12" t="inlineStr">
        <is>
          <t>LV|3/C+G|10</t>
        </is>
      </c>
      <c r="L5247" s="12" t="inlineStr">
        <is>
          <t>3/C+G</t>
        </is>
      </c>
      <c r="M5247" s="12" t="inlineStr">
        <is>
          <t>10</t>
        </is>
      </c>
      <c r="N5247" s="12" t="n">
        <v>1</v>
      </c>
      <c r="O5247" s="12" t="n">
        <v>1</v>
      </c>
      <c r="P5247" s="12" t="n">
        <v>480</v>
      </c>
      <c r="Q5247" s="12" t="n">
        <v>3</v>
      </c>
      <c r="R5247" s="12" t="n">
        <v>5</v>
      </c>
      <c r="S5247" s="12" t="inlineStr">
        <is>
          <t>Tray</t>
        </is>
      </c>
      <c r="T5247" s="16" t="n">
        <v>300</v>
      </c>
      <c r="U5247" s="16" t="n">
        <v>64</v>
      </c>
      <c r="V5247" s="16">
        <f>ROUNDUP((T5247+U5247+2*'Read Me'!$B$13)*(1+'Read Me'!$B$12),-1)</f>
        <v/>
      </c>
      <c r="W5247" s="16">
        <f>V5247*N5247*O5247</f>
        <v/>
      </c>
      <c r="X5247" s="12">
        <f>IF(LEFT(I5247,2)="MV",2*N5247*IF(L5247="1/C",O5247,1),0)</f>
        <v/>
      </c>
      <c r="Y5247" s="12">
        <f>IF(OR(LEFT(K5247,4)="LVAX",LEFT(K5247,6)="MV15AX",LEFT(K5247,4)="CTAX",LEFT(K5247,2)="W|"),2*N5247*O5247,0)</f>
        <v/>
      </c>
      <c r="Z5247" s="12" t="inlineStr">
        <is>
          <t>fixture-to-fixture run included</t>
        </is>
      </c>
      <c r="AA5247" s="12">
        <f>N5247*O5247</f>
        <v/>
      </c>
    </row>
    <row r="5248">
      <c r="A5248" s="12" t="inlineStr">
        <is>
          <t>I-P-0206</t>
        </is>
      </c>
      <c r="B5248" s="12" t="inlineStr">
        <is>
          <t>I</t>
        </is>
      </c>
      <c r="C5248" s="12" t="inlineStr">
        <is>
          <t>Modular / portable power</t>
        </is>
      </c>
      <c r="D5248" s="12" t="inlineStr">
        <is>
          <t>SC-2 CEMS shelter panel: analysers, heated sample line, lighting</t>
        </is>
      </c>
      <c r="E5248" s="12" t="inlineStr"/>
      <c r="F5248" s="12" t="inlineStr">
        <is>
          <t>SC-2 PCM + 15 kV GCB</t>
        </is>
      </c>
      <c r="G5248" s="12" t="inlineStr"/>
      <c r="H5248" s="12" t="inlineStr">
        <is>
          <t>SC-2 CEMS shelter</t>
        </is>
      </c>
      <c r="I5248" s="12" t="inlineStr">
        <is>
          <t>LV 600 V</t>
        </is>
      </c>
      <c r="J5248" s="12" t="inlineStr">
        <is>
          <t>Type TC-ER 600 V 3/C Cu XHHW-2 + ground, PVC jacket</t>
        </is>
      </c>
      <c r="K5248" s="12" t="inlineStr">
        <is>
          <t>LV|3/C+G|10</t>
        </is>
      </c>
      <c r="L5248" s="12" t="inlineStr">
        <is>
          <t>3/C+G</t>
        </is>
      </c>
      <c r="M5248" s="12" t="inlineStr">
        <is>
          <t>10</t>
        </is>
      </c>
      <c r="N5248" s="12" t="n">
        <v>1</v>
      </c>
      <c r="O5248" s="12" t="n">
        <v>1</v>
      </c>
      <c r="P5248" s="12" t="n">
        <v>480</v>
      </c>
      <c r="Q5248" s="12" t="n">
        <v>15</v>
      </c>
      <c r="R5248" s="12" t="n">
        <v>19</v>
      </c>
      <c r="S5248" s="12" t="inlineStr">
        <is>
          <t>Duct bank</t>
        </is>
      </c>
      <c r="T5248" s="16" t="n">
        <v>25</v>
      </c>
      <c r="U5248" s="16" t="n">
        <v>197</v>
      </c>
      <c r="V5248" s="16">
        <f>ROUNDUP((T5248+U5248+2*'Read Me'!$B$13)*(1+'Read Me'!$B$12),-1)</f>
        <v/>
      </c>
      <c r="W5248" s="16">
        <f>V5248*N5248*O5248</f>
        <v/>
      </c>
      <c r="X5248" s="12">
        <f>IF(LEFT(I5248,2)="MV",2*N5248*IF(L5248="1/C",O5248,1),0)</f>
        <v/>
      </c>
      <c r="Y5248" s="12">
        <f>IF(OR(LEFT(K5248,4)="LVAX",LEFT(K5248,6)="MV15AX",LEFT(K5248,4)="CTAX",LEFT(K5248,2)="W|"),2*N5248*O5248,0)</f>
        <v/>
      </c>
      <c r="Z5248" s="12" t="inlineStr">
        <is>
          <t>VD 2.0 %</t>
        </is>
      </c>
      <c r="AA5248" s="12">
        <f>N5248*O5248</f>
        <v/>
      </c>
    </row>
    <row r="5249">
      <c r="A5249" s="12" t="inlineStr">
        <is>
          <t>I-P-0207</t>
        </is>
      </c>
      <c r="B5249" s="12" t="inlineStr">
        <is>
          <t>I</t>
        </is>
      </c>
      <c r="C5249" s="12" t="inlineStr">
        <is>
          <t>Modular / portable power</t>
        </is>
      </c>
      <c r="D5249" s="12" t="inlineStr">
        <is>
          <t>Motor 1 of 2, 5 kW</t>
        </is>
      </c>
      <c r="E5249" s="12" t="inlineStr"/>
      <c r="F5249" s="12" t="inlineStr">
        <is>
          <t>SC-2 PCM + 15 kV GCB</t>
        </is>
      </c>
      <c r="G5249" s="12" t="inlineStr"/>
      <c r="H5249" s="12" t="inlineStr">
        <is>
          <t>SC-2 CEMS shelter</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5</v>
      </c>
      <c r="R5249" s="12" t="n">
        <v>7.1</v>
      </c>
      <c r="S5249" s="12" t="inlineStr">
        <is>
          <t>Duct bank</t>
        </is>
      </c>
      <c r="T5249" s="16" t="n">
        <v>25</v>
      </c>
      <c r="U5249" s="16" t="n">
        <v>197</v>
      </c>
      <c r="V5249" s="16">
        <f>ROUNDUP((T5249+U5249+2*'Read Me'!$B$13)*(1+'Read Me'!$B$12),-1)</f>
        <v/>
      </c>
      <c r="W5249" s="16">
        <f>V5249*N5249*O5249</f>
        <v/>
      </c>
      <c r="X5249" s="12">
        <f>IF(LEFT(I5249,2)="MV",2*N5249*IF(L5249="1/C",O5249,1),0)</f>
        <v/>
      </c>
      <c r="Y5249" s="12">
        <f>IF(OR(LEFT(K5249,4)="LVAX",LEFT(K5249,6)="MV15AX",LEFT(K5249,4)="CTAX",LEFT(K5249,2)="W|"),2*N5249*O5249,0)</f>
        <v/>
      </c>
      <c r="Z5249" s="12" t="inlineStr">
        <is>
          <t>VD 0.8 %</t>
        </is>
      </c>
      <c r="AA5249" s="12">
        <f>N5249*O5249</f>
        <v/>
      </c>
    </row>
    <row r="5250">
      <c r="A5250" s="12" t="inlineStr">
        <is>
          <t>I-P-0208</t>
        </is>
      </c>
      <c r="B5250" s="12" t="inlineStr">
        <is>
          <t>I</t>
        </is>
      </c>
      <c r="C5250" s="12" t="inlineStr">
        <is>
          <t>Modular / portable power</t>
        </is>
      </c>
      <c r="D5250" s="12" t="inlineStr">
        <is>
          <t>Motor 2 of 2, 5 kW</t>
        </is>
      </c>
      <c r="E5250" s="12" t="inlineStr"/>
      <c r="F5250" s="12" t="inlineStr">
        <is>
          <t>SC-2 PCM + 15 kV GCB</t>
        </is>
      </c>
      <c r="G5250" s="12" t="inlineStr"/>
      <c r="H5250" s="12" t="inlineStr">
        <is>
          <t>SC-2 CEMS shelter</t>
        </is>
      </c>
      <c r="I5250" s="12" t="inlineStr">
        <is>
          <t>LV 600 V</t>
        </is>
      </c>
      <c r="J5250" s="12" t="inlineStr">
        <is>
          <t>Type TC-ER 600 V 3/C Cu XHHW-2 + ground, PVC jacket</t>
        </is>
      </c>
      <c r="K5250" s="12" t="inlineStr">
        <is>
          <t>LV|3/C+G|10</t>
        </is>
      </c>
      <c r="L5250" s="12" t="inlineStr">
        <is>
          <t>3/C+G</t>
        </is>
      </c>
      <c r="M5250" s="12" t="inlineStr">
        <is>
          <t>10</t>
        </is>
      </c>
      <c r="N5250" s="12" t="n">
        <v>1</v>
      </c>
      <c r="O5250" s="12" t="n">
        <v>1</v>
      </c>
      <c r="P5250" s="12" t="n">
        <v>480</v>
      </c>
      <c r="Q5250" s="12" t="n">
        <v>5</v>
      </c>
      <c r="R5250" s="12" t="n">
        <v>7.1</v>
      </c>
      <c r="S5250" s="12" t="inlineStr">
        <is>
          <t>Duct bank</t>
        </is>
      </c>
      <c r="T5250" s="16" t="n">
        <v>25</v>
      </c>
      <c r="U5250" s="16" t="n">
        <v>197</v>
      </c>
      <c r="V5250" s="16">
        <f>ROUNDUP((T5250+U5250+2*'Read Me'!$B$13)*(1+'Read Me'!$B$12),-1)</f>
        <v/>
      </c>
      <c r="W5250" s="16">
        <f>V5250*N5250*O5250</f>
        <v/>
      </c>
      <c r="X5250" s="12">
        <f>IF(LEFT(I5250,2)="MV",2*N5250*IF(L5250="1/C",O5250,1),0)</f>
        <v/>
      </c>
      <c r="Y5250" s="12">
        <f>IF(OR(LEFT(K5250,4)="LVAX",LEFT(K5250,6)="MV15AX",LEFT(K5250,4)="CTAX",LEFT(K5250,2)="W|"),2*N5250*O5250,0)</f>
        <v/>
      </c>
      <c r="Z5250" s="12" t="inlineStr">
        <is>
          <t>VD 0.8 %</t>
        </is>
      </c>
      <c r="AA5250" s="12">
        <f>N5250*O5250</f>
        <v/>
      </c>
    </row>
    <row r="5251">
      <c r="A5251" s="12" t="inlineStr">
        <is>
          <t>I-P-0209</t>
        </is>
      </c>
      <c r="B5251" s="12" t="inlineStr">
        <is>
          <t>I</t>
        </is>
      </c>
      <c r="C5251" s="12" t="inlineStr">
        <is>
          <t>Modular / portable power</t>
        </is>
      </c>
      <c r="D5251" s="12" t="inlineStr">
        <is>
          <t>SC-2 125 V DC battery to charger / DC panel</t>
        </is>
      </c>
      <c r="E5251" s="12" t="inlineStr"/>
      <c r="F5251" s="12" t="inlineStr">
        <is>
          <t>SC-2 PCM + 15 kV GCB</t>
        </is>
      </c>
      <c r="G5251" s="12" t="inlineStr"/>
      <c r="H5251" s="12" t="inlineStr">
        <is>
          <t>SC-2 PCM + 15 kV GCB</t>
        </is>
      </c>
      <c r="I5251" s="12" t="inlineStr">
        <is>
          <t>LV 600 V</t>
        </is>
      </c>
      <c r="J5251" s="12" t="inlineStr">
        <is>
          <t>XHHW-2 600 V 1/C Cu (feeder sets in tray / duct)</t>
        </is>
      </c>
      <c r="K5251" s="12" t="inlineStr">
        <is>
          <t>LV1C|1/C|4/0</t>
        </is>
      </c>
      <c r="L5251" s="12" t="inlineStr">
        <is>
          <t>1/C</t>
        </is>
      </c>
      <c r="M5251" s="12" t="inlineStr">
        <is>
          <t>4/0</t>
        </is>
      </c>
      <c r="N5251" s="12" t="n">
        <v>1</v>
      </c>
      <c r="O5251" s="12" t="n">
        <v>2</v>
      </c>
      <c r="P5251" s="12" t="n">
        <v>125</v>
      </c>
      <c r="Q5251" s="12" t="n"/>
      <c r="R5251" s="12" t="n"/>
      <c r="S5251" s="12" t="inlineStr">
        <is>
          <t>Tray</t>
        </is>
      </c>
      <c r="T5251" s="16" t="n">
        <v>15</v>
      </c>
      <c r="U5251" s="16" t="n">
        <v>5</v>
      </c>
      <c r="V5251" s="16">
        <f>ROUNDUP((T5251+U5251+2*'Read Me'!$B$13)*(1+'Read Me'!$B$12),-1)</f>
        <v/>
      </c>
      <c r="W5251" s="16">
        <f>V5251*N5251*O5251</f>
        <v/>
      </c>
      <c r="X5251" s="12">
        <f>IF(LEFT(I5251,2)="MV",2*N5251*IF(L5251="1/C",O5251,1),0)</f>
        <v/>
      </c>
      <c r="Y5251" s="12">
        <f>IF(OR(LEFT(K5251,4)="LVAX",LEFT(K5251,6)="MV15AX",LEFT(K5251,4)="CTAX",LEFT(K5251,2)="W|"),2*N5251*O5251,0)</f>
        <v/>
      </c>
      <c r="Z5251" s="12" t="inlineStr">
        <is>
          <t>battery rack inside the PCM</t>
        </is>
      </c>
      <c r="AA5251" s="12">
        <f>N5251*O5251</f>
        <v/>
      </c>
    </row>
    <row r="5252">
      <c r="A5252" s="12" t="inlineStr">
        <is>
          <t>I-P-0210</t>
        </is>
      </c>
      <c r="B5252" s="12" t="inlineStr">
        <is>
          <t>I</t>
        </is>
      </c>
      <c r="C5252" s="12" t="inlineStr">
        <is>
          <t>Modular / portable power</t>
        </is>
      </c>
      <c r="D5252" s="12" t="inlineStr">
        <is>
          <t>SC-2 PCM lighting, receptacles and HVAC (from its own 480 V board)</t>
        </is>
      </c>
      <c r="E5252" s="12" t="inlineStr"/>
      <c r="F5252" s="12" t="inlineStr">
        <is>
          <t>SC-2 PCM + 15 kV GCB</t>
        </is>
      </c>
      <c r="G5252" s="12" t="inlineStr"/>
      <c r="H5252" s="12" t="inlineStr">
        <is>
          <t>SC-2 PCM + 15 kV GCB</t>
        </is>
      </c>
      <c r="I5252" s="12" t="inlineStr">
        <is>
          <t>LV 600 V</t>
        </is>
      </c>
      <c r="J5252" s="12" t="inlineStr">
        <is>
          <t>Type TC-ER 600 V 3/C Cu XHHW-2 + ground, PVC jacket</t>
        </is>
      </c>
      <c r="K5252" s="12" t="inlineStr">
        <is>
          <t>LV|3/C+G|2</t>
        </is>
      </c>
      <c r="L5252" s="12" t="inlineStr">
        <is>
          <t>3/C+G</t>
        </is>
      </c>
      <c r="M5252" s="12" t="inlineStr">
        <is>
          <t>2</t>
        </is>
      </c>
      <c r="N5252" s="12" t="n">
        <v>1</v>
      </c>
      <c r="O5252" s="12" t="n">
        <v>1</v>
      </c>
      <c r="P5252" s="12" t="n">
        <v>480</v>
      </c>
      <c r="Q5252" s="12" t="n">
        <v>40</v>
      </c>
      <c r="R5252" s="12" t="n"/>
      <c r="S5252" s="12" t="inlineStr">
        <is>
          <t>Tray</t>
        </is>
      </c>
      <c r="T5252" s="16" t="n">
        <v>80</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internal to the PCM; aux transformer 13.8 kV / 480 V inside</t>
        </is>
      </c>
      <c r="AA5252" s="12">
        <f>N5252*O5252</f>
        <v/>
      </c>
    </row>
    <row r="5253">
      <c r="A5253" s="12" t="inlineStr">
        <is>
          <t>I-P-0211</t>
        </is>
      </c>
      <c r="B5253" s="12" t="inlineStr">
        <is>
          <t>I</t>
        </is>
      </c>
      <c r="C5253" s="12" t="inlineStr">
        <is>
          <t>Modular / portable power</t>
        </is>
      </c>
      <c r="D5253" s="12" t="inlineStr">
        <is>
          <t>Area / platform lighting circuit 1 (10 fixtures)</t>
        </is>
      </c>
      <c r="E5253" s="12" t="inlineStr"/>
      <c r="F5253" s="12" t="inlineStr">
        <is>
          <t>SC-2 PCM + 15 kV GCB</t>
        </is>
      </c>
      <c r="G5253" s="12" t="inlineStr"/>
      <c r="H5253" s="12" t="inlineStr">
        <is>
          <t>SC-2 SCR / CO catalyst</t>
        </is>
      </c>
      <c r="I5253" s="12" t="inlineStr">
        <is>
          <t>LV 600 V</t>
        </is>
      </c>
      <c r="J5253" s="12" t="inlineStr">
        <is>
          <t>Type TC-ER 600 V 3/C Cu XHHW-2 + ground, PVC jacket</t>
        </is>
      </c>
      <c r="K5253" s="12" t="inlineStr">
        <is>
          <t>LV|3/C+G|10</t>
        </is>
      </c>
      <c r="L5253" s="12" t="inlineStr">
        <is>
          <t>3/C+G</t>
        </is>
      </c>
      <c r="M5253" s="12" t="inlineStr">
        <is>
          <t>10</t>
        </is>
      </c>
      <c r="N5253" s="12" t="n">
        <v>1</v>
      </c>
      <c r="O5253" s="12" t="n">
        <v>1</v>
      </c>
      <c r="P5253" s="12" t="n">
        <v>480</v>
      </c>
      <c r="Q5253" s="12" t="n">
        <v>3</v>
      </c>
      <c r="R5253" s="12" t="n">
        <v>5</v>
      </c>
      <c r="S5253" s="12" t="inlineStr">
        <is>
          <t>Duct bank</t>
        </is>
      </c>
      <c r="T5253" s="16" t="n">
        <v>325</v>
      </c>
      <c r="U5253" s="16" t="n">
        <v>122</v>
      </c>
      <c r="V5253" s="16">
        <f>ROUNDUP((T5253+U5253+2*'Read Me'!$B$13)*(1+'Read Me'!$B$12),-1)</f>
        <v/>
      </c>
      <c r="W5253" s="16">
        <f>V5253*N5253*O5253</f>
        <v/>
      </c>
      <c r="X5253" s="12">
        <f>IF(LEFT(I5253,2)="MV",2*N5253*IF(L5253="1/C",O5253,1),0)</f>
        <v/>
      </c>
      <c r="Y5253" s="12">
        <f>IF(OR(LEFT(K5253,4)="LVAX",LEFT(K5253,6)="MV15AX",LEFT(K5253,4)="CTAX",LEFT(K5253,2)="W|"),2*N5253*O5253,0)</f>
        <v/>
      </c>
      <c r="Z5253" s="12" t="inlineStr">
        <is>
          <t>fixture-to-fixture run included</t>
        </is>
      </c>
      <c r="AA5253" s="12">
        <f>N5253*O5253</f>
        <v/>
      </c>
    </row>
    <row r="5254">
      <c r="A5254" s="12" t="inlineStr">
        <is>
          <t>I-P-0212</t>
        </is>
      </c>
      <c r="B5254" s="12" t="inlineStr">
        <is>
          <t>I</t>
        </is>
      </c>
      <c r="C5254" s="12" t="inlineStr">
        <is>
          <t>Modular / portable power</t>
        </is>
      </c>
      <c r="D5254" s="12" t="inlineStr">
        <is>
          <t>SC-2 ammonia vaporiser electric heater</t>
        </is>
      </c>
      <c r="E5254" s="12" t="inlineStr"/>
      <c r="F5254" s="12" t="inlineStr">
        <is>
          <t>SC-2 PCM + 15 kV GCB</t>
        </is>
      </c>
      <c r="G5254" s="12" t="inlineStr"/>
      <c r="H5254" s="12" t="inlineStr">
        <is>
          <t>SC-2 ammonia flow-control unit</t>
        </is>
      </c>
      <c r="I5254" s="12" t="inlineStr">
        <is>
          <t>LV 600 V</t>
        </is>
      </c>
      <c r="J5254" s="12" t="inlineStr">
        <is>
          <t>Type TC-ER 600 V 3/C Cu XHHW-2 + ground, PVC jacket</t>
        </is>
      </c>
      <c r="K5254" s="12" t="inlineStr">
        <is>
          <t>LV|3/C+G|4</t>
        </is>
      </c>
      <c r="L5254" s="12" t="inlineStr">
        <is>
          <t>3/C+G</t>
        </is>
      </c>
      <c r="M5254" s="12" t="inlineStr">
        <is>
          <t>4</t>
        </is>
      </c>
      <c r="N5254" s="12" t="n">
        <v>1</v>
      </c>
      <c r="O5254" s="12" t="n">
        <v>1</v>
      </c>
      <c r="P5254" s="12" t="n">
        <v>480</v>
      </c>
      <c r="Q5254" s="12" t="n">
        <v>45</v>
      </c>
      <c r="R5254" s="12" t="n">
        <v>57</v>
      </c>
      <c r="S5254" s="12" t="inlineStr">
        <is>
          <t>Tray</t>
        </is>
      </c>
      <c r="T5254" s="16" t="n">
        <v>0</v>
      </c>
      <c r="U5254" s="16" t="n">
        <v>152</v>
      </c>
      <c r="V5254" s="16">
        <f>ROUNDUP((T5254+U5254+2*'Read Me'!$B$13)*(1+'Read Me'!$B$12),-1)</f>
        <v/>
      </c>
      <c r="W5254" s="16">
        <f>V5254*N5254*O5254</f>
        <v/>
      </c>
      <c r="X5254" s="12">
        <f>IF(LEFT(I5254,2)="MV",2*N5254*IF(L5254="1/C",O5254,1),0)</f>
        <v/>
      </c>
      <c r="Y5254" s="12">
        <f>IF(OR(LEFT(K5254,4)="LVAX",LEFT(K5254,6)="MV15AX",LEFT(K5254,4)="CTAX",LEFT(K5254,2)="W|"),2*N5254*O5254,0)</f>
        <v/>
      </c>
      <c r="Z5254" s="12" t="inlineStr">
        <is>
          <t>VD 1.1 %</t>
        </is>
      </c>
      <c r="AA5254" s="12">
        <f>N5254*O5254</f>
        <v/>
      </c>
    </row>
    <row r="5255">
      <c r="A5255" s="12" t="inlineStr">
        <is>
          <t>I-P-0213</t>
        </is>
      </c>
      <c r="B5255" s="12" t="inlineStr">
        <is>
          <t>I</t>
        </is>
      </c>
      <c r="C5255" s="12" t="inlineStr">
        <is>
          <t>Modular / portable power</t>
        </is>
      </c>
      <c r="D5255" s="12" t="inlineStr">
        <is>
          <t>Motor 1 of 2, 7.5 kW</t>
        </is>
      </c>
      <c r="E5255" s="12" t="inlineStr"/>
      <c r="F5255" s="12" t="inlineStr">
        <is>
          <t>SC-2 PCM + 15 kV GCB</t>
        </is>
      </c>
      <c r="G5255" s="12" t="inlineStr"/>
      <c r="H5255" s="12" t="inlineStr">
        <is>
          <t>SC-2 ammonia flow-control unit</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7.5</v>
      </c>
      <c r="R5255" s="12" t="n">
        <v>10.6</v>
      </c>
      <c r="S5255" s="12" t="inlineStr">
        <is>
          <t>Tray</t>
        </is>
      </c>
      <c r="T5255" s="16" t="n">
        <v>0</v>
      </c>
      <c r="U5255" s="16" t="n">
        <v>152</v>
      </c>
      <c r="V5255" s="16">
        <f>ROUNDUP((T5255+U5255+2*'Read Me'!$B$13)*(1+'Read Me'!$B$12),-1)</f>
        <v/>
      </c>
      <c r="W5255" s="16">
        <f>V5255*N5255*O5255</f>
        <v/>
      </c>
      <c r="X5255" s="12">
        <f>IF(LEFT(I5255,2)="MV",2*N5255*IF(L5255="1/C",O5255,1),0)</f>
        <v/>
      </c>
      <c r="Y5255" s="12">
        <f>IF(OR(LEFT(K5255,4)="LVAX",LEFT(K5255,6)="MV15AX",LEFT(K5255,4)="CTAX",LEFT(K5255,2)="W|"),2*N5255*O5255,0)</f>
        <v/>
      </c>
      <c r="Z5255" s="12" t="inlineStr">
        <is>
          <t>VD 0.8 %</t>
        </is>
      </c>
      <c r="AA5255" s="12">
        <f>N5255*O5255</f>
        <v/>
      </c>
    </row>
    <row r="5256">
      <c r="A5256" s="12" t="inlineStr">
        <is>
          <t>I-P-0214</t>
        </is>
      </c>
      <c r="B5256" s="12" t="inlineStr">
        <is>
          <t>I</t>
        </is>
      </c>
      <c r="C5256" s="12" t="inlineStr">
        <is>
          <t>Modular / portable power</t>
        </is>
      </c>
      <c r="D5256" s="12" t="inlineStr">
        <is>
          <t>Motor 2 of 2, 7.5 kW</t>
        </is>
      </c>
      <c r="E5256" s="12" t="inlineStr"/>
      <c r="F5256" s="12" t="inlineStr">
        <is>
          <t>SC-2 PCM + 15 kV GCB</t>
        </is>
      </c>
      <c r="G5256" s="12" t="inlineStr"/>
      <c r="H5256" s="12" t="inlineStr">
        <is>
          <t>SC-2 ammonia flow-control unit</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7.5</v>
      </c>
      <c r="R5256" s="12" t="n">
        <v>10.6</v>
      </c>
      <c r="S5256" s="12" t="inlineStr">
        <is>
          <t>Tray</t>
        </is>
      </c>
      <c r="T5256" s="16" t="n">
        <v>0</v>
      </c>
      <c r="U5256" s="16" t="n">
        <v>152</v>
      </c>
      <c r="V5256" s="16">
        <f>ROUNDUP((T5256+U5256+2*'Read Me'!$B$13)*(1+'Read Me'!$B$12),-1)</f>
        <v/>
      </c>
      <c r="W5256" s="16">
        <f>V5256*N5256*O5256</f>
        <v/>
      </c>
      <c r="X5256" s="12">
        <f>IF(LEFT(I5256,2)="MV",2*N5256*IF(L5256="1/C",O5256,1),0)</f>
        <v/>
      </c>
      <c r="Y5256" s="12">
        <f>IF(OR(LEFT(K5256,4)="LVAX",LEFT(K5256,6)="MV15AX",LEFT(K5256,4)="CTAX",LEFT(K5256,2)="W|"),2*N5256*O5256,0)</f>
        <v/>
      </c>
      <c r="Z5256" s="12" t="inlineStr">
        <is>
          <t>VD 0.8 %</t>
        </is>
      </c>
      <c r="AA5256" s="12">
        <f>N5256*O5256</f>
        <v/>
      </c>
    </row>
    <row r="5257">
      <c r="A5257" s="12" t="inlineStr">
        <is>
          <t>I-P-0215</t>
        </is>
      </c>
      <c r="B5257" s="12" t="inlineStr">
        <is>
          <t>I</t>
        </is>
      </c>
      <c r="C5257" s="12" t="inlineStr">
        <is>
          <t>Modular / portable power</t>
        </is>
      </c>
      <c r="D5257" s="12" t="inlineStr">
        <is>
          <t>SC-2 water-wash tank heater</t>
        </is>
      </c>
      <c r="E5257" s="12" t="inlineStr"/>
      <c r="F5257" s="12" t="inlineStr">
        <is>
          <t>SC-2 PCM + 15 kV GCB</t>
        </is>
      </c>
      <c r="G5257" s="12" t="inlineStr"/>
      <c r="H5257" s="12" t="inlineStr">
        <is>
          <t>SC-2 auxiliary skids: fuel-gas module, water-wash skid</t>
        </is>
      </c>
      <c r="I5257" s="12" t="inlineStr">
        <is>
          <t>LV 600 V</t>
        </is>
      </c>
      <c r="J5257" s="12" t="inlineStr">
        <is>
          <t>ARMOR-X MC-HL 600 V 3/C Cu XHHW-2 + ground, CWA, black PVC (Class I Div 2)</t>
        </is>
      </c>
      <c r="K5257" s="12" t="inlineStr">
        <is>
          <t>LVAX|3/C+G|10</t>
        </is>
      </c>
      <c r="L5257" s="12" t="inlineStr">
        <is>
          <t>3/C+G</t>
        </is>
      </c>
      <c r="M5257" s="12" t="inlineStr">
        <is>
          <t>10</t>
        </is>
      </c>
      <c r="N5257" s="12" t="n">
        <v>1</v>
      </c>
      <c r="O5257" s="12" t="n">
        <v>1</v>
      </c>
      <c r="P5257" s="12" t="n">
        <v>480</v>
      </c>
      <c r="Q5257" s="12" t="n">
        <v>6</v>
      </c>
      <c r="R5257" s="12" t="n">
        <v>7.6</v>
      </c>
      <c r="S5257" s="12" t="inlineStr">
        <is>
          <t>Tray</t>
        </is>
      </c>
      <c r="T5257" s="16" t="n">
        <v>0</v>
      </c>
      <c r="U5257" s="16" t="n">
        <v>77</v>
      </c>
      <c r="V5257" s="16">
        <f>ROUNDUP((T5257+U5257+2*'Read Me'!$B$13)*(1+'Read Me'!$B$12),-1)</f>
        <v/>
      </c>
      <c r="W5257" s="16">
        <f>V5257*N5257*O5257</f>
        <v/>
      </c>
      <c r="X5257" s="12">
        <f>IF(LEFT(I5257,2)="MV",2*N5257*IF(L5257="1/C",O5257,1),0)</f>
        <v/>
      </c>
      <c r="Y5257" s="12">
        <f>IF(OR(LEFT(K5257,4)="LVAX",LEFT(K5257,6)="MV15AX",LEFT(K5257,4)="CTAX",LEFT(K5257,2)="W|"),2*N5257*O5257,0)</f>
        <v/>
      </c>
      <c r="Z5257" s="12" t="inlineStr">
        <is>
          <t>VD 0.3 %</t>
        </is>
      </c>
      <c r="AA5257" s="12">
        <f>N5257*O5257</f>
        <v/>
      </c>
    </row>
    <row r="5258">
      <c r="A5258" s="12" t="inlineStr">
        <is>
          <t>I-P-0216</t>
        </is>
      </c>
      <c r="B5258" s="12" t="inlineStr">
        <is>
          <t>I</t>
        </is>
      </c>
      <c r="C5258" s="12" t="inlineStr">
        <is>
          <t>Modular / portable power</t>
        </is>
      </c>
      <c r="D5258" s="12" t="inlineStr">
        <is>
          <t>Motor 1 of 1, 7.5 kW</t>
        </is>
      </c>
      <c r="E5258" s="12" t="inlineStr"/>
      <c r="F5258" s="12" t="inlineStr">
        <is>
          <t>SC-2 PCM + 15 kV GCB</t>
        </is>
      </c>
      <c r="G5258" s="12" t="inlineStr"/>
      <c r="H5258" s="12" t="inlineStr">
        <is>
          <t>SC-2 auxiliary skids: fuel-gas module, water-wash skid</t>
        </is>
      </c>
      <c r="I5258" s="12" t="inlineStr">
        <is>
          <t>LV 600 V</t>
        </is>
      </c>
      <c r="J5258" s="12" t="inlineStr">
        <is>
          <t>ARMOR-X MC-HL 600 V 3/C Cu XHHW-2 + ground, CWA, black PVC (Class I Div 2)</t>
        </is>
      </c>
      <c r="K5258" s="12" t="inlineStr">
        <is>
          <t>LVAX|3/C+G|10</t>
        </is>
      </c>
      <c r="L5258" s="12" t="inlineStr">
        <is>
          <t>3/C+G</t>
        </is>
      </c>
      <c r="M5258" s="12" t="inlineStr">
        <is>
          <t>10</t>
        </is>
      </c>
      <c r="N5258" s="12" t="n">
        <v>1</v>
      </c>
      <c r="O5258" s="12" t="n">
        <v>1</v>
      </c>
      <c r="P5258" s="12" t="n">
        <v>480</v>
      </c>
      <c r="Q5258" s="12" t="n">
        <v>7.5</v>
      </c>
      <c r="R5258" s="12" t="n">
        <v>10.6</v>
      </c>
      <c r="S5258" s="12" t="inlineStr">
        <is>
          <t>Tray</t>
        </is>
      </c>
      <c r="T5258" s="16" t="n">
        <v>0</v>
      </c>
      <c r="U5258" s="16" t="n">
        <v>77</v>
      </c>
      <c r="V5258" s="16">
        <f>ROUNDUP((T5258+U5258+2*'Read Me'!$B$13)*(1+'Read Me'!$B$12),-1)</f>
        <v/>
      </c>
      <c r="W5258" s="16">
        <f>V5258*N5258*O5258</f>
        <v/>
      </c>
      <c r="X5258" s="12">
        <f>IF(LEFT(I5258,2)="MV",2*N5258*IF(L5258="1/C",O5258,1),0)</f>
        <v/>
      </c>
      <c r="Y5258" s="12">
        <f>IF(OR(LEFT(K5258,4)="LVAX",LEFT(K5258,6)="MV15AX",LEFT(K5258,4)="CTAX",LEFT(K5258,2)="W|"),2*N5258*O5258,0)</f>
        <v/>
      </c>
      <c r="Z5258" s="12" t="inlineStr">
        <is>
          <t>VD 0.4 %</t>
        </is>
      </c>
      <c r="AA5258" s="12">
        <f>N5258*O5258</f>
        <v/>
      </c>
    </row>
    <row r="5259">
      <c r="A5259" s="12" t="inlineStr">
        <is>
          <t>I-P-0217</t>
        </is>
      </c>
      <c r="B5259" s="12" t="inlineStr">
        <is>
          <t>I</t>
        </is>
      </c>
      <c r="C5259" s="12" t="inlineStr">
        <is>
          <t>Modular / portable power</t>
        </is>
      </c>
      <c r="D5259" s="12" t="inlineStr">
        <is>
          <t>Motor 1 of 4, 15 kW</t>
        </is>
      </c>
      <c r="E5259" s="12" t="inlineStr"/>
      <c r="F5259" s="12" t="inlineStr">
        <is>
          <t>SC-2 PCM + 15 kV GCB</t>
        </is>
      </c>
      <c r="G5259" s="12" t="inlineStr"/>
      <c r="H5259" s="12" t="inlineStr">
        <is>
          <t>SC-2 lube-oil fin-fan cooler</t>
        </is>
      </c>
      <c r="I5259" s="12" t="inlineStr">
        <is>
          <t>LV 600 V</t>
        </is>
      </c>
      <c r="J5259" s="12" t="inlineStr">
        <is>
          <t>Type TC-ER 600 V 3/C Cu XHHW-2 + ground, PVC jacket</t>
        </is>
      </c>
      <c r="K5259" s="12" t="inlineStr">
        <is>
          <t>LV|3/C+G|10</t>
        </is>
      </c>
      <c r="L5259" s="12" t="inlineStr">
        <is>
          <t>3/C+G</t>
        </is>
      </c>
      <c r="M5259" s="12" t="inlineStr">
        <is>
          <t>10</t>
        </is>
      </c>
      <c r="N5259" s="12" t="n">
        <v>1</v>
      </c>
      <c r="O5259" s="12" t="n">
        <v>1</v>
      </c>
      <c r="P5259" s="12" t="n">
        <v>480</v>
      </c>
      <c r="Q5259" s="12" t="n">
        <v>15</v>
      </c>
      <c r="R5259" s="12" t="n">
        <v>21.2</v>
      </c>
      <c r="S5259" s="12" t="inlineStr">
        <is>
          <t>Tray</t>
        </is>
      </c>
      <c r="T5259" s="16" t="n">
        <v>0</v>
      </c>
      <c r="U5259" s="16" t="n">
        <v>82</v>
      </c>
      <c r="V5259" s="16">
        <f>ROUNDUP((T5259+U5259+2*'Read Me'!$B$13)*(1+'Read Me'!$B$12),-1)</f>
        <v/>
      </c>
      <c r="W5259" s="16">
        <f>V5259*N5259*O5259</f>
        <v/>
      </c>
      <c r="X5259" s="12">
        <f>IF(LEFT(I5259,2)="MV",2*N5259*IF(L5259="1/C",O5259,1),0)</f>
        <v/>
      </c>
      <c r="Y5259" s="12">
        <f>IF(OR(LEFT(K5259,4)="LVAX",LEFT(K5259,6)="MV15AX",LEFT(K5259,4)="CTAX",LEFT(K5259,2)="W|"),2*N5259*O5259,0)</f>
        <v/>
      </c>
      <c r="Z5259" s="12" t="inlineStr">
        <is>
          <t>VD 0.8 %</t>
        </is>
      </c>
      <c r="AA5259" s="12">
        <f>N5259*O5259</f>
        <v/>
      </c>
    </row>
    <row r="5260">
      <c r="A5260" s="12" t="inlineStr">
        <is>
          <t>I-P-0218</t>
        </is>
      </c>
      <c r="B5260" s="12" t="inlineStr">
        <is>
          <t>I</t>
        </is>
      </c>
      <c r="C5260" s="12" t="inlineStr">
        <is>
          <t>Modular / portable power</t>
        </is>
      </c>
      <c r="D5260" s="12" t="inlineStr">
        <is>
          <t>Motor 2 of 4, 15 kW</t>
        </is>
      </c>
      <c r="E5260" s="12" t="inlineStr"/>
      <c r="F5260" s="12" t="inlineStr">
        <is>
          <t>SC-2 PCM + 15 kV GCB</t>
        </is>
      </c>
      <c r="G5260" s="12" t="inlineStr"/>
      <c r="H5260" s="12" t="inlineStr">
        <is>
          <t>SC-2 lube-oil fin-fan cooler</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15</v>
      </c>
      <c r="R5260" s="12" t="n">
        <v>21.2</v>
      </c>
      <c r="S5260" s="12" t="inlineStr">
        <is>
          <t>Tray</t>
        </is>
      </c>
      <c r="T5260" s="16" t="n">
        <v>0</v>
      </c>
      <c r="U5260" s="16" t="n">
        <v>82</v>
      </c>
      <c r="V5260" s="16">
        <f>ROUNDUP((T5260+U5260+2*'Read Me'!$B$13)*(1+'Read Me'!$B$12),-1)</f>
        <v/>
      </c>
      <c r="W5260" s="16">
        <f>V5260*N5260*O5260</f>
        <v/>
      </c>
      <c r="X5260" s="12">
        <f>IF(LEFT(I5260,2)="MV",2*N5260*IF(L5260="1/C",O5260,1),0)</f>
        <v/>
      </c>
      <c r="Y5260" s="12">
        <f>IF(OR(LEFT(K5260,4)="LVAX",LEFT(K5260,6)="MV15AX",LEFT(K5260,4)="CTAX",LEFT(K5260,2)="W|"),2*N5260*O5260,0)</f>
        <v/>
      </c>
      <c r="Z5260" s="12" t="inlineStr">
        <is>
          <t>VD 0.8 %</t>
        </is>
      </c>
      <c r="AA5260" s="12">
        <f>N5260*O5260</f>
        <v/>
      </c>
    </row>
    <row r="5261">
      <c r="A5261" s="12" t="inlineStr">
        <is>
          <t>I-P-0219</t>
        </is>
      </c>
      <c r="B5261" s="12" t="inlineStr">
        <is>
          <t>I</t>
        </is>
      </c>
      <c r="C5261" s="12" t="inlineStr">
        <is>
          <t>Modular / portable power</t>
        </is>
      </c>
      <c r="D5261" s="12" t="inlineStr">
        <is>
          <t>Motor 3 of 4, 15 kW</t>
        </is>
      </c>
      <c r="E5261" s="12" t="inlineStr"/>
      <c r="F5261" s="12" t="inlineStr">
        <is>
          <t>SC-2 PCM + 15 kV GCB</t>
        </is>
      </c>
      <c r="G5261" s="12" t="inlineStr"/>
      <c r="H5261" s="12" t="inlineStr">
        <is>
          <t>SC-2 lube-oil fin-fan cooler</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15</v>
      </c>
      <c r="R5261" s="12" t="n">
        <v>21.2</v>
      </c>
      <c r="S5261" s="12" t="inlineStr">
        <is>
          <t>Tray</t>
        </is>
      </c>
      <c r="T5261" s="16" t="n">
        <v>0</v>
      </c>
      <c r="U5261" s="16" t="n">
        <v>82</v>
      </c>
      <c r="V5261" s="16">
        <f>ROUNDUP((T5261+U5261+2*'Read Me'!$B$13)*(1+'Read Me'!$B$12),-1)</f>
        <v/>
      </c>
      <c r="W5261" s="16">
        <f>V5261*N5261*O5261</f>
        <v/>
      </c>
      <c r="X5261" s="12">
        <f>IF(LEFT(I5261,2)="MV",2*N5261*IF(L5261="1/C",O5261,1),0)</f>
        <v/>
      </c>
      <c r="Y5261" s="12">
        <f>IF(OR(LEFT(K5261,4)="LVAX",LEFT(K5261,6)="MV15AX",LEFT(K5261,4)="CTAX",LEFT(K5261,2)="W|"),2*N5261*O5261,0)</f>
        <v/>
      </c>
      <c r="Z5261" s="12" t="inlineStr">
        <is>
          <t>VD 0.8 %</t>
        </is>
      </c>
      <c r="AA5261" s="12">
        <f>N5261*O5261</f>
        <v/>
      </c>
    </row>
    <row r="5262">
      <c r="A5262" s="12" t="inlineStr">
        <is>
          <t>I-P-0220</t>
        </is>
      </c>
      <c r="B5262" s="12" t="inlineStr">
        <is>
          <t>I</t>
        </is>
      </c>
      <c r="C5262" s="12" t="inlineStr">
        <is>
          <t>Modular / portable power</t>
        </is>
      </c>
      <c r="D5262" s="12" t="inlineStr">
        <is>
          <t>Motor 4 of 4, 15 kW</t>
        </is>
      </c>
      <c r="E5262" s="12" t="inlineStr"/>
      <c r="F5262" s="12" t="inlineStr">
        <is>
          <t>SC-2 PCM + 15 kV GCB</t>
        </is>
      </c>
      <c r="G5262" s="12" t="inlineStr"/>
      <c r="H5262" s="12" t="inlineStr">
        <is>
          <t>SC-2 lube-oil fin-fan cooler</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15</v>
      </c>
      <c r="R5262" s="12" t="n">
        <v>21.2</v>
      </c>
      <c r="S5262" s="12" t="inlineStr">
        <is>
          <t>Tray</t>
        </is>
      </c>
      <c r="T5262" s="16" t="n">
        <v>0</v>
      </c>
      <c r="U5262" s="16" t="n">
        <v>82</v>
      </c>
      <c r="V5262" s="16">
        <f>ROUNDUP((T5262+U5262+2*'Read Me'!$B$13)*(1+'Read Me'!$B$12),-1)</f>
        <v/>
      </c>
      <c r="W5262" s="16">
        <f>V5262*N5262*O5262</f>
        <v/>
      </c>
      <c r="X5262" s="12">
        <f>IF(LEFT(I5262,2)="MV",2*N5262*IF(L5262="1/C",O5262,1),0)</f>
        <v/>
      </c>
      <c r="Y5262" s="12">
        <f>IF(OR(LEFT(K5262,4)="LVAX",LEFT(K5262,6)="MV15AX",LEFT(K5262,4)="CTAX",LEFT(K5262,2)="W|"),2*N5262*O5262,0)</f>
        <v/>
      </c>
      <c r="Z5262" s="12" t="inlineStr">
        <is>
          <t>VD 0.8 %</t>
        </is>
      </c>
      <c r="AA5262" s="12">
        <f>N5262*O5262</f>
        <v/>
      </c>
    </row>
    <row r="5263">
      <c r="A5263" s="12" t="inlineStr">
        <is>
          <t>I-P-0221</t>
        </is>
      </c>
      <c r="B5263" s="12" t="inlineStr">
        <is>
          <t>I</t>
        </is>
      </c>
      <c r="C5263" s="12" t="inlineStr">
        <is>
          <t>Modular / portable power</t>
        </is>
      </c>
      <c r="D5263" s="12" t="inlineStr">
        <is>
          <t>Area / platform lighting circuit 1 (4 fixtures)</t>
        </is>
      </c>
      <c r="E5263" s="12" t="inlineStr"/>
      <c r="F5263" s="12" t="inlineStr">
        <is>
          <t>SC-2 PCM + 15 kV GCB</t>
        </is>
      </c>
      <c r="G5263" s="12" t="inlineStr"/>
      <c r="H5263" s="12" t="inlineStr">
        <is>
          <t>SC-2 stack (80 ft)</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3</v>
      </c>
      <c r="R5263" s="12" t="n">
        <v>5</v>
      </c>
      <c r="S5263" s="12" t="inlineStr">
        <is>
          <t>Duct bank</t>
        </is>
      </c>
      <c r="T5263" s="16" t="n">
        <v>325</v>
      </c>
      <c r="U5263" s="16" t="n">
        <v>176</v>
      </c>
      <c r="V5263" s="16">
        <f>ROUNDUP((T5263+U5263+2*'Read Me'!$B$13)*(1+'Read Me'!$B$12),-1)</f>
        <v/>
      </c>
      <c r="W5263" s="16">
        <f>V5263*N5263*O5263</f>
        <v/>
      </c>
      <c r="X5263" s="12">
        <f>IF(LEFT(I5263,2)="MV",2*N5263*IF(L5263="1/C",O5263,1),0)</f>
        <v/>
      </c>
      <c r="Y5263" s="12">
        <f>IF(OR(LEFT(K5263,4)="LVAX",LEFT(K5263,6)="MV15AX",LEFT(K5263,4)="CTAX",LEFT(K5263,2)="W|"),2*N5263*O5263,0)</f>
        <v/>
      </c>
      <c r="Z5263" s="12" t="inlineStr">
        <is>
          <t>fixture-to-fixture run included</t>
        </is>
      </c>
      <c r="AA5263" s="12">
        <f>N5263*O5263</f>
        <v/>
      </c>
    </row>
    <row r="5264">
      <c r="A5264" s="12" t="inlineStr">
        <is>
          <t>I-P-0222</t>
        </is>
      </c>
      <c r="B5264" s="12" t="inlineStr">
        <is>
          <t>I</t>
        </is>
      </c>
      <c r="C5264" s="12" t="inlineStr">
        <is>
          <t>Modular / portable power</t>
        </is>
      </c>
      <c r="D5264" s="12" t="inlineStr">
        <is>
          <t>Motor 1 of 2, 185 kW</t>
        </is>
      </c>
      <c r="E5264" s="12" t="inlineStr"/>
      <c r="F5264" s="12" t="inlineStr">
        <is>
          <t>SC-2 PCM + 15 kV GCB</t>
        </is>
      </c>
      <c r="G5264" s="12" t="inlineStr"/>
      <c r="H5264" s="12" t="inlineStr">
        <is>
          <t>SC-2 tempering-air fans (2 x 100 %)</t>
        </is>
      </c>
      <c r="I5264" s="12" t="inlineStr">
        <is>
          <t>LV 600 V</t>
        </is>
      </c>
      <c r="J5264" s="12" t="inlineStr">
        <is>
          <t>Type TC-ER 600 V 3/C Cu XHHW-2 + ground, PVC jacket</t>
        </is>
      </c>
      <c r="K5264" s="12" t="inlineStr">
        <is>
          <t>LV|3/C+G|500</t>
        </is>
      </c>
      <c r="L5264" s="12" t="inlineStr">
        <is>
          <t>3/C+G</t>
        </is>
      </c>
      <c r="M5264" s="12" t="inlineStr">
        <is>
          <t>500 kcmil</t>
        </is>
      </c>
      <c r="N5264" s="12" t="n">
        <v>1</v>
      </c>
      <c r="O5264" s="12" t="n">
        <v>1</v>
      </c>
      <c r="P5264" s="12" t="n">
        <v>480</v>
      </c>
      <c r="Q5264" s="12" t="n">
        <v>185</v>
      </c>
      <c r="R5264" s="12" t="n">
        <v>261.8</v>
      </c>
      <c r="S5264" s="12" t="inlineStr">
        <is>
          <t>Duct bank</t>
        </is>
      </c>
      <c r="T5264" s="16" t="n">
        <v>25</v>
      </c>
      <c r="U5264" s="16" t="n">
        <v>124</v>
      </c>
      <c r="V5264" s="16">
        <f>ROUNDUP((T5264+U5264+2*'Read Me'!$B$13)*(1+'Read Me'!$B$12),-1)</f>
        <v/>
      </c>
      <c r="W5264" s="16">
        <f>V5264*N5264*O5264</f>
        <v/>
      </c>
      <c r="X5264" s="12">
        <f>IF(LEFT(I5264,2)="MV",2*N5264*IF(L5264="1/C",O5264,1),0)</f>
        <v/>
      </c>
      <c r="Y5264" s="12">
        <f>IF(OR(LEFT(K5264,4)="LVAX",LEFT(K5264,6)="MV15AX",LEFT(K5264,4)="CTAX",LEFT(K5264,2)="W|"),2*N5264*O5264,0)</f>
        <v/>
      </c>
      <c r="Z5264" s="12" t="inlineStr">
        <is>
          <t>VD 0.4 %</t>
        </is>
      </c>
      <c r="AA5264" s="12">
        <f>N5264*O5264</f>
        <v/>
      </c>
    </row>
    <row r="5265">
      <c r="A5265" s="12" t="inlineStr">
        <is>
          <t>I-P-0223</t>
        </is>
      </c>
      <c r="B5265" s="12" t="inlineStr">
        <is>
          <t>I</t>
        </is>
      </c>
      <c r="C5265" s="12" t="inlineStr">
        <is>
          <t>Modular / portable power</t>
        </is>
      </c>
      <c r="D5265" s="12" t="inlineStr">
        <is>
          <t>Motor 2 of 2, 185 kW</t>
        </is>
      </c>
      <c r="E5265" s="12" t="inlineStr"/>
      <c r="F5265" s="12" t="inlineStr">
        <is>
          <t>SC-2 PCM + 15 kV GCB</t>
        </is>
      </c>
      <c r="G5265" s="12" t="inlineStr"/>
      <c r="H5265" s="12" t="inlineStr">
        <is>
          <t>SC-2 tempering-air fans (2 x 100 %)</t>
        </is>
      </c>
      <c r="I5265" s="12" t="inlineStr">
        <is>
          <t>LV 600 V</t>
        </is>
      </c>
      <c r="J5265" s="12" t="inlineStr">
        <is>
          <t>Type TC-ER 600 V 3/C Cu XHHW-2 + ground, PVC jacket</t>
        </is>
      </c>
      <c r="K5265" s="12" t="inlineStr">
        <is>
          <t>LV|3/C+G|500</t>
        </is>
      </c>
      <c r="L5265" s="12" t="inlineStr">
        <is>
          <t>3/C+G</t>
        </is>
      </c>
      <c r="M5265" s="12" t="inlineStr">
        <is>
          <t>500 kcmil</t>
        </is>
      </c>
      <c r="N5265" s="12" t="n">
        <v>1</v>
      </c>
      <c r="O5265" s="12" t="n">
        <v>1</v>
      </c>
      <c r="P5265" s="12" t="n">
        <v>480</v>
      </c>
      <c r="Q5265" s="12" t="n">
        <v>185</v>
      </c>
      <c r="R5265" s="12" t="n">
        <v>261.8</v>
      </c>
      <c r="S5265" s="12" t="inlineStr">
        <is>
          <t>Duct bank</t>
        </is>
      </c>
      <c r="T5265" s="16" t="n">
        <v>25</v>
      </c>
      <c r="U5265" s="16" t="n">
        <v>124</v>
      </c>
      <c r="V5265" s="16">
        <f>ROUNDUP((T5265+U5265+2*'Read Me'!$B$13)*(1+'Read Me'!$B$12),-1)</f>
        <v/>
      </c>
      <c r="W5265" s="16">
        <f>V5265*N5265*O5265</f>
        <v/>
      </c>
      <c r="X5265" s="12">
        <f>IF(LEFT(I5265,2)="MV",2*N5265*IF(L5265="1/C",O5265,1),0)</f>
        <v/>
      </c>
      <c r="Y5265" s="12">
        <f>IF(OR(LEFT(K5265,4)="LVAX",LEFT(K5265,6)="MV15AX",LEFT(K5265,4)="CTAX",LEFT(K5265,2)="W|"),2*N5265*O5265,0)</f>
        <v/>
      </c>
      <c r="Z5265" s="12" t="inlineStr">
        <is>
          <t>VD 0.4 %</t>
        </is>
      </c>
      <c r="AA5265" s="12">
        <f>N5265*O5265</f>
        <v/>
      </c>
    </row>
    <row r="5266">
      <c r="A5266" s="12" t="inlineStr">
        <is>
          <t>I-P-0224</t>
        </is>
      </c>
      <c r="B5266" s="12" t="inlineStr">
        <is>
          <t>I</t>
        </is>
      </c>
      <c r="C5266" s="12" t="inlineStr">
        <is>
          <t>Modular / portable power</t>
        </is>
      </c>
      <c r="D5266" s="12" t="inlineStr">
        <is>
          <t>Area / platform lighting circuit 1 (4 fixtures)</t>
        </is>
      </c>
      <c r="E5266" s="12" t="inlineStr"/>
      <c r="F5266" s="12" t="inlineStr">
        <is>
          <t>SC-2 PCM + 15 kV GCB</t>
        </is>
      </c>
      <c r="G5266" s="12" t="inlineStr"/>
      <c r="H5266" s="12" t="inlineStr">
        <is>
          <t>SC-2 tempering-air fans (2 x 100 %)</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3</v>
      </c>
      <c r="R5266" s="12" t="n">
        <v>5</v>
      </c>
      <c r="S5266" s="12" t="inlineStr">
        <is>
          <t>Duct bank</t>
        </is>
      </c>
      <c r="T5266" s="16" t="n">
        <v>325</v>
      </c>
      <c r="U5266" s="16" t="n">
        <v>124</v>
      </c>
      <c r="V5266" s="16">
        <f>ROUNDUP((T5266+U5266+2*'Read Me'!$B$13)*(1+'Read Me'!$B$12),-1)</f>
        <v/>
      </c>
      <c r="W5266" s="16">
        <f>V5266*N5266*O5266</f>
        <v/>
      </c>
      <c r="X5266" s="12">
        <f>IF(LEFT(I5266,2)="MV",2*N5266*IF(L5266="1/C",O5266,1),0)</f>
        <v/>
      </c>
      <c r="Y5266" s="12">
        <f>IF(OR(LEFT(K5266,4)="LVAX",LEFT(K5266,6)="MV15AX",LEFT(K5266,4)="CTAX",LEFT(K5266,2)="W|"),2*N5266*O5266,0)</f>
        <v/>
      </c>
      <c r="Z5266" s="12" t="inlineStr">
        <is>
          <t>fixture-to-fixture run included</t>
        </is>
      </c>
      <c r="AA5266" s="12">
        <f>N5266*O5266</f>
        <v/>
      </c>
    </row>
    <row r="5267">
      <c r="A5267" s="12" t="inlineStr">
        <is>
          <t>I-P-0225</t>
        </is>
      </c>
      <c r="B5267" s="12" t="inlineStr">
        <is>
          <t>I</t>
        </is>
      </c>
      <c r="C5267" s="12" t="inlineStr">
        <is>
          <t>Modular / portable power</t>
        </is>
      </c>
      <c r="D5267" s="12" t="inlineStr">
        <is>
          <t>SC-2 emergency DC lube-oil pump (125 V DC, coast-down)</t>
        </is>
      </c>
      <c r="E5267" s="12" t="inlineStr"/>
      <c r="F5267" s="12" t="inlineStr">
        <is>
          <t>SC-2 PCM + 15 kV GCB</t>
        </is>
      </c>
      <c r="G5267" s="12" t="inlineStr">
        <is>
          <t>SC-2</t>
        </is>
      </c>
      <c r="H5267" s="12" t="inlineStr">
        <is>
          <t>SC-2: aeroderivative simple-cycle unit (LM6000 class)</t>
        </is>
      </c>
      <c r="I5267" s="12" t="inlineStr">
        <is>
          <t>LV 600 V</t>
        </is>
      </c>
      <c r="J5267" s="12" t="inlineStr">
        <is>
          <t>XHHW-2 600 V 1/C Cu (feeder sets in tray / duct)</t>
        </is>
      </c>
      <c r="K5267" s="12" t="inlineStr">
        <is>
          <t>LV1C|1/C|2</t>
        </is>
      </c>
      <c r="L5267" s="12" t="inlineStr">
        <is>
          <t>1/C</t>
        </is>
      </c>
      <c r="M5267" s="12" t="inlineStr">
        <is>
          <t>2</t>
        </is>
      </c>
      <c r="N5267" s="12" t="n">
        <v>1</v>
      </c>
      <c r="O5267" s="12" t="n">
        <v>2</v>
      </c>
      <c r="P5267" s="12" t="n">
        <v>125</v>
      </c>
      <c r="Q5267" s="12" t="n">
        <v>7.5</v>
      </c>
      <c r="R5267" s="12" t="n">
        <v>65</v>
      </c>
      <c r="S5267" s="12" t="inlineStr">
        <is>
          <t>Duct bank</t>
        </is>
      </c>
      <c r="T5267" s="16" t="n">
        <v>25</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is>
          <t>LM6000 class: DC pump keeps the bearings fed on loss of AC</t>
        </is>
      </c>
      <c r="AA5267" s="12">
        <f>N5267*O5267</f>
        <v/>
      </c>
    </row>
    <row r="5268">
      <c r="A5268" s="12" t="inlineStr">
        <is>
          <t>I-P-0226</t>
        </is>
      </c>
      <c r="B5268" s="12" t="inlineStr">
        <is>
          <t>I</t>
        </is>
      </c>
      <c r="C5268" s="12" t="inlineStr">
        <is>
          <t>Modular / portable power</t>
        </is>
      </c>
      <c r="D5268" s="12" t="inlineStr">
        <is>
          <t>SC-2 120 V AC UPS to the unit control and protection</t>
        </is>
      </c>
      <c r="E5268" s="12" t="inlineStr"/>
      <c r="F5268" s="12" t="inlineStr">
        <is>
          <t>SC-2 PCM + 15 kV GCB</t>
        </is>
      </c>
      <c r="G5268" s="12" t="inlineStr">
        <is>
          <t>SC-2</t>
        </is>
      </c>
      <c r="H5268" s="12" t="inlineStr">
        <is>
          <t>SC-2: aeroderivative simple-cycle unit (LM6000 class)</t>
        </is>
      </c>
      <c r="I5268" s="12" t="inlineStr">
        <is>
          <t>LV 600 V</t>
        </is>
      </c>
      <c r="J5268" s="12" t="inlineStr">
        <is>
          <t>XHHW-2 600 V 1/C Cu (feeder sets in tray / duct)</t>
        </is>
      </c>
      <c r="K5268" s="12" t="inlineStr">
        <is>
          <t>LV1C|1/C|6</t>
        </is>
      </c>
      <c r="L5268" s="12" t="inlineStr">
        <is>
          <t>1/C</t>
        </is>
      </c>
      <c r="M5268" s="12" t="inlineStr">
        <is>
          <t>6</t>
        </is>
      </c>
      <c r="N5268" s="12" t="n">
        <v>1</v>
      </c>
      <c r="O5268" s="12" t="n">
        <v>2</v>
      </c>
      <c r="P5268" s="12" t="n">
        <v>120</v>
      </c>
      <c r="Q5268" s="12" t="n">
        <v>5</v>
      </c>
      <c r="R5268" s="12" t="n"/>
      <c r="S5268" s="12" t="inlineStr">
        <is>
          <t>Duct bank</t>
        </is>
      </c>
      <c r="T5268" s="16" t="n">
        <v>25</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c r="AA5268" s="12">
        <f>N5268*O5268</f>
        <v/>
      </c>
    </row>
    <row r="5269">
      <c r="A5269" s="12" t="inlineStr">
        <is>
          <t>I-P-0227</t>
        </is>
      </c>
      <c r="B5269" s="12" t="inlineStr">
        <is>
          <t>I</t>
        </is>
      </c>
      <c r="C5269" s="12" t="inlineStr">
        <is>
          <t>Modular / portable power</t>
        </is>
      </c>
      <c r="D5269" s="12" t="inlineStr">
        <is>
          <t>SC-2 hydraulic starter pump motor (start sequence only)</t>
        </is>
      </c>
      <c r="E5269" s="12" t="inlineStr"/>
      <c r="F5269" s="12" t="inlineStr">
        <is>
          <t>SC-2 PCM + 15 kV GCB</t>
        </is>
      </c>
      <c r="G5269" s="12" t="inlineStr">
        <is>
          <t>SC-2</t>
        </is>
      </c>
      <c r="H5269" s="12" t="inlineStr">
        <is>
          <t>SC-2: aeroderivative simple-cycle unit (LM6000 class)</t>
        </is>
      </c>
      <c r="I5269" s="12" t="inlineStr">
        <is>
          <t>LV 600 V</t>
        </is>
      </c>
      <c r="J5269" s="12" t="inlineStr">
        <is>
          <t>Type TC-ER 600 V 3/C Cu XHHW-2 + ground, PVC jacket</t>
        </is>
      </c>
      <c r="K5269" s="12" t="inlineStr">
        <is>
          <t>LV|3/C+G|3/0</t>
        </is>
      </c>
      <c r="L5269" s="12" t="inlineStr">
        <is>
          <t>3/C+G</t>
        </is>
      </c>
      <c r="M5269" s="12" t="inlineStr">
        <is>
          <t>3/0</t>
        </is>
      </c>
      <c r="N5269" s="12" t="n">
        <v>2</v>
      </c>
      <c r="O5269" s="12" t="n">
        <v>1</v>
      </c>
      <c r="P5269" s="12" t="n">
        <v>480</v>
      </c>
      <c r="Q5269" s="12" t="n">
        <v>225</v>
      </c>
      <c r="R5269" s="12" t="n">
        <v>318.4</v>
      </c>
      <c r="S5269" s="12" t="inlineStr">
        <is>
          <t>Duct bank</t>
        </is>
      </c>
      <c r="T5269" s="16" t="n">
        <v>25</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is>
          <t>typical LM6000 hydraulic start; verify starter type / rating with the OEM</t>
        </is>
      </c>
      <c r="AA5269" s="12">
        <f>N5269*O5269</f>
        <v/>
      </c>
    </row>
    <row r="5270">
      <c r="A5270" s="12" t="inlineStr">
        <is>
          <t>I-P-0228</t>
        </is>
      </c>
      <c r="B5270" s="12" t="inlineStr">
        <is>
          <t>I</t>
        </is>
      </c>
      <c r="C5270" s="12" t="inlineStr">
        <is>
          <t>Modular / portable power</t>
        </is>
      </c>
      <c r="D5270" s="12" t="inlineStr">
        <is>
          <t>SC-2 480 V welding receptacle 1</t>
        </is>
      </c>
      <c r="E5270" s="12" t="inlineStr"/>
      <c r="F5270" s="12" t="inlineStr">
        <is>
          <t>SC-2 PCM + 15 kV GCB</t>
        </is>
      </c>
      <c r="G5270" s="12" t="inlineStr">
        <is>
          <t>SC-2</t>
        </is>
      </c>
      <c r="H5270" s="12" t="inlineStr">
        <is>
          <t>SC-2: aeroderivative simple-cycle unit (LM6000 class)</t>
        </is>
      </c>
      <c r="I5270" s="12" t="inlineStr">
        <is>
          <t>LV 600 V</t>
        </is>
      </c>
      <c r="J5270" s="12" t="inlineStr">
        <is>
          <t>Type TC-ER 600 V 3/C Cu XHHW-2 + ground, PVC jacket</t>
        </is>
      </c>
      <c r="K5270" s="12" t="inlineStr">
        <is>
          <t>LV|3/C+G|2</t>
        </is>
      </c>
      <c r="L5270" s="12" t="inlineStr">
        <is>
          <t>3/C+G</t>
        </is>
      </c>
      <c r="M5270" s="12" t="inlineStr">
        <is>
          <t>2</t>
        </is>
      </c>
      <c r="N5270" s="12" t="n">
        <v>1</v>
      </c>
      <c r="O5270" s="12" t="n">
        <v>1</v>
      </c>
      <c r="P5270" s="12" t="n">
        <v>480</v>
      </c>
      <c r="Q5270" s="12" t="n">
        <v>60</v>
      </c>
      <c r="R5270" s="12" t="n">
        <v>76</v>
      </c>
      <c r="S5270" s="12" t="inlineStr">
        <is>
          <t>Duct bank</t>
        </is>
      </c>
      <c r="T5270" s="16" t="n">
        <v>25</v>
      </c>
      <c r="U5270" s="16" t="n">
        <v>32</v>
      </c>
      <c r="V5270" s="16">
        <f>ROUNDUP((T5270+U5270+2*'Read Me'!$B$13)*(1+'Read Me'!$B$12),-1)</f>
        <v/>
      </c>
      <c r="W5270" s="16">
        <f>V5270*N5270*O5270</f>
        <v/>
      </c>
      <c r="X5270" s="12">
        <f>IF(LEFT(I5270,2)="MV",2*N5270*IF(L5270="1/C",O5270,1),0)</f>
        <v/>
      </c>
      <c r="Y5270" s="12">
        <f>IF(OR(LEFT(K5270,4)="LVAX",LEFT(K5270,6)="MV15AX",LEFT(K5270,4)="CTAX",LEFT(K5270,2)="W|"),2*N5270*O5270,0)</f>
        <v/>
      </c>
      <c r="Z5270" s="12" t="inlineStr">
        <is>
          <t>VD 0.3 %</t>
        </is>
      </c>
      <c r="AA5270" s="12">
        <f>N5270*O5270</f>
        <v/>
      </c>
    </row>
    <row r="5271">
      <c r="A5271" s="12" t="inlineStr">
        <is>
          <t>I-P-0229</t>
        </is>
      </c>
      <c r="B5271" s="12" t="inlineStr">
        <is>
          <t>I</t>
        </is>
      </c>
      <c r="C5271" s="12" t="inlineStr">
        <is>
          <t>Modular / portable power</t>
        </is>
      </c>
      <c r="D5271" s="12" t="inlineStr">
        <is>
          <t>SC-2 480 V welding receptacle 2</t>
        </is>
      </c>
      <c r="E5271" s="12" t="inlineStr"/>
      <c r="F5271" s="12" t="inlineStr">
        <is>
          <t>SC-2 PCM + 15 kV GCB</t>
        </is>
      </c>
      <c r="G5271" s="12" t="inlineStr">
        <is>
          <t>SC-2</t>
        </is>
      </c>
      <c r="H5271" s="12" t="inlineStr">
        <is>
          <t>SC-2: aeroderivative simple-cycle unit (LM6000 class)</t>
        </is>
      </c>
      <c r="I5271" s="12" t="inlineStr">
        <is>
          <t>LV 600 V</t>
        </is>
      </c>
      <c r="J5271" s="12" t="inlineStr">
        <is>
          <t>Type TC-ER 600 V 3/C Cu XHHW-2 + ground, PVC jacket</t>
        </is>
      </c>
      <c r="K5271" s="12" t="inlineStr">
        <is>
          <t>LV|3/C+G|2</t>
        </is>
      </c>
      <c r="L5271" s="12" t="inlineStr">
        <is>
          <t>3/C+G</t>
        </is>
      </c>
      <c r="M5271" s="12" t="inlineStr">
        <is>
          <t>2</t>
        </is>
      </c>
      <c r="N5271" s="12" t="n">
        <v>1</v>
      </c>
      <c r="O5271" s="12" t="n">
        <v>1</v>
      </c>
      <c r="P5271" s="12" t="n">
        <v>480</v>
      </c>
      <c r="Q5271" s="12" t="n">
        <v>60</v>
      </c>
      <c r="R5271" s="12" t="n">
        <v>76</v>
      </c>
      <c r="S5271" s="12" t="inlineStr">
        <is>
          <t>Duct bank</t>
        </is>
      </c>
      <c r="T5271" s="16" t="n">
        <v>25</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is>
          <t>VD 0.3 %</t>
        </is>
      </c>
      <c r="AA5271" s="12">
        <f>N5271*O5271</f>
        <v/>
      </c>
    </row>
    <row r="5272">
      <c r="A5272" s="12" t="inlineStr">
        <is>
          <t>I-P-0230</t>
        </is>
      </c>
      <c r="B5272" s="12" t="inlineStr">
        <is>
          <t>I</t>
        </is>
      </c>
      <c r="C5272" s="12" t="inlineStr">
        <is>
          <t>Modular / portable power</t>
        </is>
      </c>
      <c r="D5272" s="12" t="inlineStr">
        <is>
          <t>Motor 1 of 10, 30 kW</t>
        </is>
      </c>
      <c r="E5272" s="12" t="inlineStr"/>
      <c r="F5272" s="12" t="inlineStr">
        <is>
          <t>SC-2 PCM + 15 kV GCB</t>
        </is>
      </c>
      <c r="G5272" s="12" t="inlineStr">
        <is>
          <t>SC-2</t>
        </is>
      </c>
      <c r="H5272" s="12" t="inlineStr">
        <is>
          <t>SC-2: aeroderivative simple-cycle unit (LM6000 class)</t>
        </is>
      </c>
      <c r="I5272" s="12" t="inlineStr">
        <is>
          <t>LV 600 V</t>
        </is>
      </c>
      <c r="J5272" s="12" t="inlineStr">
        <is>
          <t>Type TC-ER 600 V 3/C Cu XHHW-2 + ground, PVC jacket</t>
        </is>
      </c>
      <c r="K5272" s="12" t="inlineStr">
        <is>
          <t>LV|3/C+G|6</t>
        </is>
      </c>
      <c r="L5272" s="12" t="inlineStr">
        <is>
          <t>3/C+G</t>
        </is>
      </c>
      <c r="M5272" s="12" t="inlineStr">
        <is>
          <t>6</t>
        </is>
      </c>
      <c r="N5272" s="12" t="n">
        <v>1</v>
      </c>
      <c r="O5272" s="12" t="n">
        <v>1</v>
      </c>
      <c r="P5272" s="12" t="n">
        <v>480</v>
      </c>
      <c r="Q5272" s="12" t="n">
        <v>30</v>
      </c>
      <c r="R5272" s="12" t="n">
        <v>42.5</v>
      </c>
      <c r="S5272" s="12" t="inlineStr">
        <is>
          <t>Duct bank</t>
        </is>
      </c>
      <c r="T5272" s="16" t="n">
        <v>25</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is>
          <t>VD 0.5 %</t>
        </is>
      </c>
      <c r="AA5272" s="12">
        <f>N5272*O5272</f>
        <v/>
      </c>
    </row>
    <row r="5273">
      <c r="A5273" s="12" t="inlineStr">
        <is>
          <t>I-P-0231</t>
        </is>
      </c>
      <c r="B5273" s="12" t="inlineStr">
        <is>
          <t>I</t>
        </is>
      </c>
      <c r="C5273" s="12" t="inlineStr">
        <is>
          <t>Modular / portable power</t>
        </is>
      </c>
      <c r="D5273" s="12" t="inlineStr">
        <is>
          <t>Motor 2 of 10, 30 kW</t>
        </is>
      </c>
      <c r="E5273" s="12" t="inlineStr"/>
      <c r="F5273" s="12" t="inlineStr">
        <is>
          <t>SC-2 PCM + 15 kV GCB</t>
        </is>
      </c>
      <c r="G5273" s="12" t="inlineStr">
        <is>
          <t>SC-2</t>
        </is>
      </c>
      <c r="H5273" s="12" t="inlineStr">
        <is>
          <t>SC-2: aeroderivative simple-cycle unit (LM6000 class)</t>
        </is>
      </c>
      <c r="I5273" s="12" t="inlineStr">
        <is>
          <t>LV 600 V</t>
        </is>
      </c>
      <c r="J5273" s="12" t="inlineStr">
        <is>
          <t>Type TC-ER 600 V 3/C Cu XHHW-2 + ground, PVC jacket</t>
        </is>
      </c>
      <c r="K5273" s="12" t="inlineStr">
        <is>
          <t>LV|3/C+G|6</t>
        </is>
      </c>
      <c r="L5273" s="12" t="inlineStr">
        <is>
          <t>3/C+G</t>
        </is>
      </c>
      <c r="M5273" s="12" t="inlineStr">
        <is>
          <t>6</t>
        </is>
      </c>
      <c r="N5273" s="12" t="n">
        <v>1</v>
      </c>
      <c r="O5273" s="12" t="n">
        <v>1</v>
      </c>
      <c r="P5273" s="12" t="n">
        <v>480</v>
      </c>
      <c r="Q5273" s="12" t="n">
        <v>30</v>
      </c>
      <c r="R5273" s="12" t="n">
        <v>42.5</v>
      </c>
      <c r="S5273" s="12" t="inlineStr">
        <is>
          <t>Duct bank</t>
        </is>
      </c>
      <c r="T5273" s="16" t="n">
        <v>25</v>
      </c>
      <c r="U5273" s="16" t="n">
        <v>32</v>
      </c>
      <c r="V5273" s="16">
        <f>ROUNDUP((T5273+U5273+2*'Read Me'!$B$13)*(1+'Read Me'!$B$12),-1)</f>
        <v/>
      </c>
      <c r="W5273" s="16">
        <f>V5273*N5273*O5273</f>
        <v/>
      </c>
      <c r="X5273" s="12">
        <f>IF(LEFT(I5273,2)="MV",2*N5273*IF(L5273="1/C",O5273,1),0)</f>
        <v/>
      </c>
      <c r="Y5273" s="12">
        <f>IF(OR(LEFT(K5273,4)="LVAX",LEFT(K5273,6)="MV15AX",LEFT(K5273,4)="CTAX",LEFT(K5273,2)="W|"),2*N5273*O5273,0)</f>
        <v/>
      </c>
      <c r="Z5273" s="12" t="inlineStr">
        <is>
          <t>VD 0.5 %</t>
        </is>
      </c>
      <c r="AA5273" s="12">
        <f>N5273*O5273</f>
        <v/>
      </c>
    </row>
    <row r="5274">
      <c r="A5274" s="12" t="inlineStr">
        <is>
          <t>I-P-0232</t>
        </is>
      </c>
      <c r="B5274" s="12" t="inlineStr">
        <is>
          <t>I</t>
        </is>
      </c>
      <c r="C5274" s="12" t="inlineStr">
        <is>
          <t>Modular / portable power</t>
        </is>
      </c>
      <c r="D5274" s="12" t="inlineStr">
        <is>
          <t>Motor 3 of 10, 30 kW</t>
        </is>
      </c>
      <c r="E5274" s="12" t="inlineStr"/>
      <c r="F5274" s="12" t="inlineStr">
        <is>
          <t>SC-2 PCM + 15 kV GCB</t>
        </is>
      </c>
      <c r="G5274" s="12" t="inlineStr">
        <is>
          <t>SC-2</t>
        </is>
      </c>
      <c r="H5274" s="12" t="inlineStr">
        <is>
          <t>SC-2: aeroderivative simple-cycle unit (LM6000 class)</t>
        </is>
      </c>
      <c r="I5274" s="12" t="inlineStr">
        <is>
          <t>LV 600 V</t>
        </is>
      </c>
      <c r="J5274" s="12" t="inlineStr">
        <is>
          <t>Type TC-ER 600 V 3/C Cu XHHW-2 + ground, PVC jacket</t>
        </is>
      </c>
      <c r="K5274" s="12" t="inlineStr">
        <is>
          <t>LV|3/C+G|6</t>
        </is>
      </c>
      <c r="L5274" s="12" t="inlineStr">
        <is>
          <t>3/C+G</t>
        </is>
      </c>
      <c r="M5274" s="12" t="inlineStr">
        <is>
          <t>6</t>
        </is>
      </c>
      <c r="N5274" s="12" t="n">
        <v>1</v>
      </c>
      <c r="O5274" s="12" t="n">
        <v>1</v>
      </c>
      <c r="P5274" s="12" t="n">
        <v>480</v>
      </c>
      <c r="Q5274" s="12" t="n">
        <v>30</v>
      </c>
      <c r="R5274" s="12" t="n">
        <v>42.5</v>
      </c>
      <c r="S5274" s="12" t="inlineStr">
        <is>
          <t>Duct bank</t>
        </is>
      </c>
      <c r="T5274" s="16" t="n">
        <v>25</v>
      </c>
      <c r="U5274" s="16" t="n">
        <v>32</v>
      </c>
      <c r="V5274" s="16">
        <f>ROUNDUP((T5274+U5274+2*'Read Me'!$B$13)*(1+'Read Me'!$B$12),-1)</f>
        <v/>
      </c>
      <c r="W5274" s="16">
        <f>V5274*N5274*O5274</f>
        <v/>
      </c>
      <c r="X5274" s="12">
        <f>IF(LEFT(I5274,2)="MV",2*N5274*IF(L5274="1/C",O5274,1),0)</f>
        <v/>
      </c>
      <c r="Y5274" s="12">
        <f>IF(OR(LEFT(K5274,4)="LVAX",LEFT(K5274,6)="MV15AX",LEFT(K5274,4)="CTAX",LEFT(K5274,2)="W|"),2*N5274*O5274,0)</f>
        <v/>
      </c>
      <c r="Z5274" s="12" t="inlineStr">
        <is>
          <t>VD 0.5 %</t>
        </is>
      </c>
      <c r="AA5274" s="12">
        <f>N5274*O5274</f>
        <v/>
      </c>
    </row>
    <row r="5275">
      <c r="A5275" s="12" t="inlineStr">
        <is>
          <t>I-P-0233</t>
        </is>
      </c>
      <c r="B5275" s="12" t="inlineStr">
        <is>
          <t>I</t>
        </is>
      </c>
      <c r="C5275" s="12" t="inlineStr">
        <is>
          <t>Modular / portable power</t>
        </is>
      </c>
      <c r="D5275" s="12" t="inlineStr">
        <is>
          <t>Motor 4 of 10, 30 kW</t>
        </is>
      </c>
      <c r="E5275" s="12" t="inlineStr"/>
      <c r="F5275" s="12" t="inlineStr">
        <is>
          <t>SC-2 PCM + 15 kV GCB</t>
        </is>
      </c>
      <c r="G5275" s="12" t="inlineStr">
        <is>
          <t>SC-2</t>
        </is>
      </c>
      <c r="H5275" s="12" t="inlineStr">
        <is>
          <t>SC-2: aeroderivative simple-cycle unit (LM6000 class)</t>
        </is>
      </c>
      <c r="I5275" s="12" t="inlineStr">
        <is>
          <t>LV 600 V</t>
        </is>
      </c>
      <c r="J5275" s="12" t="inlineStr">
        <is>
          <t>Type TC-ER 600 V 3/C Cu XHHW-2 + ground, PVC jacket</t>
        </is>
      </c>
      <c r="K5275" s="12" t="inlineStr">
        <is>
          <t>LV|3/C+G|6</t>
        </is>
      </c>
      <c r="L5275" s="12" t="inlineStr">
        <is>
          <t>3/C+G</t>
        </is>
      </c>
      <c r="M5275" s="12" t="inlineStr">
        <is>
          <t>6</t>
        </is>
      </c>
      <c r="N5275" s="12" t="n">
        <v>1</v>
      </c>
      <c r="O5275" s="12" t="n">
        <v>1</v>
      </c>
      <c r="P5275" s="12" t="n">
        <v>480</v>
      </c>
      <c r="Q5275" s="12" t="n">
        <v>30</v>
      </c>
      <c r="R5275" s="12" t="n">
        <v>42.5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VD 0.5 %</t>
        </is>
      </c>
      <c r="AA5275" s="12">
        <f>N5275*O5275</f>
        <v/>
      </c>
    </row>
    <row r="5276">
      <c r="A5276" s="12" t="inlineStr">
        <is>
          <t>I-P-0234</t>
        </is>
      </c>
      <c r="B5276" s="12" t="inlineStr">
        <is>
          <t>I</t>
        </is>
      </c>
      <c r="C5276" s="12" t="inlineStr">
        <is>
          <t>Modular / portable power</t>
        </is>
      </c>
      <c r="D5276" s="12" t="inlineStr">
        <is>
          <t>Motor 5 of 10, 30 kW</t>
        </is>
      </c>
      <c r="E5276" s="12" t="inlineStr"/>
      <c r="F5276" s="12" t="inlineStr">
        <is>
          <t>SC-2 PCM + 15 kV GCB</t>
        </is>
      </c>
      <c r="G5276" s="12" t="inlineStr">
        <is>
          <t>SC-2</t>
        </is>
      </c>
      <c r="H5276" s="12" t="inlineStr">
        <is>
          <t>SC-2: aeroderivative simple-cycle unit (LM6000 class)</t>
        </is>
      </c>
      <c r="I5276" s="12" t="inlineStr">
        <is>
          <t>LV 600 V</t>
        </is>
      </c>
      <c r="J5276" s="12" t="inlineStr">
        <is>
          <t>Type TC-ER 600 V 3/C Cu XHHW-2 + ground, PVC jacket</t>
        </is>
      </c>
      <c r="K5276" s="12" t="inlineStr">
        <is>
          <t>LV|3/C+G|6</t>
        </is>
      </c>
      <c r="L5276" s="12" t="inlineStr">
        <is>
          <t>3/C+G</t>
        </is>
      </c>
      <c r="M5276" s="12" t="inlineStr">
        <is>
          <t>6</t>
        </is>
      </c>
      <c r="N5276" s="12" t="n">
        <v>1</v>
      </c>
      <c r="O5276" s="12" t="n">
        <v>1</v>
      </c>
      <c r="P5276" s="12" t="n">
        <v>480</v>
      </c>
      <c r="Q5276" s="12" t="n">
        <v>30</v>
      </c>
      <c r="R5276" s="12" t="n">
        <v>42.5</v>
      </c>
      <c r="S5276" s="12" t="inlineStr">
        <is>
          <t>Duct bank</t>
        </is>
      </c>
      <c r="T5276" s="16" t="n">
        <v>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is>
          <t>VD 0.5 %</t>
        </is>
      </c>
      <c r="AA5276" s="12">
        <f>N5276*O5276</f>
        <v/>
      </c>
    </row>
    <row r="5277">
      <c r="A5277" s="12" t="inlineStr">
        <is>
          <t>I-P-0235</t>
        </is>
      </c>
      <c r="B5277" s="12" t="inlineStr">
        <is>
          <t>I</t>
        </is>
      </c>
      <c r="C5277" s="12" t="inlineStr">
        <is>
          <t>Modular / portable power</t>
        </is>
      </c>
      <c r="D5277" s="12" t="inlineStr">
        <is>
          <t>Motor 6 of 10, 30 kW</t>
        </is>
      </c>
      <c r="E5277" s="12" t="inlineStr"/>
      <c r="F5277" s="12" t="inlineStr">
        <is>
          <t>SC-2 PCM + 15 kV GCB</t>
        </is>
      </c>
      <c r="G5277" s="12" t="inlineStr">
        <is>
          <t>SC-2</t>
        </is>
      </c>
      <c r="H5277" s="12" t="inlineStr">
        <is>
          <t>SC-2: aeroderivative simple-cycle unit (LM6000 class)</t>
        </is>
      </c>
      <c r="I5277" s="12" t="inlineStr">
        <is>
          <t>LV 600 V</t>
        </is>
      </c>
      <c r="J5277" s="12" t="inlineStr">
        <is>
          <t>Type TC-ER 600 V 3/C Cu XHHW-2 + ground, PVC jacket</t>
        </is>
      </c>
      <c r="K5277" s="12" t="inlineStr">
        <is>
          <t>LV|3/C+G|6</t>
        </is>
      </c>
      <c r="L5277" s="12" t="inlineStr">
        <is>
          <t>3/C+G</t>
        </is>
      </c>
      <c r="M5277" s="12" t="inlineStr">
        <is>
          <t>6</t>
        </is>
      </c>
      <c r="N5277" s="12" t="n">
        <v>1</v>
      </c>
      <c r="O5277" s="12" t="n">
        <v>1</v>
      </c>
      <c r="P5277" s="12" t="n">
        <v>480</v>
      </c>
      <c r="Q5277" s="12" t="n">
        <v>30</v>
      </c>
      <c r="R5277" s="12" t="n">
        <v>42.5</v>
      </c>
      <c r="S5277" s="12" t="inlineStr">
        <is>
          <t>Duct bank</t>
        </is>
      </c>
      <c r="T5277" s="16" t="n">
        <v>25</v>
      </c>
      <c r="U5277" s="16" t="n">
        <v>32</v>
      </c>
      <c r="V5277" s="16">
        <f>ROUNDUP((T5277+U5277+2*'Read Me'!$B$13)*(1+'Read Me'!$B$12),-1)</f>
        <v/>
      </c>
      <c r="W5277" s="16">
        <f>V5277*N5277*O5277</f>
        <v/>
      </c>
      <c r="X5277" s="12">
        <f>IF(LEFT(I5277,2)="MV",2*N5277*IF(L5277="1/C",O5277,1),0)</f>
        <v/>
      </c>
      <c r="Y5277" s="12">
        <f>IF(OR(LEFT(K5277,4)="LVAX",LEFT(K5277,6)="MV15AX",LEFT(K5277,4)="CTAX",LEFT(K5277,2)="W|"),2*N5277*O5277,0)</f>
        <v/>
      </c>
      <c r="Z5277" s="12" t="inlineStr">
        <is>
          <t>VD 0.5 %</t>
        </is>
      </c>
      <c r="AA5277" s="12">
        <f>N5277*O5277</f>
        <v/>
      </c>
    </row>
    <row r="5278">
      <c r="A5278" s="12" t="inlineStr">
        <is>
          <t>I-P-0236</t>
        </is>
      </c>
      <c r="B5278" s="12" t="inlineStr">
        <is>
          <t>I</t>
        </is>
      </c>
      <c r="C5278" s="12" t="inlineStr">
        <is>
          <t>Modular / portable power</t>
        </is>
      </c>
      <c r="D5278" s="12" t="inlineStr">
        <is>
          <t>Motor 7 of 10, 30 kW</t>
        </is>
      </c>
      <c r="E5278" s="12" t="inlineStr"/>
      <c r="F5278" s="12" t="inlineStr">
        <is>
          <t>SC-2 PCM + 15 kV GCB</t>
        </is>
      </c>
      <c r="G5278" s="12" t="inlineStr">
        <is>
          <t>SC-2</t>
        </is>
      </c>
      <c r="H5278" s="12" t="inlineStr">
        <is>
          <t>SC-2: aeroderivative simple-cycle unit (LM6000 class)</t>
        </is>
      </c>
      <c r="I5278" s="12" t="inlineStr">
        <is>
          <t>LV 600 V</t>
        </is>
      </c>
      <c r="J5278" s="12" t="inlineStr">
        <is>
          <t>Type TC-ER 600 V 3/C Cu XHHW-2 + ground, PVC jacket</t>
        </is>
      </c>
      <c r="K5278" s="12" t="inlineStr">
        <is>
          <t>LV|3/C+G|6</t>
        </is>
      </c>
      <c r="L5278" s="12" t="inlineStr">
        <is>
          <t>3/C+G</t>
        </is>
      </c>
      <c r="M5278" s="12" t="inlineStr">
        <is>
          <t>6</t>
        </is>
      </c>
      <c r="N5278" s="12" t="n">
        <v>1</v>
      </c>
      <c r="O5278" s="12" t="n">
        <v>1</v>
      </c>
      <c r="P5278" s="12" t="n">
        <v>480</v>
      </c>
      <c r="Q5278" s="12" t="n">
        <v>30</v>
      </c>
      <c r="R5278" s="12" t="n">
        <v>42.5</v>
      </c>
      <c r="S5278" s="12" t="inlineStr">
        <is>
          <t>Duct bank</t>
        </is>
      </c>
      <c r="T5278" s="16" t="n">
        <v>25</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is>
          <t>VD 0.5 %</t>
        </is>
      </c>
      <c r="AA5278" s="12">
        <f>N5278*O5278</f>
        <v/>
      </c>
    </row>
    <row r="5279">
      <c r="A5279" s="12" t="inlineStr">
        <is>
          <t>I-P-0237</t>
        </is>
      </c>
      <c r="B5279" s="12" t="inlineStr">
        <is>
          <t>I</t>
        </is>
      </c>
      <c r="C5279" s="12" t="inlineStr">
        <is>
          <t>Modular / portable power</t>
        </is>
      </c>
      <c r="D5279" s="12" t="inlineStr">
        <is>
          <t>Motor 8 of 10, 30 kW</t>
        </is>
      </c>
      <c r="E5279" s="12" t="inlineStr"/>
      <c r="F5279" s="12" t="inlineStr">
        <is>
          <t>SC-2 PCM + 15 kV GCB</t>
        </is>
      </c>
      <c r="G5279" s="12" t="inlineStr">
        <is>
          <t>SC-2</t>
        </is>
      </c>
      <c r="H5279" s="12" t="inlineStr">
        <is>
          <t>SC-2: aeroderivative simple-cycle unit (LM6000 class)</t>
        </is>
      </c>
      <c r="I5279" s="12" t="inlineStr">
        <is>
          <t>LV 600 V</t>
        </is>
      </c>
      <c r="J5279" s="12" t="inlineStr">
        <is>
          <t>Type TC-ER 600 V 3/C Cu XHHW-2 + ground, PVC jacket</t>
        </is>
      </c>
      <c r="K5279" s="12" t="inlineStr">
        <is>
          <t>LV|3/C+G|6</t>
        </is>
      </c>
      <c r="L5279" s="12" t="inlineStr">
        <is>
          <t>3/C+G</t>
        </is>
      </c>
      <c r="M5279" s="12" t="inlineStr">
        <is>
          <t>6</t>
        </is>
      </c>
      <c r="N5279" s="12" t="n">
        <v>1</v>
      </c>
      <c r="O5279" s="12" t="n">
        <v>1</v>
      </c>
      <c r="P5279" s="12" t="n">
        <v>480</v>
      </c>
      <c r="Q5279" s="12" t="n">
        <v>30</v>
      </c>
      <c r="R5279" s="12" t="n">
        <v>42.5</v>
      </c>
      <c r="S5279" s="12" t="inlineStr">
        <is>
          <t>Duct bank</t>
        </is>
      </c>
      <c r="T5279" s="16" t="n">
        <v>25</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is>
          <t>VD 0.5 %</t>
        </is>
      </c>
      <c r="AA5279" s="12">
        <f>N5279*O5279</f>
        <v/>
      </c>
    </row>
    <row r="5280">
      <c r="A5280" s="12" t="inlineStr">
        <is>
          <t>I-P-0238</t>
        </is>
      </c>
      <c r="B5280" s="12" t="inlineStr">
        <is>
          <t>I</t>
        </is>
      </c>
      <c r="C5280" s="12" t="inlineStr">
        <is>
          <t>Modular / portable power</t>
        </is>
      </c>
      <c r="D5280" s="12" t="inlineStr">
        <is>
          <t>Motor 9 of 10, 30 kW</t>
        </is>
      </c>
      <c r="E5280" s="12" t="inlineStr"/>
      <c r="F5280" s="12" t="inlineStr">
        <is>
          <t>SC-2 PCM + 15 kV GCB</t>
        </is>
      </c>
      <c r="G5280" s="12" t="inlineStr">
        <is>
          <t>SC-2</t>
        </is>
      </c>
      <c r="H5280" s="12" t="inlineStr">
        <is>
          <t>SC-2: aeroderivative simple-cycle unit (LM6000 class)</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30</v>
      </c>
      <c r="R5280" s="12" t="n">
        <v>42.5</v>
      </c>
      <c r="S5280" s="12" t="inlineStr">
        <is>
          <t>Duct bank</t>
        </is>
      </c>
      <c r="T5280" s="16" t="n">
        <v>25</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is>
          <t>VD 0.5 %</t>
        </is>
      </c>
      <c r="AA5280" s="12">
        <f>N5280*O5280</f>
        <v/>
      </c>
    </row>
    <row r="5281">
      <c r="A5281" s="12" t="inlineStr">
        <is>
          <t>I-P-0239</t>
        </is>
      </c>
      <c r="B5281" s="12" t="inlineStr">
        <is>
          <t>I</t>
        </is>
      </c>
      <c r="C5281" s="12" t="inlineStr">
        <is>
          <t>Modular / portable power</t>
        </is>
      </c>
      <c r="D5281" s="12" t="inlineStr">
        <is>
          <t>Motor 10 of 10, 30 kW</t>
        </is>
      </c>
      <c r="E5281" s="12" t="inlineStr"/>
      <c r="F5281" s="12" t="inlineStr">
        <is>
          <t>SC-2 PCM + 15 kV GCB</t>
        </is>
      </c>
      <c r="G5281" s="12" t="inlineStr">
        <is>
          <t>SC-2</t>
        </is>
      </c>
      <c r="H5281" s="12" t="inlineStr">
        <is>
          <t>SC-2: aeroderivative simple-cycle unit (LM6000 class)</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30</v>
      </c>
      <c r="R5281" s="12" t="n">
        <v>42.5</v>
      </c>
      <c r="S5281" s="12" t="inlineStr">
        <is>
          <t>Duct bank</t>
        </is>
      </c>
      <c r="T5281" s="16" t="n">
        <v>25</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is>
          <t>VD 0.5 %</t>
        </is>
      </c>
      <c r="AA5281" s="12">
        <f>N5281*O5281</f>
        <v/>
      </c>
    </row>
    <row r="5282">
      <c r="A5282" s="12" t="inlineStr">
        <is>
          <t>I-P-0240</t>
        </is>
      </c>
      <c r="B5282" s="12" t="inlineStr">
        <is>
          <t>I</t>
        </is>
      </c>
      <c r="C5282" s="12" t="inlineStr">
        <is>
          <t>Modular / portable power</t>
        </is>
      </c>
      <c r="D5282" s="12" t="inlineStr">
        <is>
          <t>Area / platform lighting circuit 1 (8 fixtures)</t>
        </is>
      </c>
      <c r="E5282" s="12" t="inlineStr"/>
      <c r="F5282" s="12" t="inlineStr">
        <is>
          <t>SC-2 PCM + 15 kV GCB</t>
        </is>
      </c>
      <c r="G5282" s="12" t="inlineStr">
        <is>
          <t>SC-2</t>
        </is>
      </c>
      <c r="H5282" s="12" t="inlineStr">
        <is>
          <t>SC-2: aeroderivative simple-cycle unit (LM6000 class)</t>
        </is>
      </c>
      <c r="I5282" s="12" t="inlineStr">
        <is>
          <t>LV 600 V</t>
        </is>
      </c>
      <c r="J5282" s="12" t="inlineStr">
        <is>
          <t>Type TC-ER 600 V 3/C Cu XHHW-2 + ground, PVC jacket</t>
        </is>
      </c>
      <c r="K5282" s="12" t="inlineStr">
        <is>
          <t>LV|3/C+G|10</t>
        </is>
      </c>
      <c r="L5282" s="12" t="inlineStr">
        <is>
          <t>3/C+G</t>
        </is>
      </c>
      <c r="M5282" s="12" t="inlineStr">
        <is>
          <t>10</t>
        </is>
      </c>
      <c r="N5282" s="12" t="n">
        <v>1</v>
      </c>
      <c r="O5282" s="12" t="n">
        <v>1</v>
      </c>
      <c r="P5282" s="12" t="n">
        <v>480</v>
      </c>
      <c r="Q5282" s="12" t="n">
        <v>3</v>
      </c>
      <c r="R5282" s="12" t="n">
        <v>5</v>
      </c>
      <c r="S5282" s="12" t="inlineStr">
        <is>
          <t>Duct bank</t>
        </is>
      </c>
      <c r="T5282" s="16" t="n">
        <v>325</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is>
          <t>fixture-to-fixture run included</t>
        </is>
      </c>
      <c r="AA5282" s="12">
        <f>N5282*O5282</f>
        <v/>
      </c>
    </row>
    <row r="5283">
      <c r="A5283" s="12" t="inlineStr">
        <is>
          <t>I-P-0241</t>
        </is>
      </c>
      <c r="B5283" s="12" t="inlineStr">
        <is>
          <t>I</t>
        </is>
      </c>
      <c r="C5283" s="12" t="inlineStr">
        <is>
          <t>Modular / portable power</t>
        </is>
      </c>
      <c r="D5283" s="12" t="inlineStr">
        <is>
          <t>Motor 1 of 6, 2 kW</t>
        </is>
      </c>
      <c r="E5283" s="12" t="inlineStr"/>
      <c r="F5283" s="12" t="inlineStr">
        <is>
          <t>MOD-LV 480 V board + 480 V : 13.8 kV step-up</t>
        </is>
      </c>
      <c r="G5283" s="12" t="inlineStr"/>
      <c r="H5283" s="12" t="inlineStr">
        <is>
          <t>T-MOD 230 kV take-off gantry with arresters</t>
        </is>
      </c>
      <c r="I5283" s="12" t="inlineStr">
        <is>
          <t>LV 600 V</t>
        </is>
      </c>
      <c r="J5283" s="12" t="inlineStr">
        <is>
          <t>Type TC-ER 600 V 3/C Cu XHHW-2 + ground, PVC jacket</t>
        </is>
      </c>
      <c r="K5283" s="12" t="inlineStr">
        <is>
          <t>LV|3/C+G|10</t>
        </is>
      </c>
      <c r="L5283" s="12" t="inlineStr">
        <is>
          <t>3/C+G</t>
        </is>
      </c>
      <c r="M5283" s="12" t="inlineStr">
        <is>
          <t>10</t>
        </is>
      </c>
      <c r="N5283" s="12" t="n">
        <v>1</v>
      </c>
      <c r="O5283" s="12" t="n">
        <v>1</v>
      </c>
      <c r="P5283" s="12" t="n">
        <v>480</v>
      </c>
      <c r="Q5283" s="12" t="n">
        <v>2</v>
      </c>
      <c r="R5283" s="12" t="n">
        <v>2.8</v>
      </c>
      <c r="S5283" s="12" t="inlineStr">
        <is>
          <t>Duct bank</t>
        </is>
      </c>
      <c r="T5283" s="16" t="n">
        <v>370</v>
      </c>
      <c r="U5283" s="16" t="n">
        <v>128</v>
      </c>
      <c r="V5283" s="16">
        <f>ROUNDUP((T5283+U5283+2*'Read Me'!$B$13)*(1+'Read Me'!$B$12),-1)</f>
        <v/>
      </c>
      <c r="W5283" s="16">
        <f>V5283*N5283*O5283</f>
        <v/>
      </c>
      <c r="X5283" s="12">
        <f>IF(LEFT(I5283,2)="MV",2*N5283*IF(L5283="1/C",O5283,1),0)</f>
        <v/>
      </c>
      <c r="Y5283" s="12">
        <f>IF(OR(LEFT(K5283,4)="LVAX",LEFT(K5283,6)="MV15AX",LEFT(K5283,4)="CTAX",LEFT(K5283,2)="W|"),2*N5283*O5283,0)</f>
        <v/>
      </c>
      <c r="Z5283" s="12" t="inlineStr">
        <is>
          <t>VD 0.7 %</t>
        </is>
      </c>
      <c r="AA5283" s="12">
        <f>N5283*O5283</f>
        <v/>
      </c>
    </row>
    <row r="5284">
      <c r="A5284" s="12" t="inlineStr">
        <is>
          <t>I-P-0242</t>
        </is>
      </c>
      <c r="B5284" s="12" t="inlineStr">
        <is>
          <t>I</t>
        </is>
      </c>
      <c r="C5284" s="12" t="inlineStr">
        <is>
          <t>Modular / portable power</t>
        </is>
      </c>
      <c r="D5284" s="12" t="inlineStr">
        <is>
          <t>Motor 2 of 6, 2 kW</t>
        </is>
      </c>
      <c r="E5284" s="12" t="inlineStr"/>
      <c r="F5284" s="12" t="inlineStr">
        <is>
          <t>MOD-LV 480 V board + 480 V : 13.8 kV step-up</t>
        </is>
      </c>
      <c r="G5284" s="12" t="inlineStr"/>
      <c r="H5284" s="12" t="inlineStr">
        <is>
          <t>T-MOD 230 kV take-off gantry with arresters</t>
        </is>
      </c>
      <c r="I5284" s="12" t="inlineStr">
        <is>
          <t>LV 600 V</t>
        </is>
      </c>
      <c r="J5284" s="12" t="inlineStr">
        <is>
          <t>Type TC-ER 600 V 3/C Cu XHHW-2 + ground, PVC jacket</t>
        </is>
      </c>
      <c r="K5284" s="12" t="inlineStr">
        <is>
          <t>LV|3/C+G|10</t>
        </is>
      </c>
      <c r="L5284" s="12" t="inlineStr">
        <is>
          <t>3/C+G</t>
        </is>
      </c>
      <c r="M5284" s="12" t="inlineStr">
        <is>
          <t>10</t>
        </is>
      </c>
      <c r="N5284" s="12" t="n">
        <v>1</v>
      </c>
      <c r="O5284" s="12" t="n">
        <v>1</v>
      </c>
      <c r="P5284" s="12" t="n">
        <v>480</v>
      </c>
      <c r="Q5284" s="12" t="n">
        <v>2</v>
      </c>
      <c r="R5284" s="12" t="n">
        <v>2.8</v>
      </c>
      <c r="S5284" s="12" t="inlineStr">
        <is>
          <t>Duct bank</t>
        </is>
      </c>
      <c r="T5284" s="16" t="n">
        <v>370</v>
      </c>
      <c r="U5284" s="16" t="n">
        <v>128</v>
      </c>
      <c r="V5284" s="16">
        <f>ROUNDUP((T5284+U5284+2*'Read Me'!$B$13)*(1+'Read Me'!$B$12),-1)</f>
        <v/>
      </c>
      <c r="W5284" s="16">
        <f>V5284*N5284*O5284</f>
        <v/>
      </c>
      <c r="X5284" s="12">
        <f>IF(LEFT(I5284,2)="MV",2*N5284*IF(L5284="1/C",O5284,1),0)</f>
        <v/>
      </c>
      <c r="Y5284" s="12">
        <f>IF(OR(LEFT(K5284,4)="LVAX",LEFT(K5284,6)="MV15AX",LEFT(K5284,4)="CTAX",LEFT(K5284,2)="W|"),2*N5284*O5284,0)</f>
        <v/>
      </c>
      <c r="Z5284" s="12" t="inlineStr">
        <is>
          <t>VD 0.7 %</t>
        </is>
      </c>
      <c r="AA5284" s="12">
        <f>N5284*O5284</f>
        <v/>
      </c>
    </row>
    <row r="5285">
      <c r="A5285" s="12" t="inlineStr">
        <is>
          <t>I-P-0243</t>
        </is>
      </c>
      <c r="B5285" s="12" t="inlineStr">
        <is>
          <t>I</t>
        </is>
      </c>
      <c r="C5285" s="12" t="inlineStr">
        <is>
          <t>Modular / portable power</t>
        </is>
      </c>
      <c r="D5285" s="12" t="inlineStr">
        <is>
          <t>Motor 3 of 6, 2 kW</t>
        </is>
      </c>
      <c r="E5285" s="12" t="inlineStr"/>
      <c r="F5285" s="12" t="inlineStr">
        <is>
          <t>MOD-LV 480 V board + 480 V : 13.8 kV step-up</t>
        </is>
      </c>
      <c r="G5285" s="12" t="inlineStr"/>
      <c r="H5285" s="12" t="inlineStr">
        <is>
          <t>T-MOD 230 kV take-off gantry with arresters</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2</v>
      </c>
      <c r="R5285" s="12" t="n">
        <v>2.8</v>
      </c>
      <c r="S5285" s="12" t="inlineStr">
        <is>
          <t>Duct bank</t>
        </is>
      </c>
      <c r="T5285" s="16" t="n">
        <v>370</v>
      </c>
      <c r="U5285" s="16" t="n">
        <v>128</v>
      </c>
      <c r="V5285" s="16">
        <f>ROUNDUP((T5285+U5285+2*'Read Me'!$B$13)*(1+'Read Me'!$B$12),-1)</f>
        <v/>
      </c>
      <c r="W5285" s="16">
        <f>V5285*N5285*O5285</f>
        <v/>
      </c>
      <c r="X5285" s="12">
        <f>IF(LEFT(I5285,2)="MV",2*N5285*IF(L5285="1/C",O5285,1),0)</f>
        <v/>
      </c>
      <c r="Y5285" s="12">
        <f>IF(OR(LEFT(K5285,4)="LVAX",LEFT(K5285,6)="MV15AX",LEFT(K5285,4)="CTAX",LEFT(K5285,2)="W|"),2*N5285*O5285,0)</f>
        <v/>
      </c>
      <c r="Z5285" s="12" t="inlineStr">
        <is>
          <t>VD 0.7 %</t>
        </is>
      </c>
      <c r="AA5285" s="12">
        <f>N5285*O5285</f>
        <v/>
      </c>
    </row>
    <row r="5286">
      <c r="A5286" s="12" t="inlineStr">
        <is>
          <t>I-P-0244</t>
        </is>
      </c>
      <c r="B5286" s="12" t="inlineStr">
        <is>
          <t>I</t>
        </is>
      </c>
      <c r="C5286" s="12" t="inlineStr">
        <is>
          <t>Modular / portable power</t>
        </is>
      </c>
      <c r="D5286" s="12" t="inlineStr">
        <is>
          <t>Motor 4 of 6, 2 kW</t>
        </is>
      </c>
      <c r="E5286" s="12" t="inlineStr"/>
      <c r="F5286" s="12" t="inlineStr">
        <is>
          <t>MOD-LV 480 V board + 480 V : 13.8 kV step-up</t>
        </is>
      </c>
      <c r="G5286" s="12" t="inlineStr"/>
      <c r="H5286" s="12" t="inlineStr">
        <is>
          <t>T-MOD 230 kV take-off gantry with arresters</t>
        </is>
      </c>
      <c r="I5286" s="12" t="inlineStr">
        <is>
          <t>LV 600 V</t>
        </is>
      </c>
      <c r="J5286" s="12" t="inlineStr">
        <is>
          <t>Type TC-ER 600 V 3/C Cu XHHW-2 + ground, PVC jacket</t>
        </is>
      </c>
      <c r="K5286" s="12" t="inlineStr">
        <is>
          <t>LV|3/C+G|10</t>
        </is>
      </c>
      <c r="L5286" s="12" t="inlineStr">
        <is>
          <t>3/C+G</t>
        </is>
      </c>
      <c r="M5286" s="12" t="inlineStr">
        <is>
          <t>10</t>
        </is>
      </c>
      <c r="N5286" s="12" t="n">
        <v>1</v>
      </c>
      <c r="O5286" s="12" t="n">
        <v>1</v>
      </c>
      <c r="P5286" s="12" t="n">
        <v>480</v>
      </c>
      <c r="Q5286" s="12" t="n">
        <v>2</v>
      </c>
      <c r="R5286" s="12" t="n">
        <v>2.8</v>
      </c>
      <c r="S5286" s="12" t="inlineStr">
        <is>
          <t>Duct bank</t>
        </is>
      </c>
      <c r="T5286" s="16" t="n">
        <v>370</v>
      </c>
      <c r="U5286" s="16" t="n">
        <v>128</v>
      </c>
      <c r="V5286" s="16">
        <f>ROUNDUP((T5286+U5286+2*'Read Me'!$B$13)*(1+'Read Me'!$B$12),-1)</f>
        <v/>
      </c>
      <c r="W5286" s="16">
        <f>V5286*N5286*O5286</f>
        <v/>
      </c>
      <c r="X5286" s="12">
        <f>IF(LEFT(I5286,2)="MV",2*N5286*IF(L5286="1/C",O5286,1),0)</f>
        <v/>
      </c>
      <c r="Y5286" s="12">
        <f>IF(OR(LEFT(K5286,4)="LVAX",LEFT(K5286,6)="MV15AX",LEFT(K5286,4)="CTAX",LEFT(K5286,2)="W|"),2*N5286*O5286,0)</f>
        <v/>
      </c>
      <c r="Z5286" s="12" t="inlineStr">
        <is>
          <t>VD 0.7 %</t>
        </is>
      </c>
      <c r="AA5286" s="12">
        <f>N5286*O5286</f>
        <v/>
      </c>
    </row>
    <row r="5287">
      <c r="A5287" s="12" t="inlineStr">
        <is>
          <t>I-P-0245</t>
        </is>
      </c>
      <c r="B5287" s="12" t="inlineStr">
        <is>
          <t>I</t>
        </is>
      </c>
      <c r="C5287" s="12" t="inlineStr">
        <is>
          <t>Modular / portable power</t>
        </is>
      </c>
      <c r="D5287" s="12" t="inlineStr">
        <is>
          <t>Motor 5 of 6, 2 kW</t>
        </is>
      </c>
      <c r="E5287" s="12" t="inlineStr"/>
      <c r="F5287" s="12" t="inlineStr">
        <is>
          <t>MOD-LV 480 V board + 480 V : 13.8 kV step-up</t>
        </is>
      </c>
      <c r="G5287" s="12" t="inlineStr"/>
      <c r="H5287" s="12" t="inlineStr">
        <is>
          <t>T-MOD 230 kV take-off gantry with arresters</t>
        </is>
      </c>
      <c r="I5287" s="12" t="inlineStr">
        <is>
          <t>LV 600 V</t>
        </is>
      </c>
      <c r="J5287" s="12" t="inlineStr">
        <is>
          <t>Type TC-ER 600 V 3/C Cu XHHW-2 + ground, PVC jacket</t>
        </is>
      </c>
      <c r="K5287" s="12" t="inlineStr">
        <is>
          <t>LV|3/C+G|10</t>
        </is>
      </c>
      <c r="L5287" s="12" t="inlineStr">
        <is>
          <t>3/C+G</t>
        </is>
      </c>
      <c r="M5287" s="12" t="inlineStr">
        <is>
          <t>10</t>
        </is>
      </c>
      <c r="N5287" s="12" t="n">
        <v>1</v>
      </c>
      <c r="O5287" s="12" t="n">
        <v>1</v>
      </c>
      <c r="P5287" s="12" t="n">
        <v>480</v>
      </c>
      <c r="Q5287" s="12" t="n">
        <v>2</v>
      </c>
      <c r="R5287" s="12" t="n">
        <v>2.8</v>
      </c>
      <c r="S5287" s="12" t="inlineStr">
        <is>
          <t>Duct bank</t>
        </is>
      </c>
      <c r="T5287" s="16" t="n">
        <v>370</v>
      </c>
      <c r="U5287" s="16" t="n">
        <v>128</v>
      </c>
      <c r="V5287" s="16">
        <f>ROUNDUP((T5287+U5287+2*'Read Me'!$B$13)*(1+'Read Me'!$B$12),-1)</f>
        <v/>
      </c>
      <c r="W5287" s="16">
        <f>V5287*N5287*O5287</f>
        <v/>
      </c>
      <c r="X5287" s="12">
        <f>IF(LEFT(I5287,2)="MV",2*N5287*IF(L5287="1/C",O5287,1),0)</f>
        <v/>
      </c>
      <c r="Y5287" s="12">
        <f>IF(OR(LEFT(K5287,4)="LVAX",LEFT(K5287,6)="MV15AX",LEFT(K5287,4)="CTAX",LEFT(K5287,2)="W|"),2*N5287*O5287,0)</f>
        <v/>
      </c>
      <c r="Z5287" s="12" t="inlineStr">
        <is>
          <t>VD 0.7 %</t>
        </is>
      </c>
      <c r="AA5287" s="12">
        <f>N5287*O5287</f>
        <v/>
      </c>
    </row>
    <row r="5288">
      <c r="A5288" s="12" t="inlineStr">
        <is>
          <t>I-P-0246</t>
        </is>
      </c>
      <c r="B5288" s="12" t="inlineStr">
        <is>
          <t>I</t>
        </is>
      </c>
      <c r="C5288" s="12" t="inlineStr">
        <is>
          <t>Modular / portable power</t>
        </is>
      </c>
      <c r="D5288" s="12" t="inlineStr">
        <is>
          <t>Motor 6 of 6, 2 kW</t>
        </is>
      </c>
      <c r="E5288" s="12" t="inlineStr"/>
      <c r="F5288" s="12" t="inlineStr">
        <is>
          <t>MOD-LV 480 V board + 480 V : 13.8 kV step-up</t>
        </is>
      </c>
      <c r="G5288" s="12" t="inlineStr"/>
      <c r="H5288" s="12" t="inlineStr">
        <is>
          <t>T-MOD 230 kV take-off gantry with arresters</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2</v>
      </c>
      <c r="R5288" s="12" t="n">
        <v>2.8</v>
      </c>
      <c r="S5288" s="12" t="inlineStr">
        <is>
          <t>Duct bank</t>
        </is>
      </c>
      <c r="T5288" s="16" t="n">
        <v>370</v>
      </c>
      <c r="U5288" s="16" t="n">
        <v>128</v>
      </c>
      <c r="V5288" s="16">
        <f>ROUNDUP((T5288+U5288+2*'Read Me'!$B$13)*(1+'Read Me'!$B$12),-1)</f>
        <v/>
      </c>
      <c r="W5288" s="16">
        <f>V5288*N5288*O5288</f>
        <v/>
      </c>
      <c r="X5288" s="12">
        <f>IF(LEFT(I5288,2)="MV",2*N5288*IF(L5288="1/C",O5288,1),0)</f>
        <v/>
      </c>
      <c r="Y5288" s="12">
        <f>IF(OR(LEFT(K5288,4)="LVAX",LEFT(K5288,6)="MV15AX",LEFT(K5288,4)="CTAX",LEFT(K5288,2)="W|"),2*N5288*O5288,0)</f>
        <v/>
      </c>
      <c r="Z5288" s="12" t="inlineStr">
        <is>
          <t>VD 0.7 %</t>
        </is>
      </c>
      <c r="AA5288" s="12">
        <f>N5288*O5288</f>
        <v/>
      </c>
    </row>
    <row r="5289">
      <c r="A5289" s="12" t="inlineStr">
        <is>
          <t>I-P-0247</t>
        </is>
      </c>
      <c r="B5289" s="12" t="inlineStr">
        <is>
          <t>I</t>
        </is>
      </c>
      <c r="C5289" s="12" t="inlineStr">
        <is>
          <t>Modular / portable power</t>
        </is>
      </c>
      <c r="D5289" s="12" t="inlineStr">
        <is>
          <t>Motor 1 of 6, 2 kW</t>
        </is>
      </c>
      <c r="E5289" s="12" t="inlineStr"/>
      <c r="F5289" s="12" t="inlineStr">
        <is>
          <t>MOD-LV 480 V board + 480 V : 13.8 kV step-up</t>
        </is>
      </c>
      <c r="G5289" s="12" t="inlineStr"/>
      <c r="H5289" s="12" t="inlineStr">
        <is>
          <t>T-MOD-1 / T-MOD-2 firewall</t>
        </is>
      </c>
      <c r="I5289" s="12" t="inlineStr">
        <is>
          <t>LV 600 V</t>
        </is>
      </c>
      <c r="J5289" s="12" t="inlineStr">
        <is>
          <t>Type TC-ER 600 V 3/C Cu XHHW-2 + ground, PVC jacket</t>
        </is>
      </c>
      <c r="K5289" s="12" t="inlineStr">
        <is>
          <t>LV|3/C+G|10</t>
        </is>
      </c>
      <c r="L5289" s="12" t="inlineStr">
        <is>
          <t>3/C+G</t>
        </is>
      </c>
      <c r="M5289" s="12" t="inlineStr">
        <is>
          <t>10</t>
        </is>
      </c>
      <c r="N5289" s="12" t="n">
        <v>1</v>
      </c>
      <c r="O5289" s="12" t="n">
        <v>1</v>
      </c>
      <c r="P5289" s="12" t="n">
        <v>480</v>
      </c>
      <c r="Q5289" s="12" t="n">
        <v>2</v>
      </c>
      <c r="R5289" s="12" t="n">
        <v>2.8</v>
      </c>
      <c r="S5289" s="12" t="inlineStr">
        <is>
          <t>Duct bank</t>
        </is>
      </c>
      <c r="T5289" s="16" t="n">
        <v>362</v>
      </c>
      <c r="U5289" s="16" t="n">
        <v>130</v>
      </c>
      <c r="V5289" s="16">
        <f>ROUNDUP((T5289+U5289+2*'Read Me'!$B$13)*(1+'Read Me'!$B$12),-1)</f>
        <v/>
      </c>
      <c r="W5289" s="16">
        <f>V5289*N5289*O5289</f>
        <v/>
      </c>
      <c r="X5289" s="12">
        <f>IF(LEFT(I5289,2)="MV",2*N5289*IF(L5289="1/C",O5289,1),0)</f>
        <v/>
      </c>
      <c r="Y5289" s="12">
        <f>IF(OR(LEFT(K5289,4)="LVAX",LEFT(K5289,6)="MV15AX",LEFT(K5289,4)="CTAX",LEFT(K5289,2)="W|"),2*N5289*O5289,0)</f>
        <v/>
      </c>
      <c r="Z5289" s="12" t="inlineStr">
        <is>
          <t>VD 0.7 %</t>
        </is>
      </c>
      <c r="AA5289" s="12">
        <f>N5289*O5289</f>
        <v/>
      </c>
    </row>
    <row r="5290">
      <c r="A5290" s="12" t="inlineStr">
        <is>
          <t>I-P-0248</t>
        </is>
      </c>
      <c r="B5290" s="12" t="inlineStr">
        <is>
          <t>I</t>
        </is>
      </c>
      <c r="C5290" s="12" t="inlineStr">
        <is>
          <t>Modular / portable power</t>
        </is>
      </c>
      <c r="D5290" s="12" t="inlineStr">
        <is>
          <t>Motor 2 of 6, 2 kW</t>
        </is>
      </c>
      <c r="E5290" s="12" t="inlineStr"/>
      <c r="F5290" s="12" t="inlineStr">
        <is>
          <t>MOD-LV 480 V board + 480 V : 13.8 kV step-up</t>
        </is>
      </c>
      <c r="G5290" s="12" t="inlineStr"/>
      <c r="H5290" s="12" t="inlineStr">
        <is>
          <t>T-MOD-1 / T-MOD-2 firewall</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2</v>
      </c>
      <c r="R5290" s="12" t="n">
        <v>2.8</v>
      </c>
      <c r="S5290" s="12" t="inlineStr">
        <is>
          <t>Duct bank</t>
        </is>
      </c>
      <c r="T5290" s="16" t="n">
        <v>362</v>
      </c>
      <c r="U5290" s="16" t="n">
        <v>130</v>
      </c>
      <c r="V5290" s="16">
        <f>ROUNDUP((T5290+U5290+2*'Read Me'!$B$13)*(1+'Read Me'!$B$12),-1)</f>
        <v/>
      </c>
      <c r="W5290" s="16">
        <f>V5290*N5290*O5290</f>
        <v/>
      </c>
      <c r="X5290" s="12">
        <f>IF(LEFT(I5290,2)="MV",2*N5290*IF(L5290="1/C",O5290,1),0)</f>
        <v/>
      </c>
      <c r="Y5290" s="12">
        <f>IF(OR(LEFT(K5290,4)="LVAX",LEFT(K5290,6)="MV15AX",LEFT(K5290,4)="CTAX",LEFT(K5290,2)="W|"),2*N5290*O5290,0)</f>
        <v/>
      </c>
      <c r="Z5290" s="12" t="inlineStr">
        <is>
          <t>VD 0.7 %</t>
        </is>
      </c>
      <c r="AA5290" s="12">
        <f>N5290*O5290</f>
        <v/>
      </c>
    </row>
    <row r="5291">
      <c r="A5291" s="12" t="inlineStr">
        <is>
          <t>I-P-0249</t>
        </is>
      </c>
      <c r="B5291" s="12" t="inlineStr">
        <is>
          <t>I</t>
        </is>
      </c>
      <c r="C5291" s="12" t="inlineStr">
        <is>
          <t>Modular / portable power</t>
        </is>
      </c>
      <c r="D5291" s="12" t="inlineStr">
        <is>
          <t>Motor 3 of 6, 2 kW</t>
        </is>
      </c>
      <c r="E5291" s="12" t="inlineStr"/>
      <c r="F5291" s="12" t="inlineStr">
        <is>
          <t>MOD-LV 480 V board + 480 V : 13.8 kV step-up</t>
        </is>
      </c>
      <c r="G5291" s="12" t="inlineStr"/>
      <c r="H5291" s="12" t="inlineStr">
        <is>
          <t>T-MOD-1 / T-MOD-2 firewall</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362</v>
      </c>
      <c r="U5291" s="16" t="n">
        <v>130</v>
      </c>
      <c r="V5291" s="16">
        <f>ROUNDUP((T5291+U5291+2*'Read Me'!$B$13)*(1+'Read Me'!$B$12),-1)</f>
        <v/>
      </c>
      <c r="W5291" s="16">
        <f>V5291*N5291*O5291</f>
        <v/>
      </c>
      <c r="X5291" s="12">
        <f>IF(LEFT(I5291,2)="MV",2*N5291*IF(L5291="1/C",O5291,1),0)</f>
        <v/>
      </c>
      <c r="Y5291" s="12">
        <f>IF(OR(LEFT(K5291,4)="LVAX",LEFT(K5291,6)="MV15AX",LEFT(K5291,4)="CTAX",LEFT(K5291,2)="W|"),2*N5291*O5291,0)</f>
        <v/>
      </c>
      <c r="Z5291" s="12" t="inlineStr">
        <is>
          <t>VD 0.7 %</t>
        </is>
      </c>
      <c r="AA5291" s="12">
        <f>N5291*O5291</f>
        <v/>
      </c>
    </row>
    <row r="5292">
      <c r="A5292" s="12" t="inlineStr">
        <is>
          <t>I-P-0250</t>
        </is>
      </c>
      <c r="B5292" s="12" t="inlineStr">
        <is>
          <t>I</t>
        </is>
      </c>
      <c r="C5292" s="12" t="inlineStr">
        <is>
          <t>Modular / portable power</t>
        </is>
      </c>
      <c r="D5292" s="12" t="inlineStr">
        <is>
          <t>Motor 4 of 6, 2 kW</t>
        </is>
      </c>
      <c r="E5292" s="12" t="inlineStr"/>
      <c r="F5292" s="12" t="inlineStr">
        <is>
          <t>MOD-LV 480 V board + 480 V : 13.8 kV step-up</t>
        </is>
      </c>
      <c r="G5292" s="12" t="inlineStr"/>
      <c r="H5292" s="12" t="inlineStr">
        <is>
          <t>T-MOD-1 / T-MOD-2 firewall</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362</v>
      </c>
      <c r="U5292" s="16" t="n">
        <v>130</v>
      </c>
      <c r="V5292" s="16">
        <f>ROUNDUP((T5292+U5292+2*'Read Me'!$B$13)*(1+'Read Me'!$B$12),-1)</f>
        <v/>
      </c>
      <c r="W5292" s="16">
        <f>V5292*N5292*O5292</f>
        <v/>
      </c>
      <c r="X5292" s="12">
        <f>IF(LEFT(I5292,2)="MV",2*N5292*IF(L5292="1/C",O5292,1),0)</f>
        <v/>
      </c>
      <c r="Y5292" s="12">
        <f>IF(OR(LEFT(K5292,4)="LVAX",LEFT(K5292,6)="MV15AX",LEFT(K5292,4)="CTAX",LEFT(K5292,2)="W|"),2*N5292*O5292,0)</f>
        <v/>
      </c>
      <c r="Z5292" s="12" t="inlineStr">
        <is>
          <t>VD 0.7 %</t>
        </is>
      </c>
      <c r="AA5292" s="12">
        <f>N5292*O5292</f>
        <v/>
      </c>
    </row>
    <row r="5293">
      <c r="A5293" s="12" t="inlineStr">
        <is>
          <t>I-P-0251</t>
        </is>
      </c>
      <c r="B5293" s="12" t="inlineStr">
        <is>
          <t>I</t>
        </is>
      </c>
      <c r="C5293" s="12" t="inlineStr">
        <is>
          <t>Modular / portable power</t>
        </is>
      </c>
      <c r="D5293" s="12" t="inlineStr">
        <is>
          <t>Motor 5 of 6, 2 kW</t>
        </is>
      </c>
      <c r="E5293" s="12" t="inlineStr"/>
      <c r="F5293" s="12" t="inlineStr">
        <is>
          <t>MOD-LV 480 V board + 480 V : 13.8 kV step-up</t>
        </is>
      </c>
      <c r="G5293" s="12" t="inlineStr"/>
      <c r="H5293" s="12" t="inlineStr">
        <is>
          <t>T-MOD-1 / T-MOD-2 firewall</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362</v>
      </c>
      <c r="U5293" s="16" t="n">
        <v>130</v>
      </c>
      <c r="V5293" s="16">
        <f>ROUNDUP((T5293+U5293+2*'Read Me'!$B$13)*(1+'Read Me'!$B$12),-1)</f>
        <v/>
      </c>
      <c r="W5293" s="16">
        <f>V5293*N5293*O5293</f>
        <v/>
      </c>
      <c r="X5293" s="12">
        <f>IF(LEFT(I5293,2)="MV",2*N5293*IF(L5293="1/C",O5293,1),0)</f>
        <v/>
      </c>
      <c r="Y5293" s="12">
        <f>IF(OR(LEFT(K5293,4)="LVAX",LEFT(K5293,6)="MV15AX",LEFT(K5293,4)="CTAX",LEFT(K5293,2)="W|"),2*N5293*O5293,0)</f>
        <v/>
      </c>
      <c r="Z5293" s="12" t="inlineStr">
        <is>
          <t>VD 0.7 %</t>
        </is>
      </c>
      <c r="AA5293" s="12">
        <f>N5293*O5293</f>
        <v/>
      </c>
    </row>
    <row r="5294">
      <c r="A5294" s="12" t="inlineStr">
        <is>
          <t>I-P-0252</t>
        </is>
      </c>
      <c r="B5294" s="12" t="inlineStr">
        <is>
          <t>I</t>
        </is>
      </c>
      <c r="C5294" s="12" t="inlineStr">
        <is>
          <t>Modular / portable power</t>
        </is>
      </c>
      <c r="D5294" s="12" t="inlineStr">
        <is>
          <t>Motor 6 of 6, 2 kW</t>
        </is>
      </c>
      <c r="E5294" s="12" t="inlineStr"/>
      <c r="F5294" s="12" t="inlineStr">
        <is>
          <t>MOD-LV 480 V board + 480 V : 13.8 kV step-up</t>
        </is>
      </c>
      <c r="G5294" s="12" t="inlineStr"/>
      <c r="H5294" s="12" t="inlineStr">
        <is>
          <t>T-MOD-1 / T-MOD-2 firewall</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362</v>
      </c>
      <c r="U5294" s="16" t="n">
        <v>130</v>
      </c>
      <c r="V5294" s="16">
        <f>ROUNDUP((T5294+U5294+2*'Read Me'!$B$13)*(1+'Read Me'!$B$12),-1)</f>
        <v/>
      </c>
      <c r="W5294" s="16">
        <f>V5294*N5294*O5294</f>
        <v/>
      </c>
      <c r="X5294" s="12">
        <f>IF(LEFT(I5294,2)="MV",2*N5294*IF(L5294="1/C",O5294,1),0)</f>
        <v/>
      </c>
      <c r="Y5294" s="12">
        <f>IF(OR(LEFT(K5294,4)="LVAX",LEFT(K5294,6)="MV15AX",LEFT(K5294,4)="CTAX",LEFT(K5294,2)="W|"),2*N5294*O5294,0)</f>
        <v/>
      </c>
      <c r="Z5294" s="12" t="inlineStr">
        <is>
          <t>VD 0.7 %</t>
        </is>
      </c>
      <c r="AA5294" s="12">
        <f>N5294*O5294</f>
        <v/>
      </c>
    </row>
    <row r="5295">
      <c r="A5295" s="12" t="inlineStr">
        <is>
          <t>I-P-0253</t>
        </is>
      </c>
      <c r="B5295" s="12" t="inlineStr">
        <is>
          <t>I</t>
        </is>
      </c>
      <c r="C5295" s="12" t="inlineStr">
        <is>
          <t>Modular / portable power</t>
        </is>
      </c>
      <c r="D5295" s="12" t="inlineStr">
        <is>
          <t>Motor 1 of 6, 2 kW</t>
        </is>
      </c>
      <c r="E5295" s="12" t="inlineStr"/>
      <c r="F5295" s="12" t="inlineStr">
        <is>
          <t>MOD-LV 480 V board + 480 V : 13.8 kV step-up</t>
        </is>
      </c>
      <c r="G5295" s="12" t="inlineStr">
        <is>
          <t>T-MOD-1</t>
        </is>
      </c>
      <c r="H5295" s="12" t="inlineStr">
        <is>
          <t>T-MOD-1: 13.8/230 kV</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2</v>
      </c>
      <c r="R5295" s="12" t="n">
        <v>2.8</v>
      </c>
      <c r="S5295" s="12" t="inlineStr">
        <is>
          <t>Duct bank</t>
        </is>
      </c>
      <c r="T5295" s="16" t="n">
        <v>362</v>
      </c>
      <c r="U5295" s="16" t="n">
        <v>82</v>
      </c>
      <c r="V5295" s="16">
        <f>ROUNDUP((T5295+U5295+2*'Read Me'!$B$13)*(1+'Read Me'!$B$12),-1)</f>
        <v/>
      </c>
      <c r="W5295" s="16">
        <f>V5295*N5295*O5295</f>
        <v/>
      </c>
      <c r="X5295" s="12">
        <f>IF(LEFT(I5295,2)="MV",2*N5295*IF(L5295="1/C",O5295,1),0)</f>
        <v/>
      </c>
      <c r="Y5295" s="12">
        <f>IF(OR(LEFT(K5295,4)="LVAX",LEFT(K5295,6)="MV15AX",LEFT(K5295,4)="CTAX",LEFT(K5295,2)="W|"),2*N5295*O5295,0)</f>
        <v/>
      </c>
      <c r="Z5295" s="12" t="inlineStr">
        <is>
          <t>VD 0.6 %</t>
        </is>
      </c>
      <c r="AA5295" s="12">
        <f>N5295*O5295</f>
        <v/>
      </c>
    </row>
    <row r="5296">
      <c r="A5296" s="12" t="inlineStr">
        <is>
          <t>I-P-0254</t>
        </is>
      </c>
      <c r="B5296" s="12" t="inlineStr">
        <is>
          <t>I</t>
        </is>
      </c>
      <c r="C5296" s="12" t="inlineStr">
        <is>
          <t>Modular / portable power</t>
        </is>
      </c>
      <c r="D5296" s="12" t="inlineStr">
        <is>
          <t>Motor 2 of 6, 2 kW</t>
        </is>
      </c>
      <c r="E5296" s="12" t="inlineStr"/>
      <c r="F5296" s="12" t="inlineStr">
        <is>
          <t>MOD-LV 480 V board + 480 V : 13.8 kV step-up</t>
        </is>
      </c>
      <c r="G5296" s="12" t="inlineStr">
        <is>
          <t>T-MOD-1</t>
        </is>
      </c>
      <c r="H5296" s="12" t="inlineStr">
        <is>
          <t>T-MOD-1: 13.8/230 kV</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2</v>
      </c>
      <c r="R5296" s="12" t="n">
        <v>2.8</v>
      </c>
      <c r="S5296" s="12" t="inlineStr">
        <is>
          <t>Duct bank</t>
        </is>
      </c>
      <c r="T5296" s="16" t="n">
        <v>362</v>
      </c>
      <c r="U5296" s="16" t="n">
        <v>82</v>
      </c>
      <c r="V5296" s="16">
        <f>ROUNDUP((T5296+U5296+2*'Read Me'!$B$13)*(1+'Read Me'!$B$12),-1)</f>
        <v/>
      </c>
      <c r="W5296" s="16">
        <f>V5296*N5296*O5296</f>
        <v/>
      </c>
      <c r="X5296" s="12">
        <f>IF(LEFT(I5296,2)="MV",2*N5296*IF(L5296="1/C",O5296,1),0)</f>
        <v/>
      </c>
      <c r="Y5296" s="12">
        <f>IF(OR(LEFT(K5296,4)="LVAX",LEFT(K5296,6)="MV15AX",LEFT(K5296,4)="CTAX",LEFT(K5296,2)="W|"),2*N5296*O5296,0)</f>
        <v/>
      </c>
      <c r="Z5296" s="12" t="inlineStr">
        <is>
          <t>VD 0.6 %</t>
        </is>
      </c>
      <c r="AA5296" s="12">
        <f>N5296*O5296</f>
        <v/>
      </c>
    </row>
    <row r="5297">
      <c r="A5297" s="12" t="inlineStr">
        <is>
          <t>I-P-0255</t>
        </is>
      </c>
      <c r="B5297" s="12" t="inlineStr">
        <is>
          <t>I</t>
        </is>
      </c>
      <c r="C5297" s="12" t="inlineStr">
        <is>
          <t>Modular / portable power</t>
        </is>
      </c>
      <c r="D5297" s="12" t="inlineStr">
        <is>
          <t>Motor 3 of 6, 2 kW</t>
        </is>
      </c>
      <c r="E5297" s="12" t="inlineStr"/>
      <c r="F5297" s="12" t="inlineStr">
        <is>
          <t>MOD-LV 480 V board + 480 V : 13.8 kV step-up</t>
        </is>
      </c>
      <c r="G5297" s="12" t="inlineStr">
        <is>
          <t>T-MOD-1</t>
        </is>
      </c>
      <c r="H5297" s="12" t="inlineStr">
        <is>
          <t>T-MOD-1: 13.8/230 kV</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2</v>
      </c>
      <c r="R5297" s="12" t="n">
        <v>2.8</v>
      </c>
      <c r="S5297" s="12" t="inlineStr">
        <is>
          <t>Duct bank</t>
        </is>
      </c>
      <c r="T5297" s="16" t="n">
        <v>362</v>
      </c>
      <c r="U5297" s="16" t="n">
        <v>82</v>
      </c>
      <c r="V5297" s="16">
        <f>ROUNDUP((T5297+U5297+2*'Read Me'!$B$13)*(1+'Read Me'!$B$12),-1)</f>
        <v/>
      </c>
      <c r="W5297" s="16">
        <f>V5297*N5297*O5297</f>
        <v/>
      </c>
      <c r="X5297" s="12">
        <f>IF(LEFT(I5297,2)="MV",2*N5297*IF(L5297="1/C",O5297,1),0)</f>
        <v/>
      </c>
      <c r="Y5297" s="12">
        <f>IF(OR(LEFT(K5297,4)="LVAX",LEFT(K5297,6)="MV15AX",LEFT(K5297,4)="CTAX",LEFT(K5297,2)="W|"),2*N5297*O5297,0)</f>
        <v/>
      </c>
      <c r="Z5297" s="12" t="inlineStr">
        <is>
          <t>VD 0.6 %</t>
        </is>
      </c>
      <c r="AA5297" s="12">
        <f>N5297*O5297</f>
        <v/>
      </c>
    </row>
    <row r="5298">
      <c r="A5298" s="12" t="inlineStr">
        <is>
          <t>I-P-0256</t>
        </is>
      </c>
      <c r="B5298" s="12" t="inlineStr">
        <is>
          <t>I</t>
        </is>
      </c>
      <c r="C5298" s="12" t="inlineStr">
        <is>
          <t>Modular / portable power</t>
        </is>
      </c>
      <c r="D5298" s="12" t="inlineStr">
        <is>
          <t>Motor 4 of 6, 2 kW</t>
        </is>
      </c>
      <c r="E5298" s="12" t="inlineStr"/>
      <c r="F5298" s="12" t="inlineStr">
        <is>
          <t>MOD-LV 480 V board + 480 V : 13.8 kV step-up</t>
        </is>
      </c>
      <c r="G5298" s="12" t="inlineStr">
        <is>
          <t>T-MOD-1</t>
        </is>
      </c>
      <c r="H5298" s="12" t="inlineStr">
        <is>
          <t>T-MOD-1: 13.8/230 kV</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2</v>
      </c>
      <c r="R5298" s="12" t="n">
        <v>2.8</v>
      </c>
      <c r="S5298" s="12" t="inlineStr">
        <is>
          <t>Duct bank</t>
        </is>
      </c>
      <c r="T5298" s="16" t="n">
        <v>362</v>
      </c>
      <c r="U5298" s="16" t="n">
        <v>82</v>
      </c>
      <c r="V5298" s="16">
        <f>ROUNDUP((T5298+U5298+2*'Read Me'!$B$13)*(1+'Read Me'!$B$12),-1)</f>
        <v/>
      </c>
      <c r="W5298" s="16">
        <f>V5298*N5298*O5298</f>
        <v/>
      </c>
      <c r="X5298" s="12">
        <f>IF(LEFT(I5298,2)="MV",2*N5298*IF(L5298="1/C",O5298,1),0)</f>
        <v/>
      </c>
      <c r="Y5298" s="12">
        <f>IF(OR(LEFT(K5298,4)="LVAX",LEFT(K5298,6)="MV15AX",LEFT(K5298,4)="CTAX",LEFT(K5298,2)="W|"),2*N5298*O5298,0)</f>
        <v/>
      </c>
      <c r="Z5298" s="12" t="inlineStr">
        <is>
          <t>VD 0.6 %</t>
        </is>
      </c>
      <c r="AA5298" s="12">
        <f>N5298*O5298</f>
        <v/>
      </c>
    </row>
    <row r="5299">
      <c r="A5299" s="12" t="inlineStr">
        <is>
          <t>I-P-0257</t>
        </is>
      </c>
      <c r="B5299" s="12" t="inlineStr">
        <is>
          <t>I</t>
        </is>
      </c>
      <c r="C5299" s="12" t="inlineStr">
        <is>
          <t>Modular / portable power</t>
        </is>
      </c>
      <c r="D5299" s="12" t="inlineStr">
        <is>
          <t>Motor 5 of 6, 2 kW</t>
        </is>
      </c>
      <c r="E5299" s="12" t="inlineStr"/>
      <c r="F5299" s="12" t="inlineStr">
        <is>
          <t>MOD-LV 480 V board + 480 V : 13.8 kV step-up</t>
        </is>
      </c>
      <c r="G5299" s="12" t="inlineStr">
        <is>
          <t>T-MOD-1</t>
        </is>
      </c>
      <c r="H5299" s="12" t="inlineStr">
        <is>
          <t>T-MOD-1: 13.8/230 kV</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2</v>
      </c>
      <c r="R5299" s="12" t="n">
        <v>2.8</v>
      </c>
      <c r="S5299" s="12" t="inlineStr">
        <is>
          <t>Duct bank</t>
        </is>
      </c>
      <c r="T5299" s="16" t="n">
        <v>362</v>
      </c>
      <c r="U5299" s="16" t="n">
        <v>82</v>
      </c>
      <c r="V5299" s="16">
        <f>ROUNDUP((T5299+U5299+2*'Read Me'!$B$13)*(1+'Read Me'!$B$12),-1)</f>
        <v/>
      </c>
      <c r="W5299" s="16">
        <f>V5299*N5299*O5299</f>
        <v/>
      </c>
      <c r="X5299" s="12">
        <f>IF(LEFT(I5299,2)="MV",2*N5299*IF(L5299="1/C",O5299,1),0)</f>
        <v/>
      </c>
      <c r="Y5299" s="12">
        <f>IF(OR(LEFT(K5299,4)="LVAX",LEFT(K5299,6)="MV15AX",LEFT(K5299,4)="CTAX",LEFT(K5299,2)="W|"),2*N5299*O5299,0)</f>
        <v/>
      </c>
      <c r="Z5299" s="12" t="inlineStr">
        <is>
          <t>VD 0.6 %</t>
        </is>
      </c>
      <c r="AA5299" s="12">
        <f>N5299*O5299</f>
        <v/>
      </c>
    </row>
    <row r="5300">
      <c r="A5300" s="12" t="inlineStr">
        <is>
          <t>I-P-0258</t>
        </is>
      </c>
      <c r="B5300" s="12" t="inlineStr">
        <is>
          <t>I</t>
        </is>
      </c>
      <c r="C5300" s="12" t="inlineStr">
        <is>
          <t>Modular / portable power</t>
        </is>
      </c>
      <c r="D5300" s="12" t="inlineStr">
        <is>
          <t>Motor 6 of 6, 2 kW</t>
        </is>
      </c>
      <c r="E5300" s="12" t="inlineStr"/>
      <c r="F5300" s="12" t="inlineStr">
        <is>
          <t>MOD-LV 480 V board + 480 V : 13.8 kV step-up</t>
        </is>
      </c>
      <c r="G5300" s="12" t="inlineStr">
        <is>
          <t>T-MOD-1</t>
        </is>
      </c>
      <c r="H5300" s="12" t="inlineStr">
        <is>
          <t>T-MOD-1: 13.8/230 kV</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2</v>
      </c>
      <c r="R5300" s="12" t="n">
        <v>2.8</v>
      </c>
      <c r="S5300" s="12" t="inlineStr">
        <is>
          <t>Duct bank</t>
        </is>
      </c>
      <c r="T5300" s="16" t="n">
        <v>362</v>
      </c>
      <c r="U5300" s="16" t="n">
        <v>82</v>
      </c>
      <c r="V5300" s="16">
        <f>ROUNDUP((T5300+U5300+2*'Read Me'!$B$13)*(1+'Read Me'!$B$12),-1)</f>
        <v/>
      </c>
      <c r="W5300" s="16">
        <f>V5300*N5300*O5300</f>
        <v/>
      </c>
      <c r="X5300" s="12">
        <f>IF(LEFT(I5300,2)="MV",2*N5300*IF(L5300="1/C",O5300,1),0)</f>
        <v/>
      </c>
      <c r="Y5300" s="12">
        <f>IF(OR(LEFT(K5300,4)="LVAX",LEFT(K5300,6)="MV15AX",LEFT(K5300,4)="CTAX",LEFT(K5300,2)="W|"),2*N5300*O5300,0)</f>
        <v/>
      </c>
      <c r="Z5300" s="12" t="inlineStr">
        <is>
          <t>VD 0.6 %</t>
        </is>
      </c>
      <c r="AA5300" s="12">
        <f>N5300*O5300</f>
        <v/>
      </c>
    </row>
    <row r="5301">
      <c r="A5301" s="12" t="inlineStr">
        <is>
          <t>I-P-0259</t>
        </is>
      </c>
      <c r="B5301" s="12" t="inlineStr">
        <is>
          <t>I</t>
        </is>
      </c>
      <c r="C5301" s="12" t="inlineStr">
        <is>
          <t>Modular / portable power</t>
        </is>
      </c>
      <c r="D5301" s="12" t="inlineStr">
        <is>
          <t>Motor 1 of 6, 2 kW</t>
        </is>
      </c>
      <c r="E5301" s="12" t="inlineStr"/>
      <c r="F5301" s="12" t="inlineStr">
        <is>
          <t>MOD-LV 480 V board + 480 V : 13.8 kV step-up</t>
        </is>
      </c>
      <c r="G5301" s="12" t="inlineStr">
        <is>
          <t>T-MOD-2</t>
        </is>
      </c>
      <c r="H5301" s="12" t="inlineStr">
        <is>
          <t>T-MOD-2: 13.8/230 kV</t>
        </is>
      </c>
      <c r="I5301" s="12" t="inlineStr">
        <is>
          <t>LV 600 V</t>
        </is>
      </c>
      <c r="J5301" s="12" t="inlineStr">
        <is>
          <t>Type TC-ER 600 V 3/C Cu XHHW-2 + ground, PVC jacket</t>
        </is>
      </c>
      <c r="K5301" s="12" t="inlineStr">
        <is>
          <t>LV|3/C+G|8</t>
        </is>
      </c>
      <c r="L5301" s="12" t="inlineStr">
        <is>
          <t>3/C+G</t>
        </is>
      </c>
      <c r="M5301" s="12" t="inlineStr">
        <is>
          <t>8</t>
        </is>
      </c>
      <c r="N5301" s="12" t="n">
        <v>1</v>
      </c>
      <c r="O5301" s="12" t="n">
        <v>1</v>
      </c>
      <c r="P5301" s="12" t="n">
        <v>480</v>
      </c>
      <c r="Q5301" s="12" t="n">
        <v>2</v>
      </c>
      <c r="R5301" s="12" t="n">
        <v>2.8</v>
      </c>
      <c r="S5301" s="12" t="inlineStr">
        <is>
          <t>Duct bank</t>
        </is>
      </c>
      <c r="T5301" s="16" t="n">
        <v>3219</v>
      </c>
      <c r="U5301" s="16" t="n">
        <v>165</v>
      </c>
      <c r="V5301" s="16">
        <f>ROUNDUP((T5301+U5301+2*'Read Me'!$B$13)*(1+'Read Me'!$B$12),-1)</f>
        <v/>
      </c>
      <c r="W5301" s="16">
        <f>V5301*N5301*O5301</f>
        <v/>
      </c>
      <c r="X5301" s="12">
        <f>IF(LEFT(I5301,2)="MV",2*N5301*IF(L5301="1/C",O5301,1),0)</f>
        <v/>
      </c>
      <c r="Y5301" s="12">
        <f>IF(OR(LEFT(K5301,4)="LVAX",LEFT(K5301,6)="MV15AX",LEFT(K5301,4)="CTAX",LEFT(K5301,2)="W|"),2*N5301*O5301,0)</f>
        <v/>
      </c>
      <c r="Z5301" s="12" t="inlineStr">
        <is>
          <t>VD 2.9 %</t>
        </is>
      </c>
      <c r="AA5301" s="12">
        <f>N5301*O5301</f>
        <v/>
      </c>
    </row>
    <row r="5302">
      <c r="A5302" s="12" t="inlineStr">
        <is>
          <t>I-P-0260</t>
        </is>
      </c>
      <c r="B5302" s="12" t="inlineStr">
        <is>
          <t>I</t>
        </is>
      </c>
      <c r="C5302" s="12" t="inlineStr">
        <is>
          <t>Modular / portable power</t>
        </is>
      </c>
      <c r="D5302" s="12" t="inlineStr">
        <is>
          <t>Motor 2 of 6, 2 kW</t>
        </is>
      </c>
      <c r="E5302" s="12" t="inlineStr"/>
      <c r="F5302" s="12" t="inlineStr">
        <is>
          <t>MOD-LV 480 V board + 480 V : 13.8 kV step-up</t>
        </is>
      </c>
      <c r="G5302" s="12" t="inlineStr">
        <is>
          <t>T-MOD-2</t>
        </is>
      </c>
      <c r="H5302" s="12" t="inlineStr">
        <is>
          <t>T-MOD-2: 13.8/230 kV</t>
        </is>
      </c>
      <c r="I5302" s="12" t="inlineStr">
        <is>
          <t>LV 600 V</t>
        </is>
      </c>
      <c r="J5302" s="12" t="inlineStr">
        <is>
          <t>Type TC-ER 600 V 3/C Cu XHHW-2 + ground, PVC jacket</t>
        </is>
      </c>
      <c r="K5302" s="12" t="inlineStr">
        <is>
          <t>LV|3/C+G|8</t>
        </is>
      </c>
      <c r="L5302" s="12" t="inlineStr">
        <is>
          <t>3/C+G</t>
        </is>
      </c>
      <c r="M5302" s="12" t="inlineStr">
        <is>
          <t>8</t>
        </is>
      </c>
      <c r="N5302" s="12" t="n">
        <v>1</v>
      </c>
      <c r="O5302" s="12" t="n">
        <v>1</v>
      </c>
      <c r="P5302" s="12" t="n">
        <v>480</v>
      </c>
      <c r="Q5302" s="12" t="n">
        <v>2</v>
      </c>
      <c r="R5302" s="12" t="n">
        <v>2.8</v>
      </c>
      <c r="S5302" s="12" t="inlineStr">
        <is>
          <t>Duct bank</t>
        </is>
      </c>
      <c r="T5302" s="16" t="n">
        <v>3219</v>
      </c>
      <c r="U5302" s="16" t="n">
        <v>165</v>
      </c>
      <c r="V5302" s="16">
        <f>ROUNDUP((T5302+U5302+2*'Read Me'!$B$13)*(1+'Read Me'!$B$12),-1)</f>
        <v/>
      </c>
      <c r="W5302" s="16">
        <f>V5302*N5302*O5302</f>
        <v/>
      </c>
      <c r="X5302" s="12">
        <f>IF(LEFT(I5302,2)="MV",2*N5302*IF(L5302="1/C",O5302,1),0)</f>
        <v/>
      </c>
      <c r="Y5302" s="12">
        <f>IF(OR(LEFT(K5302,4)="LVAX",LEFT(K5302,6)="MV15AX",LEFT(K5302,4)="CTAX",LEFT(K5302,2)="W|"),2*N5302*O5302,0)</f>
        <v/>
      </c>
      <c r="Z5302" s="12" t="inlineStr">
        <is>
          <t>VD 2.9 %</t>
        </is>
      </c>
      <c r="AA5302" s="12">
        <f>N5302*O5302</f>
        <v/>
      </c>
    </row>
    <row r="5303">
      <c r="A5303" s="12" t="inlineStr">
        <is>
          <t>I-P-0261</t>
        </is>
      </c>
      <c r="B5303" s="12" t="inlineStr">
        <is>
          <t>I</t>
        </is>
      </c>
      <c r="C5303" s="12" t="inlineStr">
        <is>
          <t>Modular / portable power</t>
        </is>
      </c>
      <c r="D5303" s="12" t="inlineStr">
        <is>
          <t>Motor 3 of 6, 2 kW</t>
        </is>
      </c>
      <c r="E5303" s="12" t="inlineStr"/>
      <c r="F5303" s="12" t="inlineStr">
        <is>
          <t>MOD-LV 480 V board + 480 V : 13.8 kV step-up</t>
        </is>
      </c>
      <c r="G5303" s="12" t="inlineStr">
        <is>
          <t>T-MOD-2</t>
        </is>
      </c>
      <c r="H5303" s="12" t="inlineStr">
        <is>
          <t>T-MOD-2: 13.8/230 kV</t>
        </is>
      </c>
      <c r="I5303" s="12" t="inlineStr">
        <is>
          <t>LV 600 V</t>
        </is>
      </c>
      <c r="J5303" s="12" t="inlineStr">
        <is>
          <t>Type TC-ER 600 V 3/C Cu XHHW-2 + ground, PVC jacket</t>
        </is>
      </c>
      <c r="K5303" s="12" t="inlineStr">
        <is>
          <t>LV|3/C+G|8</t>
        </is>
      </c>
      <c r="L5303" s="12" t="inlineStr">
        <is>
          <t>3/C+G</t>
        </is>
      </c>
      <c r="M5303" s="12" t="inlineStr">
        <is>
          <t>8</t>
        </is>
      </c>
      <c r="N5303" s="12" t="n">
        <v>1</v>
      </c>
      <c r="O5303" s="12" t="n">
        <v>1</v>
      </c>
      <c r="P5303" s="12" t="n">
        <v>480</v>
      </c>
      <c r="Q5303" s="12" t="n">
        <v>2</v>
      </c>
      <c r="R5303" s="12" t="n">
        <v>2.8</v>
      </c>
      <c r="S5303" s="12" t="inlineStr">
        <is>
          <t>Duct bank</t>
        </is>
      </c>
      <c r="T5303" s="16" t="n">
        <v>3219</v>
      </c>
      <c r="U5303" s="16" t="n">
        <v>165</v>
      </c>
      <c r="V5303" s="16">
        <f>ROUNDUP((T5303+U5303+2*'Read Me'!$B$13)*(1+'Read Me'!$B$12),-1)</f>
        <v/>
      </c>
      <c r="W5303" s="16">
        <f>V5303*N5303*O5303</f>
        <v/>
      </c>
      <c r="X5303" s="12">
        <f>IF(LEFT(I5303,2)="MV",2*N5303*IF(L5303="1/C",O5303,1),0)</f>
        <v/>
      </c>
      <c r="Y5303" s="12">
        <f>IF(OR(LEFT(K5303,4)="LVAX",LEFT(K5303,6)="MV15AX",LEFT(K5303,4)="CTAX",LEFT(K5303,2)="W|"),2*N5303*O5303,0)</f>
        <v/>
      </c>
      <c r="Z5303" s="12" t="inlineStr">
        <is>
          <t>VD 2.9 %</t>
        </is>
      </c>
      <c r="AA5303" s="12">
        <f>N5303*O5303</f>
        <v/>
      </c>
    </row>
    <row r="5304">
      <c r="A5304" s="12" t="inlineStr">
        <is>
          <t>I-P-0262</t>
        </is>
      </c>
      <c r="B5304" s="12" t="inlineStr">
        <is>
          <t>I</t>
        </is>
      </c>
      <c r="C5304" s="12" t="inlineStr">
        <is>
          <t>Modular / portable power</t>
        </is>
      </c>
      <c r="D5304" s="12" t="inlineStr">
        <is>
          <t>Motor 4 of 6, 2 kW</t>
        </is>
      </c>
      <c r="E5304" s="12" t="inlineStr"/>
      <c r="F5304" s="12" t="inlineStr">
        <is>
          <t>MOD-LV 480 V board + 480 V : 13.8 kV step-up</t>
        </is>
      </c>
      <c r="G5304" s="12" t="inlineStr">
        <is>
          <t>T-MOD-2</t>
        </is>
      </c>
      <c r="H5304" s="12" t="inlineStr">
        <is>
          <t>T-MOD-2: 13.8/230 kV</t>
        </is>
      </c>
      <c r="I5304" s="12" t="inlineStr">
        <is>
          <t>LV 600 V</t>
        </is>
      </c>
      <c r="J5304" s="12" t="inlineStr">
        <is>
          <t>Type TC-ER 600 V 3/C Cu XHHW-2 + ground, PVC jacket</t>
        </is>
      </c>
      <c r="K5304" s="12" t="inlineStr">
        <is>
          <t>LV|3/C+G|8</t>
        </is>
      </c>
      <c r="L5304" s="12" t="inlineStr">
        <is>
          <t>3/C+G</t>
        </is>
      </c>
      <c r="M5304" s="12" t="inlineStr">
        <is>
          <t>8</t>
        </is>
      </c>
      <c r="N5304" s="12" t="n">
        <v>1</v>
      </c>
      <c r="O5304" s="12" t="n">
        <v>1</v>
      </c>
      <c r="P5304" s="12" t="n">
        <v>480</v>
      </c>
      <c r="Q5304" s="12" t="n">
        <v>2</v>
      </c>
      <c r="R5304" s="12" t="n">
        <v>2.8</v>
      </c>
      <c r="S5304" s="12" t="inlineStr">
        <is>
          <t>Duct bank</t>
        </is>
      </c>
      <c r="T5304" s="16" t="n">
        <v>3219</v>
      </c>
      <c r="U5304" s="16" t="n">
        <v>165</v>
      </c>
      <c r="V5304" s="16">
        <f>ROUNDUP((T5304+U5304+2*'Read Me'!$B$13)*(1+'Read Me'!$B$12),-1)</f>
        <v/>
      </c>
      <c r="W5304" s="16">
        <f>V5304*N5304*O5304</f>
        <v/>
      </c>
      <c r="X5304" s="12">
        <f>IF(LEFT(I5304,2)="MV",2*N5304*IF(L5304="1/C",O5304,1),0)</f>
        <v/>
      </c>
      <c r="Y5304" s="12">
        <f>IF(OR(LEFT(K5304,4)="LVAX",LEFT(K5304,6)="MV15AX",LEFT(K5304,4)="CTAX",LEFT(K5304,2)="W|"),2*N5304*O5304,0)</f>
        <v/>
      </c>
      <c r="Z5304" s="12" t="inlineStr">
        <is>
          <t>VD 2.9 %</t>
        </is>
      </c>
      <c r="AA5304" s="12">
        <f>N5304*O5304</f>
        <v/>
      </c>
    </row>
    <row r="5305">
      <c r="A5305" s="12" t="inlineStr">
        <is>
          <t>I-P-0263</t>
        </is>
      </c>
      <c r="B5305" s="12" t="inlineStr">
        <is>
          <t>I</t>
        </is>
      </c>
      <c r="C5305" s="12" t="inlineStr">
        <is>
          <t>Modular / portable power</t>
        </is>
      </c>
      <c r="D5305" s="12" t="inlineStr">
        <is>
          <t>Motor 5 of 6, 2 kW</t>
        </is>
      </c>
      <c r="E5305" s="12" t="inlineStr"/>
      <c r="F5305" s="12" t="inlineStr">
        <is>
          <t>MOD-LV 480 V board + 480 V : 13.8 kV step-up</t>
        </is>
      </c>
      <c r="G5305" s="12" t="inlineStr">
        <is>
          <t>T-MOD-2</t>
        </is>
      </c>
      <c r="H5305" s="12" t="inlineStr">
        <is>
          <t>T-MOD-2: 13.8/230 kV</t>
        </is>
      </c>
      <c r="I5305" s="12" t="inlineStr">
        <is>
          <t>LV 600 V</t>
        </is>
      </c>
      <c r="J5305" s="12" t="inlineStr">
        <is>
          <t>Type TC-ER 600 V 3/C Cu XHHW-2 + ground, PVC jacket</t>
        </is>
      </c>
      <c r="K5305" s="12" t="inlineStr">
        <is>
          <t>LV|3/C+G|8</t>
        </is>
      </c>
      <c r="L5305" s="12" t="inlineStr">
        <is>
          <t>3/C+G</t>
        </is>
      </c>
      <c r="M5305" s="12" t="inlineStr">
        <is>
          <t>8</t>
        </is>
      </c>
      <c r="N5305" s="12" t="n">
        <v>1</v>
      </c>
      <c r="O5305" s="12" t="n">
        <v>1</v>
      </c>
      <c r="P5305" s="12" t="n">
        <v>480</v>
      </c>
      <c r="Q5305" s="12" t="n">
        <v>2</v>
      </c>
      <c r="R5305" s="12" t="n">
        <v>2.8</v>
      </c>
      <c r="S5305" s="12" t="inlineStr">
        <is>
          <t>Duct bank</t>
        </is>
      </c>
      <c r="T5305" s="16" t="n">
        <v>3219</v>
      </c>
      <c r="U5305" s="16" t="n">
        <v>165</v>
      </c>
      <c r="V5305" s="16">
        <f>ROUNDUP((T5305+U5305+2*'Read Me'!$B$13)*(1+'Read Me'!$B$12),-1)</f>
        <v/>
      </c>
      <c r="W5305" s="16">
        <f>V5305*N5305*O5305</f>
        <v/>
      </c>
      <c r="X5305" s="12">
        <f>IF(LEFT(I5305,2)="MV",2*N5305*IF(L5305="1/C",O5305,1),0)</f>
        <v/>
      </c>
      <c r="Y5305" s="12">
        <f>IF(OR(LEFT(K5305,4)="LVAX",LEFT(K5305,6)="MV15AX",LEFT(K5305,4)="CTAX",LEFT(K5305,2)="W|"),2*N5305*O5305,0)</f>
        <v/>
      </c>
      <c r="Z5305" s="12" t="inlineStr">
        <is>
          <t>VD 2.9 %</t>
        </is>
      </c>
      <c r="AA5305" s="12">
        <f>N5305*O5305</f>
        <v/>
      </c>
    </row>
    <row r="5306">
      <c r="A5306" s="12" t="inlineStr">
        <is>
          <t>I-P-0264</t>
        </is>
      </c>
      <c r="B5306" s="12" t="inlineStr">
        <is>
          <t>I</t>
        </is>
      </c>
      <c r="C5306" s="12" t="inlineStr">
        <is>
          <t>Modular / portable power</t>
        </is>
      </c>
      <c r="D5306" s="12" t="inlineStr">
        <is>
          <t>Motor 6 of 6, 2 kW</t>
        </is>
      </c>
      <c r="E5306" s="12" t="inlineStr"/>
      <c r="F5306" s="12" t="inlineStr">
        <is>
          <t>MOD-LV 480 V board + 480 V : 13.8 kV step-up</t>
        </is>
      </c>
      <c r="G5306" s="12" t="inlineStr">
        <is>
          <t>T-MOD-2</t>
        </is>
      </c>
      <c r="H5306" s="12" t="inlineStr">
        <is>
          <t>T-MOD-2: 13.8/230 kV</t>
        </is>
      </c>
      <c r="I5306" s="12" t="inlineStr">
        <is>
          <t>LV 600 V</t>
        </is>
      </c>
      <c r="J5306" s="12" t="inlineStr">
        <is>
          <t>Type TC-ER 600 V 3/C Cu XHHW-2 + ground, PVC jacket</t>
        </is>
      </c>
      <c r="K5306" s="12" t="inlineStr">
        <is>
          <t>LV|3/C+G|8</t>
        </is>
      </c>
      <c r="L5306" s="12" t="inlineStr">
        <is>
          <t>3/C+G</t>
        </is>
      </c>
      <c r="M5306" s="12" t="inlineStr">
        <is>
          <t>8</t>
        </is>
      </c>
      <c r="N5306" s="12" t="n">
        <v>1</v>
      </c>
      <c r="O5306" s="12" t="n">
        <v>1</v>
      </c>
      <c r="P5306" s="12" t="n">
        <v>480</v>
      </c>
      <c r="Q5306" s="12" t="n">
        <v>2</v>
      </c>
      <c r="R5306" s="12" t="n">
        <v>2.8</v>
      </c>
      <c r="S5306" s="12" t="inlineStr">
        <is>
          <t>Duct bank</t>
        </is>
      </c>
      <c r="T5306" s="16" t="n">
        <v>3219</v>
      </c>
      <c r="U5306" s="16" t="n">
        <v>165</v>
      </c>
      <c r="V5306" s="16">
        <f>ROUNDUP((T5306+U5306+2*'Read Me'!$B$13)*(1+'Read Me'!$B$12),-1)</f>
        <v/>
      </c>
      <c r="W5306" s="16">
        <f>V5306*N5306*O5306</f>
        <v/>
      </c>
      <c r="X5306" s="12">
        <f>IF(LEFT(I5306,2)="MV",2*N5306*IF(L5306="1/C",O5306,1),0)</f>
        <v/>
      </c>
      <c r="Y5306" s="12">
        <f>IF(OR(LEFT(K5306,4)="LVAX",LEFT(K5306,6)="MV15AX",LEFT(K5306,4)="CTAX",LEFT(K5306,2)="W|"),2*N5306*O5306,0)</f>
        <v/>
      </c>
      <c r="Z5306" s="12" t="inlineStr">
        <is>
          <t>VD 2.9 %</t>
        </is>
      </c>
      <c r="AA5306" s="12">
        <f>N5306*O5306</f>
        <v/>
      </c>
    </row>
    <row r="5307">
      <c r="A5307" s="12" t="inlineStr">
        <is>
          <t>I-P-0265</t>
        </is>
      </c>
      <c r="B5307" s="12" t="inlineStr">
        <is>
          <t>I</t>
        </is>
      </c>
      <c r="C5307" s="12" t="inlineStr">
        <is>
          <t>Modular / portable power</t>
        </is>
      </c>
      <c r="D5307" s="12" t="inlineStr">
        <is>
          <t>Motor 1 of 6, 22 kW</t>
        </is>
      </c>
      <c r="E5307" s="12" t="inlineStr"/>
      <c r="F5307" s="12" t="inlineStr">
        <is>
          <t>MOD-LV 480 V board + 480 V : 13.8 kV step-up</t>
        </is>
      </c>
      <c r="G5307" s="12" t="inlineStr">
        <is>
          <t>TM-1</t>
        </is>
      </c>
      <c r="H5307" s="12" t="inlineStr">
        <is>
          <t>TM-1: trailer-mounted aeroderivative GT (TM2500 class, ~35 MW)</t>
        </is>
      </c>
      <c r="I5307" s="12" t="inlineStr">
        <is>
          <t>LV 600 V</t>
        </is>
      </c>
      <c r="J5307" s="12" t="inlineStr">
        <is>
          <t>Type TC-ER 600 V 3/C Cu XHHW-2 + ground, PVC jacket</t>
        </is>
      </c>
      <c r="K5307" s="12" t="inlineStr">
        <is>
          <t>LV|3/C+G|4/0</t>
        </is>
      </c>
      <c r="L5307" s="12" t="inlineStr">
        <is>
          <t>3/C+G</t>
        </is>
      </c>
      <c r="M5307" s="12" t="inlineStr">
        <is>
          <t>4/0</t>
        </is>
      </c>
      <c r="N5307" s="12" t="n">
        <v>1</v>
      </c>
      <c r="O5307" s="12" t="n">
        <v>1</v>
      </c>
      <c r="P5307" s="12" t="n">
        <v>480</v>
      </c>
      <c r="Q5307" s="12" t="n">
        <v>22</v>
      </c>
      <c r="R5307" s="12" t="n">
        <v>31.1</v>
      </c>
      <c r="S5307" s="12" t="inlineStr">
        <is>
          <t>Duct bank</t>
        </is>
      </c>
      <c r="T5307" s="16" t="n">
        <v>3178</v>
      </c>
      <c r="U5307" s="16" t="n">
        <v>68</v>
      </c>
      <c r="V5307" s="16">
        <f>ROUNDUP((T5307+U5307+2*'Read Me'!$B$13)*(1+'Read Me'!$B$12),-1)</f>
        <v/>
      </c>
      <c r="W5307" s="16">
        <f>V5307*N5307*O5307</f>
        <v/>
      </c>
      <c r="X5307" s="12">
        <f>IF(LEFT(I5307,2)="MV",2*N5307*IF(L5307="1/C",O5307,1),0)</f>
        <v/>
      </c>
      <c r="Y5307" s="12">
        <f>IF(OR(LEFT(K5307,4)="LVAX",LEFT(K5307,6)="MV15AX",LEFT(K5307,4)="CTAX",LEFT(K5307,2)="W|"),2*N5307*O5307,0)</f>
        <v/>
      </c>
      <c r="Z5307" s="12" t="inlineStr">
        <is>
          <t>VD 2.4 %</t>
        </is>
      </c>
      <c r="AA5307" s="12">
        <f>N5307*O5307</f>
        <v/>
      </c>
    </row>
    <row r="5308">
      <c r="A5308" s="12" t="inlineStr">
        <is>
          <t>I-P-0266</t>
        </is>
      </c>
      <c r="B5308" s="12" t="inlineStr">
        <is>
          <t>I</t>
        </is>
      </c>
      <c r="C5308" s="12" t="inlineStr">
        <is>
          <t>Modular / portable power</t>
        </is>
      </c>
      <c r="D5308" s="12" t="inlineStr">
        <is>
          <t>Motor 2 of 6, 22 kW</t>
        </is>
      </c>
      <c r="E5308" s="12" t="inlineStr"/>
      <c r="F5308" s="12" t="inlineStr">
        <is>
          <t>MOD-LV 480 V board + 480 V : 13.8 kV step-up</t>
        </is>
      </c>
      <c r="G5308" s="12" t="inlineStr">
        <is>
          <t>TM-1</t>
        </is>
      </c>
      <c r="H5308" s="12" t="inlineStr">
        <is>
          <t>TM-1: trailer-mounted aeroderivative GT (TM2500 class, ~35 MW)</t>
        </is>
      </c>
      <c r="I5308" s="12" t="inlineStr">
        <is>
          <t>LV 600 V</t>
        </is>
      </c>
      <c r="J5308" s="12" t="inlineStr">
        <is>
          <t>Type TC-ER 600 V 3/C Cu XHHW-2 + ground, PVC jacket</t>
        </is>
      </c>
      <c r="K5308" s="12" t="inlineStr">
        <is>
          <t>LV|3/C+G|4/0</t>
        </is>
      </c>
      <c r="L5308" s="12" t="inlineStr">
        <is>
          <t>3/C+G</t>
        </is>
      </c>
      <c r="M5308" s="12" t="inlineStr">
        <is>
          <t>4/0</t>
        </is>
      </c>
      <c r="N5308" s="12" t="n">
        <v>1</v>
      </c>
      <c r="O5308" s="12" t="n">
        <v>1</v>
      </c>
      <c r="P5308" s="12" t="n">
        <v>480</v>
      </c>
      <c r="Q5308" s="12" t="n">
        <v>22</v>
      </c>
      <c r="R5308" s="12" t="n">
        <v>31.1</v>
      </c>
      <c r="S5308" s="12" t="inlineStr">
        <is>
          <t>Duct bank</t>
        </is>
      </c>
      <c r="T5308" s="16" t="n">
        <v>3178</v>
      </c>
      <c r="U5308" s="16" t="n">
        <v>68</v>
      </c>
      <c r="V5308" s="16">
        <f>ROUNDUP((T5308+U5308+2*'Read Me'!$B$13)*(1+'Read Me'!$B$12),-1)</f>
        <v/>
      </c>
      <c r="W5308" s="16">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I-P-0267</t>
        </is>
      </c>
      <c r="B5309" s="12" t="inlineStr">
        <is>
          <t>I</t>
        </is>
      </c>
      <c r="C5309" s="12" t="inlineStr">
        <is>
          <t>Modular / portable power</t>
        </is>
      </c>
      <c r="D5309" s="12" t="inlineStr">
        <is>
          <t>Motor 3 of 6, 22 kW</t>
        </is>
      </c>
      <c r="E5309" s="12" t="inlineStr"/>
      <c r="F5309" s="12" t="inlineStr">
        <is>
          <t>MOD-LV 480 V board + 480 V : 13.8 kV step-up</t>
        </is>
      </c>
      <c r="G5309" s="12" t="inlineStr">
        <is>
          <t>TM-1</t>
        </is>
      </c>
      <c r="H5309" s="12" t="inlineStr">
        <is>
          <t>TM-1: trailer-mounted aeroderivative GT (TM2500 class, ~35 MW)</t>
        </is>
      </c>
      <c r="I5309" s="12" t="inlineStr">
        <is>
          <t>LV 600 V</t>
        </is>
      </c>
      <c r="J5309" s="12" t="inlineStr">
        <is>
          <t>Type TC-ER 600 V 3/C Cu XHHW-2 + ground, PVC jacket</t>
        </is>
      </c>
      <c r="K5309" s="12" t="inlineStr">
        <is>
          <t>LV|3/C+G|4/0</t>
        </is>
      </c>
      <c r="L5309" s="12" t="inlineStr">
        <is>
          <t>3/C+G</t>
        </is>
      </c>
      <c r="M5309" s="12" t="inlineStr">
        <is>
          <t>4/0</t>
        </is>
      </c>
      <c r="N5309" s="12" t="n">
        <v>1</v>
      </c>
      <c r="O5309" s="12" t="n">
        <v>1</v>
      </c>
      <c r="P5309" s="12" t="n">
        <v>480</v>
      </c>
      <c r="Q5309" s="12" t="n">
        <v>22</v>
      </c>
      <c r="R5309" s="12" t="n">
        <v>31.1</v>
      </c>
      <c r="S5309" s="12" t="inlineStr">
        <is>
          <t>Duct bank</t>
        </is>
      </c>
      <c r="T5309" s="16" t="n">
        <v>3178</v>
      </c>
      <c r="U5309" s="16" t="n">
        <v>68</v>
      </c>
      <c r="V5309" s="16">
        <f>ROUNDUP((T5309+U5309+2*'Read Me'!$B$13)*(1+'Read Me'!$B$12),-1)</f>
        <v/>
      </c>
      <c r="W5309" s="16">
        <f>V5309*N5309*O5309</f>
        <v/>
      </c>
      <c r="X5309" s="12">
        <f>IF(LEFT(I5309,2)="MV",2*N5309*IF(L5309="1/C",O5309,1),0)</f>
        <v/>
      </c>
      <c r="Y5309" s="12">
        <f>IF(OR(LEFT(K5309,4)="LVAX",LEFT(K5309,6)="MV15AX",LEFT(K5309,4)="CTAX",LEFT(K5309,2)="W|"),2*N5309*O5309,0)</f>
        <v/>
      </c>
      <c r="Z5309" s="12" t="inlineStr">
        <is>
          <t>VD 2.4 %</t>
        </is>
      </c>
      <c r="AA5309" s="12">
        <f>N5309*O5309</f>
        <v/>
      </c>
    </row>
    <row r="5310">
      <c r="A5310" s="12" t="inlineStr">
        <is>
          <t>I-P-0268</t>
        </is>
      </c>
      <c r="B5310" s="12" t="inlineStr">
        <is>
          <t>I</t>
        </is>
      </c>
      <c r="C5310" s="12" t="inlineStr">
        <is>
          <t>Modular / portable power</t>
        </is>
      </c>
      <c r="D5310" s="12" t="inlineStr">
        <is>
          <t>Motor 4 of 6, 22 kW</t>
        </is>
      </c>
      <c r="E5310" s="12" t="inlineStr"/>
      <c r="F5310" s="12" t="inlineStr">
        <is>
          <t>MOD-LV 480 V board + 480 V : 13.8 kV step-up</t>
        </is>
      </c>
      <c r="G5310" s="12" t="inlineStr">
        <is>
          <t>TM-1</t>
        </is>
      </c>
      <c r="H5310" s="12" t="inlineStr">
        <is>
          <t>TM-1: trailer-mounted aeroderivative GT (TM2500 class, ~35 MW)</t>
        </is>
      </c>
      <c r="I5310" s="12" t="inlineStr">
        <is>
          <t>LV 600 V</t>
        </is>
      </c>
      <c r="J5310" s="12" t="inlineStr">
        <is>
          <t>Type TC-ER 600 V 3/C Cu XHHW-2 + ground, PVC jacket</t>
        </is>
      </c>
      <c r="K5310" s="12" t="inlineStr">
        <is>
          <t>LV|3/C+G|4/0</t>
        </is>
      </c>
      <c r="L5310" s="12" t="inlineStr">
        <is>
          <t>3/C+G</t>
        </is>
      </c>
      <c r="M5310" s="12" t="inlineStr">
        <is>
          <t>4/0</t>
        </is>
      </c>
      <c r="N5310" s="12" t="n">
        <v>1</v>
      </c>
      <c r="O5310" s="12" t="n">
        <v>1</v>
      </c>
      <c r="P5310" s="12" t="n">
        <v>480</v>
      </c>
      <c r="Q5310" s="12" t="n">
        <v>22</v>
      </c>
      <c r="R5310" s="12" t="n">
        <v>31.1</v>
      </c>
      <c r="S5310" s="12" t="inlineStr">
        <is>
          <t>Duct bank</t>
        </is>
      </c>
      <c r="T5310" s="16" t="n">
        <v>3178</v>
      </c>
      <c r="U5310" s="16" t="n">
        <v>68</v>
      </c>
      <c r="V5310" s="16">
        <f>ROUNDUP((T5310+U5310+2*'Read Me'!$B$13)*(1+'Read Me'!$B$12),-1)</f>
        <v/>
      </c>
      <c r="W5310" s="16">
        <f>V5310*N5310*O5310</f>
        <v/>
      </c>
      <c r="X5310" s="12">
        <f>IF(LEFT(I5310,2)="MV",2*N5310*IF(L5310="1/C",O5310,1),0)</f>
        <v/>
      </c>
      <c r="Y5310" s="12">
        <f>IF(OR(LEFT(K5310,4)="LVAX",LEFT(K5310,6)="MV15AX",LEFT(K5310,4)="CTAX",LEFT(K5310,2)="W|"),2*N5310*O5310,0)</f>
        <v/>
      </c>
      <c r="Z5310" s="12" t="inlineStr">
        <is>
          <t>VD 2.4 %</t>
        </is>
      </c>
      <c r="AA5310" s="12">
        <f>N5310*O5310</f>
        <v/>
      </c>
    </row>
    <row r="5311">
      <c r="A5311" s="12" t="inlineStr">
        <is>
          <t>I-P-0269</t>
        </is>
      </c>
      <c r="B5311" s="12" t="inlineStr">
        <is>
          <t>I</t>
        </is>
      </c>
      <c r="C5311" s="12" t="inlineStr">
        <is>
          <t>Modular / portable power</t>
        </is>
      </c>
      <c r="D5311" s="12" t="inlineStr">
        <is>
          <t>Motor 5 of 6, 22 kW</t>
        </is>
      </c>
      <c r="E5311" s="12" t="inlineStr"/>
      <c r="F5311" s="12" t="inlineStr">
        <is>
          <t>MOD-LV 480 V board + 480 V : 13.8 kV step-up</t>
        </is>
      </c>
      <c r="G5311" s="12" t="inlineStr">
        <is>
          <t>TM-1</t>
        </is>
      </c>
      <c r="H5311" s="12" t="inlineStr">
        <is>
          <t>TM-1: trailer-mounted aeroderivative GT (TM2500 class, ~35 MW)</t>
        </is>
      </c>
      <c r="I5311" s="12" t="inlineStr">
        <is>
          <t>LV 600 V</t>
        </is>
      </c>
      <c r="J5311" s="12" t="inlineStr">
        <is>
          <t>Type TC-ER 600 V 3/C Cu XHHW-2 + ground, PVC jacket</t>
        </is>
      </c>
      <c r="K5311" s="12" t="inlineStr">
        <is>
          <t>LV|3/C+G|4/0</t>
        </is>
      </c>
      <c r="L5311" s="12" t="inlineStr">
        <is>
          <t>3/C+G</t>
        </is>
      </c>
      <c r="M5311" s="12" t="inlineStr">
        <is>
          <t>4/0</t>
        </is>
      </c>
      <c r="N5311" s="12" t="n">
        <v>1</v>
      </c>
      <c r="O5311" s="12" t="n">
        <v>1</v>
      </c>
      <c r="P5311" s="12" t="n">
        <v>480</v>
      </c>
      <c r="Q5311" s="12" t="n">
        <v>22</v>
      </c>
      <c r="R5311" s="12" t="n">
        <v>31.1</v>
      </c>
      <c r="S5311" s="12" t="inlineStr">
        <is>
          <t>Duct bank</t>
        </is>
      </c>
      <c r="T5311" s="16" t="n">
        <v>3178</v>
      </c>
      <c r="U5311" s="16" t="n">
        <v>68</v>
      </c>
      <c r="V5311" s="16">
        <f>ROUNDUP((T5311+U5311+2*'Read Me'!$B$13)*(1+'Read Me'!$B$12),-1)</f>
        <v/>
      </c>
      <c r="W5311" s="16">
        <f>V5311*N5311*O5311</f>
        <v/>
      </c>
      <c r="X5311" s="12">
        <f>IF(LEFT(I5311,2)="MV",2*N5311*IF(L5311="1/C",O5311,1),0)</f>
        <v/>
      </c>
      <c r="Y5311" s="12">
        <f>IF(OR(LEFT(K5311,4)="LVAX",LEFT(K5311,6)="MV15AX",LEFT(K5311,4)="CTAX",LEFT(K5311,2)="W|"),2*N5311*O5311,0)</f>
        <v/>
      </c>
      <c r="Z5311" s="12" t="inlineStr">
        <is>
          <t>VD 2.4 %</t>
        </is>
      </c>
      <c r="AA5311" s="12">
        <f>N5311*O5311</f>
        <v/>
      </c>
    </row>
    <row r="5312">
      <c r="A5312" s="12" t="inlineStr">
        <is>
          <t>I-P-0270</t>
        </is>
      </c>
      <c r="B5312" s="12" t="inlineStr">
        <is>
          <t>I</t>
        </is>
      </c>
      <c r="C5312" s="12" t="inlineStr">
        <is>
          <t>Modular / portable power</t>
        </is>
      </c>
      <c r="D5312" s="12" t="inlineStr">
        <is>
          <t>Motor 6 of 6, 22 kW</t>
        </is>
      </c>
      <c r="E5312" s="12" t="inlineStr"/>
      <c r="F5312" s="12" t="inlineStr">
        <is>
          <t>MOD-LV 480 V board + 480 V : 13.8 kV step-up</t>
        </is>
      </c>
      <c r="G5312" s="12" t="inlineStr">
        <is>
          <t>TM-1</t>
        </is>
      </c>
      <c r="H5312" s="12" t="inlineStr">
        <is>
          <t>TM-1: trailer-mounted aeroderivative GT (TM2500 class, ~35 MW)</t>
        </is>
      </c>
      <c r="I5312" s="12" t="inlineStr">
        <is>
          <t>LV 600 V</t>
        </is>
      </c>
      <c r="J5312" s="12" t="inlineStr">
        <is>
          <t>Type TC-ER 600 V 3/C Cu XHHW-2 + ground, PVC jacket</t>
        </is>
      </c>
      <c r="K5312" s="12" t="inlineStr">
        <is>
          <t>LV|3/C+G|4/0</t>
        </is>
      </c>
      <c r="L5312" s="12" t="inlineStr">
        <is>
          <t>3/C+G</t>
        </is>
      </c>
      <c r="M5312" s="12" t="inlineStr">
        <is>
          <t>4/0</t>
        </is>
      </c>
      <c r="N5312" s="12" t="n">
        <v>1</v>
      </c>
      <c r="O5312" s="12" t="n">
        <v>1</v>
      </c>
      <c r="P5312" s="12" t="n">
        <v>480</v>
      </c>
      <c r="Q5312" s="12" t="n">
        <v>22</v>
      </c>
      <c r="R5312" s="12" t="n">
        <v>31.1</v>
      </c>
      <c r="S5312" s="12" t="inlineStr">
        <is>
          <t>Duct bank</t>
        </is>
      </c>
      <c r="T5312" s="16" t="n">
        <v>3178</v>
      </c>
      <c r="U5312" s="16" t="n">
        <v>68</v>
      </c>
      <c r="V5312" s="16">
        <f>ROUNDUP((T5312+U5312+2*'Read Me'!$B$13)*(1+'Read Me'!$B$12),-1)</f>
        <v/>
      </c>
      <c r="W5312" s="16">
        <f>V5312*N5312*O5312</f>
        <v/>
      </c>
      <c r="X5312" s="12">
        <f>IF(LEFT(I5312,2)="MV",2*N5312*IF(L5312="1/C",O5312,1),0)</f>
        <v/>
      </c>
      <c r="Y5312" s="12">
        <f>IF(OR(LEFT(K5312,4)="LVAX",LEFT(K5312,6)="MV15AX",LEFT(K5312,4)="CTAX",LEFT(K5312,2)="W|"),2*N5312*O5312,0)</f>
        <v/>
      </c>
      <c r="Z5312" s="12" t="inlineStr">
        <is>
          <t>VD 2.4 %</t>
        </is>
      </c>
      <c r="AA5312" s="12">
        <f>N5312*O5312</f>
        <v/>
      </c>
    </row>
    <row r="5313">
      <c r="A5313" s="12" t="inlineStr">
        <is>
          <t>I-P-0271</t>
        </is>
      </c>
      <c r="B5313" s="12" t="inlineStr">
        <is>
          <t>I</t>
        </is>
      </c>
      <c r="C5313" s="12" t="inlineStr">
        <is>
          <t>Modular / portable power</t>
        </is>
      </c>
      <c r="D5313" s="12" t="inlineStr">
        <is>
          <t>Motor 1 of 6, 22 kW</t>
        </is>
      </c>
      <c r="E5313" s="12" t="inlineStr"/>
      <c r="F5313" s="12" t="inlineStr">
        <is>
          <t>MOD-LV 480 V board + 480 V : 13.8 kV step-up</t>
        </is>
      </c>
      <c r="G5313" s="12" t="inlineStr">
        <is>
          <t>TM-2</t>
        </is>
      </c>
      <c r="H5313" s="12" t="inlineStr">
        <is>
          <t>TM-2: trailer-mounted aeroderivative GT (TM2500 class, ~35 MW)</t>
        </is>
      </c>
      <c r="I5313" s="12" t="inlineStr">
        <is>
          <t>LV 600 V</t>
        </is>
      </c>
      <c r="J5313" s="12" t="inlineStr">
        <is>
          <t>Type TC-ER 600 V 3/C Cu XHHW-2 + ground, PVC jacket</t>
        </is>
      </c>
      <c r="K5313" s="12" t="inlineStr">
        <is>
          <t>LV|3/C+G|4/0</t>
        </is>
      </c>
      <c r="L5313" s="12" t="inlineStr">
        <is>
          <t>3/C+G</t>
        </is>
      </c>
      <c r="M5313" s="12" t="inlineStr">
        <is>
          <t>4/0</t>
        </is>
      </c>
      <c r="N5313" s="12" t="n">
        <v>1</v>
      </c>
      <c r="O5313" s="12" t="n">
        <v>1</v>
      </c>
      <c r="P5313" s="12" t="n">
        <v>480</v>
      </c>
      <c r="Q5313" s="12" t="n">
        <v>22</v>
      </c>
      <c r="R5313" s="12" t="n">
        <v>31.1</v>
      </c>
      <c r="S5313" s="12" t="inlineStr">
        <is>
          <t>Duct bank</t>
        </is>
      </c>
      <c r="T5313" s="16" t="n">
        <v>3178</v>
      </c>
      <c r="U5313" s="16" t="n">
        <v>74</v>
      </c>
      <c r="V5313" s="16">
        <f>ROUNDUP((T5313+U5313+2*'Read Me'!$B$13)*(1+'Read Me'!$B$12),-1)</f>
        <v/>
      </c>
      <c r="W5313" s="16">
        <f>V5313*N5313*O5313</f>
        <v/>
      </c>
      <c r="X5313" s="12">
        <f>IF(LEFT(I5313,2)="MV",2*N5313*IF(L5313="1/C",O5313,1),0)</f>
        <v/>
      </c>
      <c r="Y5313" s="12">
        <f>IF(OR(LEFT(K5313,4)="LVAX",LEFT(K5313,6)="MV15AX",LEFT(K5313,4)="CTAX",LEFT(K5313,2)="W|"),2*N5313*O5313,0)</f>
        <v/>
      </c>
      <c r="Z5313" s="12" t="inlineStr">
        <is>
          <t>VD 2.4 %</t>
        </is>
      </c>
      <c r="AA5313" s="12">
        <f>N5313*O5313</f>
        <v/>
      </c>
    </row>
    <row r="5314">
      <c r="A5314" s="12" t="inlineStr">
        <is>
          <t>I-P-0272</t>
        </is>
      </c>
      <c r="B5314" s="12" t="inlineStr">
        <is>
          <t>I</t>
        </is>
      </c>
      <c r="C5314" s="12" t="inlineStr">
        <is>
          <t>Modular / portable power</t>
        </is>
      </c>
      <c r="D5314" s="12" t="inlineStr">
        <is>
          <t>Motor 2 of 6, 22 kW</t>
        </is>
      </c>
      <c r="E5314" s="12" t="inlineStr"/>
      <c r="F5314" s="12" t="inlineStr">
        <is>
          <t>MOD-LV 480 V board + 480 V : 13.8 kV step-up</t>
        </is>
      </c>
      <c r="G5314" s="12" t="inlineStr">
        <is>
          <t>TM-2</t>
        </is>
      </c>
      <c r="H5314" s="12" t="inlineStr">
        <is>
          <t>TM-2: trailer-mounted aeroderivative GT (TM2500 class, ~35 MW)</t>
        </is>
      </c>
      <c r="I5314" s="12" t="inlineStr">
        <is>
          <t>LV 600 V</t>
        </is>
      </c>
      <c r="J5314" s="12" t="inlineStr">
        <is>
          <t>Type TC-ER 600 V 3/C Cu XHHW-2 + ground, PVC jacket</t>
        </is>
      </c>
      <c r="K5314" s="12" t="inlineStr">
        <is>
          <t>LV|3/C+G|4/0</t>
        </is>
      </c>
      <c r="L5314" s="12" t="inlineStr">
        <is>
          <t>3/C+G</t>
        </is>
      </c>
      <c r="M5314" s="12" t="inlineStr">
        <is>
          <t>4/0</t>
        </is>
      </c>
      <c r="N5314" s="12" t="n">
        <v>1</v>
      </c>
      <c r="O5314" s="12" t="n">
        <v>1</v>
      </c>
      <c r="P5314" s="12" t="n">
        <v>480</v>
      </c>
      <c r="Q5314" s="12" t="n">
        <v>22</v>
      </c>
      <c r="R5314" s="12" t="n">
        <v>31.1</v>
      </c>
      <c r="S5314" s="12" t="inlineStr">
        <is>
          <t>Duct bank</t>
        </is>
      </c>
      <c r="T5314" s="16" t="n">
        <v>3178</v>
      </c>
      <c r="U5314" s="16" t="n">
        <v>74</v>
      </c>
      <c r="V5314" s="16">
        <f>ROUNDUP((T5314+U5314+2*'Read Me'!$B$13)*(1+'Read Me'!$B$12),-1)</f>
        <v/>
      </c>
      <c r="W5314" s="16">
        <f>V5314*N5314*O5314</f>
        <v/>
      </c>
      <c r="X5314" s="12">
        <f>IF(LEFT(I5314,2)="MV",2*N5314*IF(L5314="1/C",O5314,1),0)</f>
        <v/>
      </c>
      <c r="Y5314" s="12">
        <f>IF(OR(LEFT(K5314,4)="LVAX",LEFT(K5314,6)="MV15AX",LEFT(K5314,4)="CTAX",LEFT(K5314,2)="W|"),2*N5314*O5314,0)</f>
        <v/>
      </c>
      <c r="Z5314" s="12" t="inlineStr">
        <is>
          <t>VD 2.4 %</t>
        </is>
      </c>
      <c r="AA5314" s="12">
        <f>N5314*O5314</f>
        <v/>
      </c>
    </row>
    <row r="5315">
      <c r="A5315" s="12" t="inlineStr">
        <is>
          <t>I-P-0273</t>
        </is>
      </c>
      <c r="B5315" s="12" t="inlineStr">
        <is>
          <t>I</t>
        </is>
      </c>
      <c r="C5315" s="12" t="inlineStr">
        <is>
          <t>Modular / portable power</t>
        </is>
      </c>
      <c r="D5315" s="12" t="inlineStr">
        <is>
          <t>Motor 3 of 6, 22 kW</t>
        </is>
      </c>
      <c r="E5315" s="12" t="inlineStr"/>
      <c r="F5315" s="12" t="inlineStr">
        <is>
          <t>MOD-LV 480 V board + 480 V : 13.8 kV step-up</t>
        </is>
      </c>
      <c r="G5315" s="12" t="inlineStr">
        <is>
          <t>TM-2</t>
        </is>
      </c>
      <c r="H5315" s="12" t="inlineStr">
        <is>
          <t>TM-2: trailer-mounted aeroderivative GT (TM2500 class, ~35 MW)</t>
        </is>
      </c>
      <c r="I5315" s="12" t="inlineStr">
        <is>
          <t>LV 600 V</t>
        </is>
      </c>
      <c r="J5315" s="12" t="inlineStr">
        <is>
          <t>Type TC-ER 600 V 3/C Cu XHHW-2 + ground, PVC jacket</t>
        </is>
      </c>
      <c r="K5315" s="12" t="inlineStr">
        <is>
          <t>LV|3/C+G|4/0</t>
        </is>
      </c>
      <c r="L5315" s="12" t="inlineStr">
        <is>
          <t>3/C+G</t>
        </is>
      </c>
      <c r="M5315" s="12" t="inlineStr">
        <is>
          <t>4/0</t>
        </is>
      </c>
      <c r="N5315" s="12" t="n">
        <v>1</v>
      </c>
      <c r="O5315" s="12" t="n">
        <v>1</v>
      </c>
      <c r="P5315" s="12" t="n">
        <v>480</v>
      </c>
      <c r="Q5315" s="12" t="n">
        <v>22</v>
      </c>
      <c r="R5315" s="12" t="n">
        <v>31.1</v>
      </c>
      <c r="S5315" s="12" t="inlineStr">
        <is>
          <t>Duct bank</t>
        </is>
      </c>
      <c r="T5315" s="16" t="n">
        <v>3178</v>
      </c>
      <c r="U5315" s="16" t="n">
        <v>74</v>
      </c>
      <c r="V5315" s="16">
        <f>ROUNDUP((T5315+U5315+2*'Read Me'!$B$13)*(1+'Read Me'!$B$12),-1)</f>
        <v/>
      </c>
      <c r="W5315" s="16">
        <f>V5315*N5315*O5315</f>
        <v/>
      </c>
      <c r="X5315" s="12">
        <f>IF(LEFT(I5315,2)="MV",2*N5315*IF(L5315="1/C",O5315,1),0)</f>
        <v/>
      </c>
      <c r="Y5315" s="12">
        <f>IF(OR(LEFT(K5315,4)="LVAX",LEFT(K5315,6)="MV15AX",LEFT(K5315,4)="CTAX",LEFT(K5315,2)="W|"),2*N5315*O5315,0)</f>
        <v/>
      </c>
      <c r="Z5315" s="12" t="inlineStr">
        <is>
          <t>VD 2.4 %</t>
        </is>
      </c>
      <c r="AA5315" s="12">
        <f>N5315*O5315</f>
        <v/>
      </c>
    </row>
    <row r="5316">
      <c r="A5316" s="12" t="inlineStr">
        <is>
          <t>I-P-0274</t>
        </is>
      </c>
      <c r="B5316" s="12" t="inlineStr">
        <is>
          <t>I</t>
        </is>
      </c>
      <c r="C5316" s="12" t="inlineStr">
        <is>
          <t>Modular / portable power</t>
        </is>
      </c>
      <c r="D5316" s="12" t="inlineStr">
        <is>
          <t>Motor 4 of 6, 22 kW</t>
        </is>
      </c>
      <c r="E5316" s="12" t="inlineStr"/>
      <c r="F5316" s="12" t="inlineStr">
        <is>
          <t>MOD-LV 480 V board + 480 V : 13.8 kV step-up</t>
        </is>
      </c>
      <c r="G5316" s="12" t="inlineStr">
        <is>
          <t>TM-2</t>
        </is>
      </c>
      <c r="H5316" s="12" t="inlineStr">
        <is>
          <t>TM-2: trailer-mounted aeroderivative GT (TM2500 class, ~35 MW)</t>
        </is>
      </c>
      <c r="I5316" s="12" t="inlineStr">
        <is>
          <t>LV 600 V</t>
        </is>
      </c>
      <c r="J5316" s="12" t="inlineStr">
        <is>
          <t>Type TC-ER 600 V 3/C Cu XHHW-2 + ground, PVC jacket</t>
        </is>
      </c>
      <c r="K5316" s="12" t="inlineStr">
        <is>
          <t>LV|3/C+G|4/0</t>
        </is>
      </c>
      <c r="L5316" s="12" t="inlineStr">
        <is>
          <t>3/C+G</t>
        </is>
      </c>
      <c r="M5316" s="12" t="inlineStr">
        <is>
          <t>4/0</t>
        </is>
      </c>
      <c r="N5316" s="12" t="n">
        <v>1</v>
      </c>
      <c r="O5316" s="12" t="n">
        <v>1</v>
      </c>
      <c r="P5316" s="12" t="n">
        <v>480</v>
      </c>
      <c r="Q5316" s="12" t="n">
        <v>22</v>
      </c>
      <c r="R5316" s="12" t="n">
        <v>31.1</v>
      </c>
      <c r="S5316" s="12" t="inlineStr">
        <is>
          <t>Duct bank</t>
        </is>
      </c>
      <c r="T5316" s="16" t="n">
        <v>3178</v>
      </c>
      <c r="U5316" s="16" t="n">
        <v>74</v>
      </c>
      <c r="V5316" s="16">
        <f>ROUNDUP((T5316+U5316+2*'Read Me'!$B$13)*(1+'Read Me'!$B$12),-1)</f>
        <v/>
      </c>
      <c r="W5316" s="16">
        <f>V5316*N5316*O5316</f>
        <v/>
      </c>
      <c r="X5316" s="12">
        <f>IF(LEFT(I5316,2)="MV",2*N5316*IF(L5316="1/C",O5316,1),0)</f>
        <v/>
      </c>
      <c r="Y5316" s="12">
        <f>IF(OR(LEFT(K5316,4)="LVAX",LEFT(K5316,6)="MV15AX",LEFT(K5316,4)="CTAX",LEFT(K5316,2)="W|"),2*N5316*O5316,0)</f>
        <v/>
      </c>
      <c r="Z5316" s="12" t="inlineStr">
        <is>
          <t>VD 2.4 %</t>
        </is>
      </c>
      <c r="AA5316" s="12">
        <f>N5316*O5316</f>
        <v/>
      </c>
    </row>
    <row r="5317">
      <c r="A5317" s="12" t="inlineStr">
        <is>
          <t>I-P-0275</t>
        </is>
      </c>
      <c r="B5317" s="12" t="inlineStr">
        <is>
          <t>I</t>
        </is>
      </c>
      <c r="C5317" s="12" t="inlineStr">
        <is>
          <t>Modular / portable power</t>
        </is>
      </c>
      <c r="D5317" s="12" t="inlineStr">
        <is>
          <t>Motor 5 of 6, 22 kW</t>
        </is>
      </c>
      <c r="E5317" s="12" t="inlineStr"/>
      <c r="F5317" s="12" t="inlineStr">
        <is>
          <t>MOD-LV 480 V board + 480 V : 13.8 kV step-up</t>
        </is>
      </c>
      <c r="G5317" s="12" t="inlineStr">
        <is>
          <t>TM-2</t>
        </is>
      </c>
      <c r="H5317" s="12" t="inlineStr">
        <is>
          <t>TM-2: trailer-mounted aeroderivative GT (TM2500 class, ~35 MW)</t>
        </is>
      </c>
      <c r="I5317" s="12" t="inlineStr">
        <is>
          <t>LV 600 V</t>
        </is>
      </c>
      <c r="J5317" s="12" t="inlineStr">
        <is>
          <t>Type TC-ER 600 V 3/C Cu XHHW-2 + ground, PVC jacket</t>
        </is>
      </c>
      <c r="K5317" s="12" t="inlineStr">
        <is>
          <t>LV|3/C+G|4/0</t>
        </is>
      </c>
      <c r="L5317" s="12" t="inlineStr">
        <is>
          <t>3/C+G</t>
        </is>
      </c>
      <c r="M5317" s="12" t="inlineStr">
        <is>
          <t>4/0</t>
        </is>
      </c>
      <c r="N5317" s="12" t="n">
        <v>1</v>
      </c>
      <c r="O5317" s="12" t="n">
        <v>1</v>
      </c>
      <c r="P5317" s="12" t="n">
        <v>480</v>
      </c>
      <c r="Q5317" s="12" t="n">
        <v>22</v>
      </c>
      <c r="R5317" s="12" t="n">
        <v>31.1</v>
      </c>
      <c r="S5317" s="12" t="inlineStr">
        <is>
          <t>Duct bank</t>
        </is>
      </c>
      <c r="T5317" s="16" t="n">
        <v>3178</v>
      </c>
      <c r="U5317" s="16" t="n">
        <v>74</v>
      </c>
      <c r="V5317" s="16">
        <f>ROUNDUP((T5317+U5317+2*'Read Me'!$B$13)*(1+'Read Me'!$B$12),-1)</f>
        <v/>
      </c>
      <c r="W5317" s="16">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I-P-0276</t>
        </is>
      </c>
      <c r="B5318" s="12" t="inlineStr">
        <is>
          <t>I</t>
        </is>
      </c>
      <c r="C5318" s="12" t="inlineStr">
        <is>
          <t>Modular / portable power</t>
        </is>
      </c>
      <c r="D5318" s="12" t="inlineStr">
        <is>
          <t>Motor 6 of 6, 22 kW</t>
        </is>
      </c>
      <c r="E5318" s="12" t="inlineStr"/>
      <c r="F5318" s="12" t="inlineStr">
        <is>
          <t>MOD-LV 480 V board + 480 V : 13.8 kV step-up</t>
        </is>
      </c>
      <c r="G5318" s="12" t="inlineStr">
        <is>
          <t>TM-2</t>
        </is>
      </c>
      <c r="H5318" s="12" t="inlineStr">
        <is>
          <t>TM-2: trailer-mounted aeroderivative GT (TM2500 class, ~35 MW)</t>
        </is>
      </c>
      <c r="I5318" s="12" t="inlineStr">
        <is>
          <t>LV 600 V</t>
        </is>
      </c>
      <c r="J5318" s="12" t="inlineStr">
        <is>
          <t>Type TC-ER 600 V 3/C Cu XHHW-2 + ground, PVC jacket</t>
        </is>
      </c>
      <c r="K5318" s="12" t="inlineStr">
        <is>
          <t>LV|3/C+G|4/0</t>
        </is>
      </c>
      <c r="L5318" s="12" t="inlineStr">
        <is>
          <t>3/C+G</t>
        </is>
      </c>
      <c r="M5318" s="12" t="inlineStr">
        <is>
          <t>4/0</t>
        </is>
      </c>
      <c r="N5318" s="12" t="n">
        <v>1</v>
      </c>
      <c r="O5318" s="12" t="n">
        <v>1</v>
      </c>
      <c r="P5318" s="12" t="n">
        <v>480</v>
      </c>
      <c r="Q5318" s="12" t="n">
        <v>22</v>
      </c>
      <c r="R5318" s="12" t="n">
        <v>31.1</v>
      </c>
      <c r="S5318" s="12" t="inlineStr">
        <is>
          <t>Duct bank</t>
        </is>
      </c>
      <c r="T5318" s="16" t="n">
        <v>3178</v>
      </c>
      <c r="U5318" s="16" t="n">
        <v>74</v>
      </c>
      <c r="V5318" s="16">
        <f>ROUNDUP((T5318+U5318+2*'Read Me'!$B$13)*(1+'Read Me'!$B$12),-1)</f>
        <v/>
      </c>
      <c r="W5318" s="16">
        <f>V5318*N5318*O5318</f>
        <v/>
      </c>
      <c r="X5318" s="12">
        <f>IF(LEFT(I5318,2)="MV",2*N5318*IF(L5318="1/C",O5318,1),0)</f>
        <v/>
      </c>
      <c r="Y5318" s="12">
        <f>IF(OR(LEFT(K5318,4)="LVAX",LEFT(K5318,6)="MV15AX",LEFT(K5318,4)="CTAX",LEFT(K5318,2)="W|"),2*N5318*O5318,0)</f>
        <v/>
      </c>
      <c r="Z5318" s="12" t="inlineStr">
        <is>
          <t>VD 2.4 %</t>
        </is>
      </c>
      <c r="AA5318" s="12">
        <f>N5318*O5318</f>
        <v/>
      </c>
    </row>
    <row r="5319">
      <c r="A5319" s="12" t="inlineStr">
        <is>
          <t>I-P-0277</t>
        </is>
      </c>
      <c r="B5319" s="12" t="inlineStr">
        <is>
          <t>I</t>
        </is>
      </c>
      <c r="C5319" s="12" t="inlineStr">
        <is>
          <t>Modular / portable power</t>
        </is>
      </c>
      <c r="D5319" s="12" t="inlineStr">
        <is>
          <t>Motor 1 of 2, 75 kW</t>
        </is>
      </c>
      <c r="E5319" s="12" t="inlineStr"/>
      <c r="F5319" s="12" t="inlineStr">
        <is>
          <t>SC-2 PCM + 15 kV GCB</t>
        </is>
      </c>
      <c r="G5319" s="12" t="inlineStr"/>
      <c r="H5319" s="12" t="inlineStr">
        <is>
          <t>Water-injection skid</t>
        </is>
      </c>
      <c r="I5319" s="12" t="inlineStr">
        <is>
          <t>LV 600 V</t>
        </is>
      </c>
      <c r="J5319" s="12" t="inlineStr">
        <is>
          <t>Type TC-ER 600 V 3/C Cu XHHW-2 + ground, PVC jacket</t>
        </is>
      </c>
      <c r="K5319" s="12" t="inlineStr">
        <is>
          <t>LV|3/C+G|1/0</t>
        </is>
      </c>
      <c r="L5319" s="12" t="inlineStr">
        <is>
          <t>3/C+G</t>
        </is>
      </c>
      <c r="M5319" s="12" t="inlineStr">
        <is>
          <t>1/0</t>
        </is>
      </c>
      <c r="N5319" s="12" t="n">
        <v>1</v>
      </c>
      <c r="O5319" s="12" t="n">
        <v>1</v>
      </c>
      <c r="P5319" s="12" t="n">
        <v>480</v>
      </c>
      <c r="Q5319" s="12" t="n">
        <v>75</v>
      </c>
      <c r="R5319" s="12" t="n">
        <v>106.1</v>
      </c>
      <c r="S5319" s="12" t="inlineStr">
        <is>
          <t>Tray</t>
        </is>
      </c>
      <c r="T5319" s="16" t="n">
        <v>0</v>
      </c>
      <c r="U5319" s="16" t="n">
        <v>60</v>
      </c>
      <c r="V5319" s="16">
        <f>ROUNDUP((T5319+U5319+2*'Read Me'!$B$13)*(1+'Read Me'!$B$12),-1)</f>
        <v/>
      </c>
      <c r="W5319" s="16">
        <f>V5319*N5319*O5319</f>
        <v/>
      </c>
      <c r="X5319" s="12">
        <f>IF(LEFT(I5319,2)="MV",2*N5319*IF(L5319="1/C",O5319,1),0)</f>
        <v/>
      </c>
      <c r="Y5319" s="12">
        <f>IF(OR(LEFT(K5319,4)="LVAX",LEFT(K5319,6)="MV15AX",LEFT(K5319,4)="CTAX",LEFT(K5319,2)="W|"),2*N5319*O5319,0)</f>
        <v/>
      </c>
      <c r="Z5319" s="12" t="inlineStr">
        <is>
          <t>VD 0.3 %</t>
        </is>
      </c>
      <c r="AA5319" s="12">
        <f>N5319*O5319</f>
        <v/>
      </c>
    </row>
    <row r="5320">
      <c r="A5320" s="12" t="inlineStr">
        <is>
          <t>I-P-0278</t>
        </is>
      </c>
      <c r="B5320" s="12" t="inlineStr">
        <is>
          <t>I</t>
        </is>
      </c>
      <c r="C5320" s="12" t="inlineStr">
        <is>
          <t>Modular / portable power</t>
        </is>
      </c>
      <c r="D5320" s="12" t="inlineStr">
        <is>
          <t>Motor 2 of 2, 75 kW</t>
        </is>
      </c>
      <c r="E5320" s="12" t="inlineStr"/>
      <c r="F5320" s="12" t="inlineStr">
        <is>
          <t>SC-2 PCM + 15 kV GCB</t>
        </is>
      </c>
      <c r="G5320" s="12" t="inlineStr"/>
      <c r="H5320" s="12" t="inlineStr">
        <is>
          <t>Water-injection skid</t>
        </is>
      </c>
      <c r="I5320" s="12" t="inlineStr">
        <is>
          <t>LV 600 V</t>
        </is>
      </c>
      <c r="J5320" s="12" t="inlineStr">
        <is>
          <t>Type TC-ER 600 V 3/C Cu XHHW-2 + ground, PVC jacket</t>
        </is>
      </c>
      <c r="K5320" s="12" t="inlineStr">
        <is>
          <t>LV|3/C+G|1/0</t>
        </is>
      </c>
      <c r="L5320" s="12" t="inlineStr">
        <is>
          <t>3/C+G</t>
        </is>
      </c>
      <c r="M5320" s="12" t="inlineStr">
        <is>
          <t>1/0</t>
        </is>
      </c>
      <c r="N5320" s="12" t="n">
        <v>1</v>
      </c>
      <c r="O5320" s="12" t="n">
        <v>1</v>
      </c>
      <c r="P5320" s="12" t="n">
        <v>480</v>
      </c>
      <c r="Q5320" s="12" t="n">
        <v>75</v>
      </c>
      <c r="R5320" s="12" t="n">
        <v>106.1</v>
      </c>
      <c r="S5320" s="12" t="inlineStr">
        <is>
          <t>Tray</t>
        </is>
      </c>
      <c r="T5320" s="16" t="n">
        <v>0</v>
      </c>
      <c r="U5320" s="16" t="n">
        <v>60</v>
      </c>
      <c r="V5320" s="16">
        <f>ROUNDUP((T5320+U5320+2*'Read Me'!$B$13)*(1+'Read Me'!$B$12),-1)</f>
        <v/>
      </c>
      <c r="W5320" s="16">
        <f>V5320*N5320*O5320</f>
        <v/>
      </c>
      <c r="X5320" s="12">
        <f>IF(LEFT(I5320,2)="MV",2*N5320*IF(L5320="1/C",O5320,1),0)</f>
        <v/>
      </c>
      <c r="Y5320" s="12">
        <f>IF(OR(LEFT(K5320,4)="LVAX",LEFT(K5320,6)="MV15AX",LEFT(K5320,4)="CTAX",LEFT(K5320,2)="W|"),2*N5320*O5320,0)</f>
        <v/>
      </c>
      <c r="Z5320" s="12" t="inlineStr">
        <is>
          <t>VD 0.3 %</t>
        </is>
      </c>
      <c r="AA5320" s="12">
        <f>N5320*O5320</f>
        <v/>
      </c>
    </row>
    <row r="5321">
      <c r="A5321" s="12" t="inlineStr">
        <is>
          <t>I-MV-0001</t>
        </is>
      </c>
      <c r="B5321" s="12" t="inlineStr">
        <is>
          <t>I</t>
        </is>
      </c>
      <c r="C5321" s="12" t="inlineStr">
        <is>
          <t>Modular / portable power</t>
        </is>
      </c>
      <c r="D5321" s="12" t="inlineStr">
        <is>
          <t>Modular-yard fuel-gas compressor</t>
        </is>
      </c>
      <c r="E5321" s="12" t="inlineStr">
        <is>
          <t>MOD-EH</t>
        </is>
      </c>
      <c r="F5321" s="12" t="inlineStr">
        <is>
          <t>MOD-EH: 13.8 kV modular collector e-house</t>
        </is>
      </c>
      <c r="G5321" s="12" t="inlineStr"/>
      <c r="H5321" s="12" t="inlineStr">
        <is>
          <t>Fuel-gas compressors 3 x 100% electric</t>
        </is>
      </c>
      <c r="I5321" s="12" t="inlineStr">
        <is>
          <t>MV 15 kV</t>
        </is>
      </c>
      <c r="J5321" s="12" t="inlineStr">
        <is>
          <t>ARMOR-X MC-HL / MV-105 15 kV 3/C Cu, EPR 133%, tape shield, gnd, CWA, red PVC</t>
        </is>
      </c>
      <c r="K5321" s="12" t="inlineStr">
        <is>
          <t>MV15AX|3/C|2</t>
        </is>
      </c>
      <c r="L5321" s="12" t="inlineStr">
        <is>
          <t>3/C</t>
        </is>
      </c>
      <c r="M5321" s="12" t="inlineStr">
        <is>
          <t>2</t>
        </is>
      </c>
      <c r="N5321" s="12" t="n">
        <v>1</v>
      </c>
      <c r="O5321" s="12" t="n">
        <v>1</v>
      </c>
      <c r="P5321" s="12" t="n">
        <v>13800</v>
      </c>
      <c r="Q5321" s="12" t="n">
        <v>1500</v>
      </c>
      <c r="R5321" s="12" t="n">
        <v>70</v>
      </c>
      <c r="S5321" s="12" t="inlineStr">
        <is>
          <t>HV duct bank</t>
        </is>
      </c>
      <c r="T5321" s="16" t="n">
        <v>3974</v>
      </c>
      <c r="U5321" s="16" t="n">
        <v>114</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I-MV-0002</t>
        </is>
      </c>
      <c r="B5322" s="12" t="inlineStr">
        <is>
          <t>I</t>
        </is>
      </c>
      <c r="C5322" s="12" t="inlineStr">
        <is>
          <t>Modular / portable power</t>
        </is>
      </c>
      <c r="D5322" s="12" t="inlineStr">
        <is>
          <t>Modular-yard fuel-gas compressor</t>
        </is>
      </c>
      <c r="E5322" s="12" t="inlineStr">
        <is>
          <t>MOD-EH</t>
        </is>
      </c>
      <c r="F5322" s="12" t="inlineStr">
        <is>
          <t>MOD-EH: 13.8 kV modular collector e-house</t>
        </is>
      </c>
      <c r="G5322" s="12" t="inlineStr"/>
      <c r="H5322" s="12" t="inlineStr">
        <is>
          <t>Fuel-gas compressors 3 x 100% electric</t>
        </is>
      </c>
      <c r="I5322" s="12" t="inlineStr">
        <is>
          <t>MV 15 kV</t>
        </is>
      </c>
      <c r="J5322" s="12" t="inlineStr">
        <is>
          <t>ARMOR-X MC-HL / MV-105 15 kV 3/C Cu, EPR 133%, tape shield, gnd, CWA, red PVC</t>
        </is>
      </c>
      <c r="K5322" s="12" t="inlineStr">
        <is>
          <t>MV15AX|3/C|2</t>
        </is>
      </c>
      <c r="L5322" s="12" t="inlineStr">
        <is>
          <t>3/C</t>
        </is>
      </c>
      <c r="M5322" s="12" t="inlineStr">
        <is>
          <t>2</t>
        </is>
      </c>
      <c r="N5322" s="12" t="n">
        <v>1</v>
      </c>
      <c r="O5322" s="12" t="n">
        <v>1</v>
      </c>
      <c r="P5322" s="12" t="n">
        <v>13800</v>
      </c>
      <c r="Q5322" s="12" t="n">
        <v>1500</v>
      </c>
      <c r="R5322" s="12" t="n">
        <v>70</v>
      </c>
      <c r="S5322" s="12" t="inlineStr">
        <is>
          <t>HV duct bank</t>
        </is>
      </c>
      <c r="T5322" s="16" t="n">
        <v>3974</v>
      </c>
      <c r="U5322" s="16" t="n">
        <v>114</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I-MV-0003</t>
        </is>
      </c>
      <c r="B5323" s="12" t="inlineStr">
        <is>
          <t>I</t>
        </is>
      </c>
      <c r="C5323" s="12" t="inlineStr">
        <is>
          <t>Modular / portable power</t>
        </is>
      </c>
      <c r="D5323" s="12" t="inlineStr">
        <is>
          <t>Modular-yard fuel-gas compressor</t>
        </is>
      </c>
      <c r="E5323" s="12" t="inlineStr">
        <is>
          <t>MOD-EH</t>
        </is>
      </c>
      <c r="F5323" s="12" t="inlineStr">
        <is>
          <t>MOD-EH: 13.8 kV modular collector e-house</t>
        </is>
      </c>
      <c r="G5323" s="12" t="inlineStr"/>
      <c r="H5323" s="12" t="inlineStr">
        <is>
          <t>Fuel-gas compressors 3 x 100% electric</t>
        </is>
      </c>
      <c r="I5323" s="12" t="inlineStr">
        <is>
          <t>MV 15 kV</t>
        </is>
      </c>
      <c r="J5323" s="12" t="inlineStr">
        <is>
          <t>ARMOR-X MC-HL / MV-105 15 kV 3/C Cu, EPR 133%, tape shield, gnd, CWA, red PVC</t>
        </is>
      </c>
      <c r="K5323" s="12" t="inlineStr">
        <is>
          <t>MV15AX|3/C|2</t>
        </is>
      </c>
      <c r="L5323" s="12" t="inlineStr">
        <is>
          <t>3/C</t>
        </is>
      </c>
      <c r="M5323" s="12" t="inlineStr">
        <is>
          <t>2</t>
        </is>
      </c>
      <c r="N5323" s="12" t="n">
        <v>1</v>
      </c>
      <c r="O5323" s="12" t="n">
        <v>1</v>
      </c>
      <c r="P5323" s="12" t="n">
        <v>13800</v>
      </c>
      <c r="Q5323" s="12" t="n">
        <v>1500</v>
      </c>
      <c r="R5323" s="12" t="n">
        <v>70</v>
      </c>
      <c r="S5323" s="12" t="inlineStr">
        <is>
          <t>HV duct bank</t>
        </is>
      </c>
      <c r="T5323" s="16" t="n">
        <v>3974</v>
      </c>
      <c r="U5323" s="16" t="n">
        <v>114</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I-MV-0004</t>
        </is>
      </c>
      <c r="B5324" s="12" t="inlineStr">
        <is>
          <t>I</t>
        </is>
      </c>
      <c r="C5324" s="12" t="inlineStr">
        <is>
          <t>Modular / portable power</t>
        </is>
      </c>
      <c r="D5324" s="12" t="inlineStr">
        <is>
          <t>SC-1 PCM to MOD-EH</t>
        </is>
      </c>
      <c r="E5324" s="12" t="inlineStr"/>
      <c r="F5324" s="12" t="inlineStr">
        <is>
          <t>SC-1 PCM + 15 kV GCB</t>
        </is>
      </c>
      <c r="G5324" s="12" t="inlineStr">
        <is>
          <t>MOD-EH</t>
        </is>
      </c>
      <c r="H5324" s="12" t="inlineStr">
        <is>
          <t>MOD-EH: 13.8 kV modular collector e-house</t>
        </is>
      </c>
      <c r="I5324" s="12" t="inlineStr">
        <is>
          <t>MV 15 kV</t>
        </is>
      </c>
      <c r="J5324" s="12" t="inlineStr">
        <is>
          <t>MV-105 15 kV 1/C Cu, EPR 133%, Cu tape shield, PVC jacket (triplexed)</t>
        </is>
      </c>
      <c r="K5324" s="12" t="inlineStr">
        <is>
          <t>MV15|1/C|750</t>
        </is>
      </c>
      <c r="L5324" s="12" t="inlineStr">
        <is>
          <t>1/C</t>
        </is>
      </c>
      <c r="M5324" s="12" t="inlineStr">
        <is>
          <t>750 kcmil</t>
        </is>
      </c>
      <c r="N5324" s="12" t="n">
        <v>5</v>
      </c>
      <c r="O5324" s="12" t="n">
        <v>3</v>
      </c>
      <c r="P5324" s="12" t="n">
        <v>13800</v>
      </c>
      <c r="Q5324" s="12" t="n">
        <v>50000</v>
      </c>
      <c r="R5324" s="12" t="n">
        <v>2092</v>
      </c>
      <c r="S5324" s="12" t="inlineStr">
        <is>
          <t>Duct bank</t>
        </is>
      </c>
      <c r="T5324" s="16" t="n">
        <v>397</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I-MV-0005</t>
        </is>
      </c>
      <c r="B5325" s="12" t="inlineStr">
        <is>
          <t>I</t>
        </is>
      </c>
      <c r="C5325" s="12" t="inlineStr">
        <is>
          <t>Modular / portable power</t>
        </is>
      </c>
      <c r="D5325" s="12" t="inlineStr">
        <is>
          <t>SC-2 PCM to MOD-EH</t>
        </is>
      </c>
      <c r="E5325" s="12" t="inlineStr"/>
      <c r="F5325" s="12" t="inlineStr">
        <is>
          <t>SC-2 PCM + 15 kV GCB</t>
        </is>
      </c>
      <c r="G5325" s="12" t="inlineStr">
        <is>
          <t>MOD-EH</t>
        </is>
      </c>
      <c r="H5325" s="12" t="inlineStr">
        <is>
          <t>MOD-EH: 13.8 kV modular collector e-house</t>
        </is>
      </c>
      <c r="I5325" s="12" t="inlineStr">
        <is>
          <t>MV 15 kV</t>
        </is>
      </c>
      <c r="J5325" s="12" t="inlineStr">
        <is>
          <t>MV-105 15 kV 1/C Cu, EPR 133%, Cu tape shield, PVC jacket (triplexed)</t>
        </is>
      </c>
      <c r="K5325" s="12" t="inlineStr">
        <is>
          <t>MV15|1/C|750</t>
        </is>
      </c>
      <c r="L5325" s="12" t="inlineStr">
        <is>
          <t>1/C</t>
        </is>
      </c>
      <c r="M5325" s="12" t="inlineStr">
        <is>
          <t>750 kcmil</t>
        </is>
      </c>
      <c r="N5325" s="12" t="n">
        <v>5</v>
      </c>
      <c r="O5325" s="12" t="n">
        <v>3</v>
      </c>
      <c r="P5325" s="12" t="n">
        <v>13800</v>
      </c>
      <c r="Q5325" s="12" t="n">
        <v>50000</v>
      </c>
      <c r="R5325" s="12" t="n">
        <v>2092</v>
      </c>
      <c r="S5325" s="12" t="inlineStr">
        <is>
          <t>HV duct bank</t>
        </is>
      </c>
      <c r="T5325" s="16" t="n">
        <v>3974</v>
      </c>
      <c r="U5325" s="16" t="n">
        <v>38</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I-MV-0006</t>
        </is>
      </c>
      <c r="B5326" s="12" t="inlineStr">
        <is>
          <t>I</t>
        </is>
      </c>
      <c r="C5326" s="12" t="inlineStr">
        <is>
          <t>Modular / portable power</t>
        </is>
      </c>
      <c r="D5326" s="12" t="inlineStr">
        <is>
          <t>MOD-LV step-up to MOD-EH</t>
        </is>
      </c>
      <c r="E5326" s="12" t="inlineStr"/>
      <c r="F5326" s="12" t="inlineStr">
        <is>
          <t>MOD-LV 480 V board + 480 V : 13.8 kV step-up</t>
        </is>
      </c>
      <c r="G5326" s="12" t="inlineStr">
        <is>
          <t>MOD-EH</t>
        </is>
      </c>
      <c r="H5326" s="12" t="inlineStr">
        <is>
          <t>MOD-EH: 13.8 kV modular collector e-house</t>
        </is>
      </c>
      <c r="I5326" s="12" t="inlineStr">
        <is>
          <t>MV 15 kV</t>
        </is>
      </c>
      <c r="J5326" s="12" t="inlineStr">
        <is>
          <t>MV-105 15 kV 1/C Cu, EPR 133%, Cu tape shield, PVC jacket (triplexed)</t>
        </is>
      </c>
      <c r="K5326" s="12" t="inlineStr">
        <is>
          <t>MV15|1/C|500</t>
        </is>
      </c>
      <c r="L5326" s="12" t="inlineStr">
        <is>
          <t>1/C</t>
        </is>
      </c>
      <c r="M5326" s="12" t="inlineStr">
        <is>
          <t>500 kcmil</t>
        </is>
      </c>
      <c r="N5326" s="12" t="n">
        <v>1</v>
      </c>
      <c r="O5326" s="12" t="n">
        <v>3</v>
      </c>
      <c r="P5326" s="12" t="n">
        <v>13800</v>
      </c>
      <c r="Q5326" s="12" t="n">
        <v>7500</v>
      </c>
      <c r="R5326" s="12" t="n">
        <v>314</v>
      </c>
      <c r="S5326" s="12" t="inlineStr">
        <is>
          <t>Duct bank</t>
        </is>
      </c>
      <c r="T5326" s="16" t="n">
        <v>352</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I-MV-0007</t>
        </is>
      </c>
      <c r="B5327" s="12" t="inlineStr">
        <is>
          <t>I</t>
        </is>
      </c>
      <c r="C5327" s="12" t="inlineStr">
        <is>
          <t>Modular / portable power</t>
        </is>
      </c>
      <c r="D5327" s="12" t="inlineStr">
        <is>
          <t>CONT-3 13.8 kV to PAD-EH (extension section, ground tray)</t>
        </is>
      </c>
      <c r="E5327" s="12" t="inlineStr">
        <is>
          <t>CONT-3</t>
        </is>
      </c>
      <c r="F5327" s="12" t="inlineStr">
        <is>
          <t>CONT-3: containerized gas genset 13.8 kV (40 ft)</t>
        </is>
      </c>
      <c r="G5327" s="12" t="inlineStr">
        <is>
          <t>PAD-EH</t>
        </is>
      </c>
      <c r="H5327" s="12" t="inlineStr">
        <is>
          <t>PAD-EH 13.8 kV switchgear e-house</t>
        </is>
      </c>
      <c r="I5327" s="12" t="inlineStr">
        <is>
          <t>MV 15 kV</t>
        </is>
      </c>
      <c r="J5327" s="12" t="inlineStr">
        <is>
          <t>MV-105 15 kV 1/C Cu, EPR 133%, Cu tape shield, PVC jacket (triplexed)</t>
        </is>
      </c>
      <c r="K5327" s="12" t="inlineStr">
        <is>
          <t>MV15|1/C|2</t>
        </is>
      </c>
      <c r="L5327" s="12" t="inlineStr">
        <is>
          <t>1/C</t>
        </is>
      </c>
      <c r="M5327" s="12" t="inlineStr">
        <is>
          <t>2</t>
        </is>
      </c>
      <c r="N5327" s="12" t="n">
        <v>1</v>
      </c>
      <c r="O5327" s="12" t="n">
        <v>3</v>
      </c>
      <c r="P5327" s="12" t="n">
        <v>13800</v>
      </c>
      <c r="Q5327" s="12" t="n">
        <v>2000</v>
      </c>
      <c r="R5327" s="12" t="n">
        <v>93</v>
      </c>
      <c r="S5327" s="12" t="inlineStr">
        <is>
          <t>Surface</t>
        </is>
      </c>
      <c r="T5327" s="16" t="n">
        <v>191</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I-MV-0008</t>
        </is>
      </c>
      <c r="B5328" s="12" t="inlineStr">
        <is>
          <t>I</t>
        </is>
      </c>
      <c r="C5328" s="12" t="inlineStr">
        <is>
          <t>Modular / portable power</t>
        </is>
      </c>
      <c r="D5328" s="12" t="inlineStr">
        <is>
          <t>CONT-4 13.8 kV to PAD-EH (extension section, ground tray)</t>
        </is>
      </c>
      <c r="E5328" s="12" t="inlineStr">
        <is>
          <t>CONT-4</t>
        </is>
      </c>
      <c r="F5328" s="12" t="inlineStr">
        <is>
          <t>CONT-4: containerized gas genset 13.8 kV (40 ft)</t>
        </is>
      </c>
      <c r="G5328" s="12" t="inlineStr">
        <is>
          <t>PAD-EH</t>
        </is>
      </c>
      <c r="H5328" s="12" t="inlineStr">
        <is>
          <t>PAD-EH 13.8 kV switchgear e-house</t>
        </is>
      </c>
      <c r="I5328" s="12" t="inlineStr">
        <is>
          <t>MV 15 kV</t>
        </is>
      </c>
      <c r="J5328" s="12" t="inlineStr">
        <is>
          <t>MV-105 15 kV 1/C Cu, EPR 133%, Cu tape shield, PVC jacket (triplexed)</t>
        </is>
      </c>
      <c r="K5328" s="12" t="inlineStr">
        <is>
          <t>MV15|1/C|2</t>
        </is>
      </c>
      <c r="L5328" s="12" t="inlineStr">
        <is>
          <t>1/C</t>
        </is>
      </c>
      <c r="M5328" s="12" t="inlineStr">
        <is>
          <t>2</t>
        </is>
      </c>
      <c r="N5328" s="12" t="n">
        <v>1</v>
      </c>
      <c r="O5328" s="12" t="n">
        <v>3</v>
      </c>
      <c r="P5328" s="12" t="n">
        <v>13800</v>
      </c>
      <c r="Q5328" s="12" t="n">
        <v>2000</v>
      </c>
      <c r="R5328" s="12" t="n">
        <v>93</v>
      </c>
      <c r="S5328" s="12" t="inlineStr">
        <is>
          <t>Surface</t>
        </is>
      </c>
      <c r="T5328" s="16" t="n">
        <v>71</v>
      </c>
      <c r="U5328" s="16" t="n">
        <v>72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I-MV-0009</t>
        </is>
      </c>
      <c r="B5329" s="12" t="inlineStr">
        <is>
          <t>I</t>
        </is>
      </c>
      <c r="C5329" s="12" t="inlineStr">
        <is>
          <t>Modular / portable power</t>
        </is>
      </c>
      <c r="D5329" s="12" t="inlineStr">
        <is>
          <t>CONT-5 13.8 kV to PAD-EH (extension section, ground tray)</t>
        </is>
      </c>
      <c r="E5329" s="12" t="inlineStr">
        <is>
          <t>CONT-5</t>
        </is>
      </c>
      <c r="F5329" s="12" t="inlineStr">
        <is>
          <t>CONT-5: containerized gas genset 13.8 kV (40 ft)</t>
        </is>
      </c>
      <c r="G5329" s="12" t="inlineStr">
        <is>
          <t>PAD-EH</t>
        </is>
      </c>
      <c r="H5329" s="12" t="inlineStr">
        <is>
          <t>PAD-EH 13.8 kV switchgear e-house</t>
        </is>
      </c>
      <c r="I5329" s="12" t="inlineStr">
        <is>
          <t>MV 15 kV</t>
        </is>
      </c>
      <c r="J5329" s="12" t="inlineStr">
        <is>
          <t>MV-105 15 kV 1/C Cu, EPR 133%, Cu tape shield, PVC jacket (triplexed)</t>
        </is>
      </c>
      <c r="K5329" s="12" t="inlineStr">
        <is>
          <t>MV15|1/C|2</t>
        </is>
      </c>
      <c r="L5329" s="12" t="inlineStr">
        <is>
          <t>1/C</t>
        </is>
      </c>
      <c r="M5329" s="12" t="inlineStr">
        <is>
          <t>2</t>
        </is>
      </c>
      <c r="N5329" s="12" t="n">
        <v>1</v>
      </c>
      <c r="O5329" s="12" t="n">
        <v>3</v>
      </c>
      <c r="P5329" s="12" t="n">
        <v>13800</v>
      </c>
      <c r="Q5329" s="12" t="n">
        <v>2000</v>
      </c>
      <c r="R5329" s="12" t="n">
        <v>93</v>
      </c>
      <c r="S5329" s="12" t="inlineStr">
        <is>
          <t>Duct bank</t>
        </is>
      </c>
      <c r="T5329" s="16" t="n">
        <v>47</v>
      </c>
      <c r="U5329" s="16" t="n">
        <v>36</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I-MV-0010</t>
        </is>
      </c>
      <c r="B5330" s="12" t="inlineStr">
        <is>
          <t>I</t>
        </is>
      </c>
      <c r="C5330" s="12" t="inlineStr">
        <is>
          <t>Modular / portable power</t>
        </is>
      </c>
      <c r="D5330" s="12" t="inlineStr">
        <is>
          <t>CONT-6 13.8 kV to PAD-EH (extension section, ground tray)</t>
        </is>
      </c>
      <c r="E5330" s="12" t="inlineStr">
        <is>
          <t>CONT-6</t>
        </is>
      </c>
      <c r="F5330" s="12" t="inlineStr">
        <is>
          <t>CONT-6: containerized gas genset 13.8 kV (40 ft)</t>
        </is>
      </c>
      <c r="G5330" s="12" t="inlineStr">
        <is>
          <t>PAD-EH</t>
        </is>
      </c>
      <c r="H5330" s="12" t="inlineStr">
        <is>
          <t>PAD-EH 13.8 kV switchgear e-house</t>
        </is>
      </c>
      <c r="I5330" s="12" t="inlineStr">
        <is>
          <t>MV 15 kV</t>
        </is>
      </c>
      <c r="J5330" s="12" t="inlineStr">
        <is>
          <t>MV-105 15 kV 1/C Cu, EPR 133%, Cu tape shield, PVC jacket (triplexed)</t>
        </is>
      </c>
      <c r="K5330" s="12" t="inlineStr">
        <is>
          <t>MV15|1/C|2</t>
        </is>
      </c>
      <c r="L5330" s="12" t="inlineStr">
        <is>
          <t>1/C</t>
        </is>
      </c>
      <c r="M5330" s="12" t="inlineStr">
        <is>
          <t>2</t>
        </is>
      </c>
      <c r="N5330" s="12" t="n">
        <v>1</v>
      </c>
      <c r="O5330" s="12" t="n">
        <v>3</v>
      </c>
      <c r="P5330" s="12" t="n">
        <v>13800</v>
      </c>
      <c r="Q5330" s="12" t="n">
        <v>2000</v>
      </c>
      <c r="R5330" s="12" t="n">
        <v>93</v>
      </c>
      <c r="S5330" s="12" t="inlineStr">
        <is>
          <t>Surface</t>
        </is>
      </c>
      <c r="T5330" s="16" t="n">
        <v>242</v>
      </c>
      <c r="U5330" s="16" t="n">
        <v>32</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I-MV-0011</t>
        </is>
      </c>
      <c r="B5331" s="12" t="inlineStr">
        <is>
          <t>I</t>
        </is>
      </c>
      <c r="C5331" s="12" t="inlineStr">
        <is>
          <t>Modular / portable power</t>
        </is>
      </c>
      <c r="D5331" s="12" t="inlineStr">
        <is>
          <t>CONT-7 13.8 kV to PAD-EH (extension section, ground tray)</t>
        </is>
      </c>
      <c r="E5331" s="12" t="inlineStr">
        <is>
          <t>CONT-7</t>
        </is>
      </c>
      <c r="F5331" s="12" t="inlineStr">
        <is>
          <t>CONT-7: containerized gas genset 13.8 kV (40 ft)</t>
        </is>
      </c>
      <c r="G5331" s="12" t="inlineStr">
        <is>
          <t>PAD-EH</t>
        </is>
      </c>
      <c r="H5331" s="12" t="inlineStr">
        <is>
          <t>PAD-EH 13.8 kV switchgear e-house</t>
        </is>
      </c>
      <c r="I5331" s="12" t="inlineStr">
        <is>
          <t>MV 15 kV</t>
        </is>
      </c>
      <c r="J5331" s="12" t="inlineStr">
        <is>
          <t>MV-105 15 kV 1/C Cu, EPR 133%, Cu tape shield, PVC jacket (triplexed)</t>
        </is>
      </c>
      <c r="K5331" s="12" t="inlineStr">
        <is>
          <t>MV15|1/C|2</t>
        </is>
      </c>
      <c r="L5331" s="12" t="inlineStr">
        <is>
          <t>1/C</t>
        </is>
      </c>
      <c r="M5331" s="12" t="inlineStr">
        <is>
          <t>2</t>
        </is>
      </c>
      <c r="N5331" s="12" t="n">
        <v>1</v>
      </c>
      <c r="O5331" s="12" t="n">
        <v>3</v>
      </c>
      <c r="P5331" s="12" t="n">
        <v>13800</v>
      </c>
      <c r="Q5331" s="12" t="n">
        <v>2000</v>
      </c>
      <c r="R5331" s="12" t="n">
        <v>93</v>
      </c>
      <c r="S5331" s="12" t="inlineStr">
        <is>
          <t>Surface</t>
        </is>
      </c>
      <c r="T5331" s="16" t="n">
        <v>228</v>
      </c>
      <c r="U5331" s="16" t="n">
        <v>46</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I-MV-0012</t>
        </is>
      </c>
      <c r="B5332" s="12" t="inlineStr">
        <is>
          <t>I</t>
        </is>
      </c>
      <c r="C5332" s="12" t="inlineStr">
        <is>
          <t>Modular / portable power</t>
        </is>
      </c>
      <c r="D5332" s="12" t="inlineStr">
        <is>
          <t>CONT-8 13.8 kV to PAD-EH (extension section, ground tray)</t>
        </is>
      </c>
      <c r="E5332" s="12" t="inlineStr">
        <is>
          <t>CONT-8</t>
        </is>
      </c>
      <c r="F5332" s="12" t="inlineStr">
        <is>
          <t>CONT-8: containerized gas genset 13.8 kV (40 ft)</t>
        </is>
      </c>
      <c r="G5332" s="12" t="inlineStr">
        <is>
          <t>PAD-EH</t>
        </is>
      </c>
      <c r="H5332" s="12" t="inlineStr">
        <is>
          <t>PAD-EH 13.8 kV switchgear e-house</t>
        </is>
      </c>
      <c r="I5332" s="12" t="inlineStr">
        <is>
          <t>MV 15 kV</t>
        </is>
      </c>
      <c r="J5332" s="12" t="inlineStr">
        <is>
          <t>MV-105 15 kV 1/C Cu, EPR 133%, Cu tape shield, PVC jacket (triplexed)</t>
        </is>
      </c>
      <c r="K5332" s="12" t="inlineStr">
        <is>
          <t>MV15|1/C|2</t>
        </is>
      </c>
      <c r="L5332" s="12" t="inlineStr">
        <is>
          <t>1/C</t>
        </is>
      </c>
      <c r="M5332" s="12" t="inlineStr">
        <is>
          <t>2</t>
        </is>
      </c>
      <c r="N5332" s="12" t="n">
        <v>1</v>
      </c>
      <c r="O5332" s="12" t="n">
        <v>3</v>
      </c>
      <c r="P5332" s="12" t="n">
        <v>13800</v>
      </c>
      <c r="Q5332" s="12" t="n">
        <v>2000</v>
      </c>
      <c r="R5332" s="12" t="n">
        <v>93</v>
      </c>
      <c r="S5332" s="12" t="inlineStr">
        <is>
          <t>Surface</t>
        </is>
      </c>
      <c r="T5332" s="16" t="n">
        <v>97</v>
      </c>
      <c r="U5332" s="16" t="n">
        <v>36</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I-MV-0013</t>
        </is>
      </c>
      <c r="B5333" s="12" t="inlineStr">
        <is>
          <t>I</t>
        </is>
      </c>
      <c r="C5333" s="12" t="inlineStr">
        <is>
          <t>Modular / portable power</t>
        </is>
      </c>
      <c r="D5333" s="12" t="inlineStr">
        <is>
          <t>TM-1 (TM2500) generator leads to PAD-EH</t>
        </is>
      </c>
      <c r="E5333" s="12" t="inlineStr">
        <is>
          <t>TM-1</t>
        </is>
      </c>
      <c r="F5333" s="12" t="inlineStr">
        <is>
          <t>TM-1: trailer-mounted aeroderivative GT (TM2500 class, ~35 MW)</t>
        </is>
      </c>
      <c r="G5333" s="12" t="inlineStr">
        <is>
          <t>PAD-EH</t>
        </is>
      </c>
      <c r="H5333" s="12" t="inlineStr">
        <is>
          <t>PAD-EH 13.8 kV switchgear e-house</t>
        </is>
      </c>
      <c r="I5333" s="12" t="inlineStr">
        <is>
          <t>MV 15 kV</t>
        </is>
      </c>
      <c r="J5333" s="12" t="inlineStr">
        <is>
          <t>MV-105 15 kV 1/C Cu, EPR 133%, Cu tape shield, PVC jacket (triplexed)</t>
        </is>
      </c>
      <c r="K5333" s="12" t="inlineStr">
        <is>
          <t>MV15|1/C|1000</t>
        </is>
      </c>
      <c r="L5333" s="12" t="inlineStr">
        <is>
          <t>1/C</t>
        </is>
      </c>
      <c r="M5333" s="12" t="inlineStr">
        <is>
          <t>1000 kcmil</t>
        </is>
      </c>
      <c r="N5333" s="12" t="n">
        <v>3</v>
      </c>
      <c r="O5333" s="12" t="n">
        <v>3</v>
      </c>
      <c r="P5333" s="12" t="n">
        <v>13800</v>
      </c>
      <c r="Q5333" s="12" t="n">
        <v>35000</v>
      </c>
      <c r="R5333" s="12" t="n">
        <v>1464</v>
      </c>
      <c r="S5333" s="12" t="inlineStr">
        <is>
          <t>Surface</t>
        </is>
      </c>
      <c r="T5333" s="16" t="n">
        <v>405</v>
      </c>
      <c r="U5333" s="16" t="n">
        <v>27</v>
      </c>
      <c r="V5333" s="16">
        <f>ROUNDUP((T5333+U5333+2*'Read Me'!$B$13)*(1+'Read Me'!$B$12),-1)</f>
        <v/>
      </c>
      <c r="W5333" s="16">
        <f>V5333*N5333*O5333</f>
        <v/>
      </c>
      <c r="X5333" s="12">
        <f>IF(LEFT(I5333,2)="MV",2*N5333*IF(L5333="1/C",O5333,1),0)</f>
        <v/>
      </c>
      <c r="Y5333" s="12">
        <f>IF(OR(LEFT(K5333,4)="LVAX",LEFT(K5333,6)="MV15AX",LEFT(K5333,4)="CTAX",LEFT(K5333,2)="W|"),2*N5333*O5333,0)</f>
        <v/>
      </c>
      <c r="Z5333" s="12" t="inlineStr">
        <is>
          <t>3 per phase for 125 % (the model shows 2 per phase: update the model)</t>
        </is>
      </c>
      <c r="AA5333" s="12">
        <f>N5333*O5333</f>
        <v/>
      </c>
    </row>
    <row r="5334">
      <c r="A5334" s="12" t="inlineStr">
        <is>
          <t>I-MV-0014</t>
        </is>
      </c>
      <c r="B5334" s="12" t="inlineStr">
        <is>
          <t>I</t>
        </is>
      </c>
      <c r="C5334" s="12" t="inlineStr">
        <is>
          <t>Modular / portable power</t>
        </is>
      </c>
      <c r="D5334" s="12" t="inlineStr">
        <is>
          <t>TM-2 (TM2500) generator leads to PAD-EH</t>
        </is>
      </c>
      <c r="E5334" s="12" t="inlineStr">
        <is>
          <t>TM-2</t>
        </is>
      </c>
      <c r="F5334" s="12" t="inlineStr">
        <is>
          <t>TM-2: trailer-mounted aeroderivative GT (TM2500 class, ~35 MW)</t>
        </is>
      </c>
      <c r="G5334" s="12" t="inlineStr">
        <is>
          <t>PAD-EH</t>
        </is>
      </c>
      <c r="H5334" s="12" t="inlineStr">
        <is>
          <t>PAD-EH 13.8 kV switchgear e-house</t>
        </is>
      </c>
      <c r="I5334" s="12" t="inlineStr">
        <is>
          <t>MV 15 kV</t>
        </is>
      </c>
      <c r="J5334" s="12" t="inlineStr">
        <is>
          <t>MV-105 15 kV 1/C Cu, EPR 133%, Cu tape shield, PVC jacket (triplexed)</t>
        </is>
      </c>
      <c r="K5334" s="12" t="inlineStr">
        <is>
          <t>MV15|1/C|1000</t>
        </is>
      </c>
      <c r="L5334" s="12" t="inlineStr">
        <is>
          <t>1/C</t>
        </is>
      </c>
      <c r="M5334" s="12" t="inlineStr">
        <is>
          <t>1000 kcmil</t>
        </is>
      </c>
      <c r="N5334" s="12" t="n">
        <v>3</v>
      </c>
      <c r="O5334" s="12" t="n">
        <v>3</v>
      </c>
      <c r="P5334" s="12" t="n">
        <v>13800</v>
      </c>
      <c r="Q5334" s="12" t="n">
        <v>35000</v>
      </c>
      <c r="R5334" s="12" t="n">
        <v>1464</v>
      </c>
      <c r="S5334" s="12" t="inlineStr">
        <is>
          <t>Surface</t>
        </is>
      </c>
      <c r="T5334" s="16" t="n">
        <v>411</v>
      </c>
      <c r="U5334" s="16" t="n">
        <v>27</v>
      </c>
      <c r="V5334" s="16">
        <f>ROUNDUP((T5334+U5334+2*'Read Me'!$B$13)*(1+'Read Me'!$B$12),-1)</f>
        <v/>
      </c>
      <c r="W5334" s="16">
        <f>V5334*N5334*O5334</f>
        <v/>
      </c>
      <c r="X5334" s="12">
        <f>IF(LEFT(I5334,2)="MV",2*N5334*IF(L5334="1/C",O5334,1),0)</f>
        <v/>
      </c>
      <c r="Y5334" s="12">
        <f>IF(OR(LEFT(K5334,4)="LVAX",LEFT(K5334,6)="MV15AX",LEFT(K5334,4)="CTAX",LEFT(K5334,2)="W|"),2*N5334*O5334,0)</f>
        <v/>
      </c>
      <c r="Z5334" s="12" t="inlineStr">
        <is>
          <t>3 per phase for 125 % (the model shows 2 per phase: update the model)</t>
        </is>
      </c>
      <c r="AA5334" s="12">
        <f>N5334*O5334</f>
        <v/>
      </c>
    </row>
    <row r="5335">
      <c r="A5335" s="12" t="inlineStr">
        <is>
          <t>I-MV-0015</t>
        </is>
      </c>
      <c r="B5335" s="12" t="inlineStr">
        <is>
          <t>I</t>
        </is>
      </c>
      <c r="C5335" s="12" t="inlineStr">
        <is>
          <t>Modular / portable power</t>
        </is>
      </c>
      <c r="D5335" s="12" t="inlineStr">
        <is>
          <t>RICE-1 generator leads to the PCM</t>
        </is>
      </c>
      <c r="E5335" s="12" t="inlineStr">
        <is>
          <t>RICE-1</t>
        </is>
      </c>
      <c r="F5335" s="12" t="inlineStr">
        <is>
          <t>RICE engine-generator 1</t>
        </is>
      </c>
      <c r="G5335" s="12" t="inlineStr"/>
      <c r="H5335" s="12" t="inlineStr">
        <is>
          <t>PCM: power control module</t>
        </is>
      </c>
      <c r="I5335" s="12" t="inlineStr">
        <is>
          <t>MV 15 kV</t>
        </is>
      </c>
      <c r="J5335" s="12" t="inlineStr">
        <is>
          <t>MV-105 15 kV 1/C Cu, EPR 133%, Cu tape shield, PVC jacket (triplexed)</t>
        </is>
      </c>
      <c r="K5335" s="12" t="inlineStr">
        <is>
          <t>MV15|1/C|750</t>
        </is>
      </c>
      <c r="L5335" s="12" t="inlineStr">
        <is>
          <t>1/C</t>
        </is>
      </c>
      <c r="M5335" s="12" t="inlineStr">
        <is>
          <t>750 kcmil</t>
        </is>
      </c>
      <c r="N5335" s="12" t="n">
        <v>2</v>
      </c>
      <c r="O5335" s="12" t="n">
        <v>3</v>
      </c>
      <c r="P5335" s="12" t="n">
        <v>13800</v>
      </c>
      <c r="Q5335" s="12" t="n">
        <v>18400</v>
      </c>
      <c r="R5335" s="12" t="n">
        <v>770</v>
      </c>
      <c r="S5335" s="12" t="inlineStr">
        <is>
          <t>Duct bank</t>
        </is>
      </c>
      <c r="T5335" s="16" t="n">
        <v>576</v>
      </c>
      <c r="U5335" s="16" t="n">
        <v>111</v>
      </c>
      <c r="V5335" s="16">
        <f>ROUNDUP((T5335+U5335+2*'Read Me'!$B$13)*(1+'Read Me'!$B$12),-1)</f>
        <v/>
      </c>
      <c r="W5335" s="16">
        <f>V5335*N5335*O5335</f>
        <v/>
      </c>
      <c r="X5335" s="12">
        <f>IF(LEFT(I5335,2)="MV",2*N5335*IF(L5335="1/C",O5335,1),0)</f>
        <v/>
      </c>
      <c r="Y5335" s="12">
        <f>IF(OR(LEFT(K5335,4)="LVAX",LEFT(K5335,6)="MV15AX",LEFT(K5335,4)="CTAX",LEFT(K5335,2)="W|"),2*N5335*O5335,0)</f>
        <v/>
      </c>
      <c r="Z5335" s="12" t="inlineStr">
        <is>
          <t>18V50 class ~18 MW (typ.)</t>
        </is>
      </c>
      <c r="AA5335" s="12">
        <f>N5335*O5335</f>
        <v/>
      </c>
    </row>
    <row r="5336">
      <c r="A5336" s="12" t="inlineStr">
        <is>
          <t>I-MV-0016</t>
        </is>
      </c>
      <c r="B5336" s="12" t="inlineStr">
        <is>
          <t>I</t>
        </is>
      </c>
      <c r="C5336" s="12" t="inlineStr">
        <is>
          <t>Modular / portable power</t>
        </is>
      </c>
      <c r="D5336" s="12" t="inlineStr">
        <is>
          <t>RICE-2 generator leads to the PCM</t>
        </is>
      </c>
      <c r="E5336" s="12" t="inlineStr">
        <is>
          <t>RICE-2</t>
        </is>
      </c>
      <c r="F5336" s="12" t="inlineStr">
        <is>
          <t>RICE engine-generator 2</t>
        </is>
      </c>
      <c r="G5336" s="12" t="inlineStr"/>
      <c r="H5336" s="12" t="inlineStr">
        <is>
          <t>PCM: power control module</t>
        </is>
      </c>
      <c r="I5336" s="12" t="inlineStr">
        <is>
          <t>MV 15 kV</t>
        </is>
      </c>
      <c r="J5336" s="12" t="inlineStr">
        <is>
          <t>MV-105 15 kV 1/C Cu, EPR 133%, Cu tape shield, PVC jacket (triplexed)</t>
        </is>
      </c>
      <c r="K5336" s="12" t="inlineStr">
        <is>
          <t>MV15|1/C|750</t>
        </is>
      </c>
      <c r="L5336" s="12" t="inlineStr">
        <is>
          <t>1/C</t>
        </is>
      </c>
      <c r="M5336" s="12" t="inlineStr">
        <is>
          <t>750 kcmil</t>
        </is>
      </c>
      <c r="N5336" s="12" t="n">
        <v>2</v>
      </c>
      <c r="O5336" s="12" t="n">
        <v>3</v>
      </c>
      <c r="P5336" s="12" t="n">
        <v>13800</v>
      </c>
      <c r="Q5336" s="12" t="n">
        <v>18400</v>
      </c>
      <c r="R5336" s="12" t="n">
        <v>770</v>
      </c>
      <c r="S5336" s="12" t="inlineStr">
        <is>
          <t>Duct bank</t>
        </is>
      </c>
      <c r="T5336" s="16" t="n">
        <v>550</v>
      </c>
      <c r="U5336" s="16" t="n">
        <v>109</v>
      </c>
      <c r="V5336" s="16">
        <f>ROUNDUP((T5336+U5336+2*'Read Me'!$B$13)*(1+'Read Me'!$B$12),-1)</f>
        <v/>
      </c>
      <c r="W5336" s="16">
        <f>V5336*N5336*O5336</f>
        <v/>
      </c>
      <c r="X5336" s="12">
        <f>IF(LEFT(I5336,2)="MV",2*N5336*IF(L5336="1/C",O5336,1),0)</f>
        <v/>
      </c>
      <c r="Y5336" s="12">
        <f>IF(OR(LEFT(K5336,4)="LVAX",LEFT(K5336,6)="MV15AX",LEFT(K5336,4)="CTAX",LEFT(K5336,2)="W|"),2*N5336*O5336,0)</f>
        <v/>
      </c>
      <c r="Z5336" s="12" t="inlineStr">
        <is>
          <t>18V50 class ~18 MW (typ.)</t>
        </is>
      </c>
      <c r="AA5336" s="12">
        <f>N5336*O5336</f>
        <v/>
      </c>
    </row>
    <row r="5337">
      <c r="A5337" s="12" t="inlineStr">
        <is>
          <t>I-MV-0017</t>
        </is>
      </c>
      <c r="B5337" s="12" t="inlineStr">
        <is>
          <t>I</t>
        </is>
      </c>
      <c r="C5337" s="12" t="inlineStr">
        <is>
          <t>Modular / portable power</t>
        </is>
      </c>
      <c r="D5337" s="12" t="inlineStr">
        <is>
          <t>RICE-3 generator leads to the PCM</t>
        </is>
      </c>
      <c r="E5337" s="12" t="inlineStr">
        <is>
          <t>RICE-3</t>
        </is>
      </c>
      <c r="F5337" s="12" t="inlineStr">
        <is>
          <t>RICE engine-generator 3</t>
        </is>
      </c>
      <c r="G5337" s="12" t="inlineStr"/>
      <c r="H5337" s="12" t="inlineStr">
        <is>
          <t>PCM: power control module</t>
        </is>
      </c>
      <c r="I5337" s="12" t="inlineStr">
        <is>
          <t>MV 15 kV</t>
        </is>
      </c>
      <c r="J5337" s="12" t="inlineStr">
        <is>
          <t>MV-105 15 kV 1/C Cu, EPR 133%, Cu tape shield, PVC jacket (triplexed)</t>
        </is>
      </c>
      <c r="K5337" s="12" t="inlineStr">
        <is>
          <t>MV15|1/C|750</t>
        </is>
      </c>
      <c r="L5337" s="12" t="inlineStr">
        <is>
          <t>1/C</t>
        </is>
      </c>
      <c r="M5337" s="12" t="inlineStr">
        <is>
          <t>750 kcmil</t>
        </is>
      </c>
      <c r="N5337" s="12" t="n">
        <v>2</v>
      </c>
      <c r="O5337" s="12" t="n">
        <v>3</v>
      </c>
      <c r="P5337" s="12" t="n">
        <v>13800</v>
      </c>
      <c r="Q5337" s="12" t="n">
        <v>18400</v>
      </c>
      <c r="R5337" s="12" t="n">
        <v>770</v>
      </c>
      <c r="S5337" s="12" t="inlineStr">
        <is>
          <t>Duct bank</t>
        </is>
      </c>
      <c r="T5337" s="16" t="n">
        <v>550</v>
      </c>
      <c r="U5337" s="16" t="n">
        <v>81</v>
      </c>
      <c r="V5337" s="16">
        <f>ROUNDUP((T5337+U5337+2*'Read Me'!$B$13)*(1+'Read Me'!$B$12),-1)</f>
        <v/>
      </c>
      <c r="W5337" s="16">
        <f>V5337*N5337*O5337</f>
        <v/>
      </c>
      <c r="X5337" s="12">
        <f>IF(LEFT(I5337,2)="MV",2*N5337*IF(L5337="1/C",O5337,1),0)</f>
        <v/>
      </c>
      <c r="Y5337" s="12">
        <f>IF(OR(LEFT(K5337,4)="LVAX",LEFT(K5337,6)="MV15AX",LEFT(K5337,4)="CTAX",LEFT(K5337,2)="W|"),2*N5337*O5337,0)</f>
        <v/>
      </c>
      <c r="Z5337" s="12" t="inlineStr">
        <is>
          <t>18V50 class ~18 MW (typ.)</t>
        </is>
      </c>
      <c r="AA5337" s="12">
        <f>N5337*O5337</f>
        <v/>
      </c>
    </row>
    <row r="5338">
      <c r="A5338" s="12" t="inlineStr">
        <is>
          <t>I-MV-0018</t>
        </is>
      </c>
      <c r="B5338" s="12" t="inlineStr">
        <is>
          <t>I</t>
        </is>
      </c>
      <c r="C5338" s="12" t="inlineStr">
        <is>
          <t>Modular / portable power</t>
        </is>
      </c>
      <c r="D5338" s="12" t="inlineStr">
        <is>
          <t>RICE-4 generator leads to the PCM</t>
        </is>
      </c>
      <c r="E5338" s="12" t="inlineStr">
        <is>
          <t>RICE-4</t>
        </is>
      </c>
      <c r="F5338" s="12" t="inlineStr">
        <is>
          <t>RICE engine-generator 4</t>
        </is>
      </c>
      <c r="G5338" s="12" t="inlineStr"/>
      <c r="H5338" s="12" t="inlineStr">
        <is>
          <t>PCM: power control module</t>
        </is>
      </c>
      <c r="I5338" s="12" t="inlineStr">
        <is>
          <t>MV 15 kV</t>
        </is>
      </c>
      <c r="J5338" s="12" t="inlineStr">
        <is>
          <t>MV-105 15 kV 1/C Cu, EPR 133%, Cu tape shield, PVC jacket (triplexed)</t>
        </is>
      </c>
      <c r="K5338" s="12" t="inlineStr">
        <is>
          <t>MV15|1/C|750</t>
        </is>
      </c>
      <c r="L5338" s="12" t="inlineStr">
        <is>
          <t>1/C</t>
        </is>
      </c>
      <c r="M5338" s="12" t="inlineStr">
        <is>
          <t>750 kcmil</t>
        </is>
      </c>
      <c r="N5338" s="12" t="n">
        <v>2</v>
      </c>
      <c r="O5338" s="12" t="n">
        <v>3</v>
      </c>
      <c r="P5338" s="12" t="n">
        <v>13800</v>
      </c>
      <c r="Q5338" s="12" t="n">
        <v>18400</v>
      </c>
      <c r="R5338" s="12" t="n">
        <v>770</v>
      </c>
      <c r="S5338" s="12" t="inlineStr">
        <is>
          <t>Duct bank</t>
        </is>
      </c>
      <c r="T5338" s="16" t="n">
        <v>550</v>
      </c>
      <c r="U5338" s="16" t="n">
        <v>53</v>
      </c>
      <c r="V5338" s="16">
        <f>ROUNDUP((T5338+U5338+2*'Read Me'!$B$13)*(1+'Read Me'!$B$12),-1)</f>
        <v/>
      </c>
      <c r="W5338" s="16">
        <f>V5338*N5338*O5338</f>
        <v/>
      </c>
      <c r="X5338" s="12">
        <f>IF(LEFT(I5338,2)="MV",2*N5338*IF(L5338="1/C",O5338,1),0)</f>
        <v/>
      </c>
      <c r="Y5338" s="12">
        <f>IF(OR(LEFT(K5338,4)="LVAX",LEFT(K5338,6)="MV15AX",LEFT(K5338,4)="CTAX",LEFT(K5338,2)="W|"),2*N5338*O5338,0)</f>
        <v/>
      </c>
      <c r="Z5338" s="12" t="inlineStr">
        <is>
          <t>18V50 class ~18 MW (typ.)</t>
        </is>
      </c>
      <c r="AA5338" s="12">
        <f>N5338*O5338</f>
        <v/>
      </c>
    </row>
    <row r="5339">
      <c r="A5339" s="12" t="inlineStr">
        <is>
          <t>I-MV-0019</t>
        </is>
      </c>
      <c r="B5339" s="12" t="inlineStr">
        <is>
          <t>I</t>
        </is>
      </c>
      <c r="C5339" s="12" t="inlineStr">
        <is>
          <t>Modular / portable power</t>
        </is>
      </c>
      <c r="D5339" s="12" t="inlineStr">
        <is>
          <t>RICE-5 generator leads to the PCM</t>
        </is>
      </c>
      <c r="E5339" s="12" t="inlineStr">
        <is>
          <t>RICE-5</t>
        </is>
      </c>
      <c r="F5339" s="12" t="inlineStr">
        <is>
          <t>RICE engine-generator 5</t>
        </is>
      </c>
      <c r="G5339" s="12" t="inlineStr"/>
      <c r="H5339" s="12" t="inlineStr">
        <is>
          <t>PCM: power control module</t>
        </is>
      </c>
      <c r="I5339" s="12" t="inlineStr">
        <is>
          <t>MV 15 kV</t>
        </is>
      </c>
      <c r="J5339" s="12" t="inlineStr">
        <is>
          <t>MV-105 15 kV 1/C Cu, EPR 133%, Cu tape shield, PVC jacket (triplexed)</t>
        </is>
      </c>
      <c r="K5339" s="12" t="inlineStr">
        <is>
          <t>MV15|1/C|750</t>
        </is>
      </c>
      <c r="L5339" s="12" t="inlineStr">
        <is>
          <t>1/C</t>
        </is>
      </c>
      <c r="M5339" s="12" t="inlineStr">
        <is>
          <t>750 kcmil</t>
        </is>
      </c>
      <c r="N5339" s="12" t="n">
        <v>2</v>
      </c>
      <c r="O5339" s="12" t="n">
        <v>3</v>
      </c>
      <c r="P5339" s="12" t="n">
        <v>13800</v>
      </c>
      <c r="Q5339" s="12" t="n">
        <v>18400</v>
      </c>
      <c r="R5339" s="12" t="n">
        <v>770</v>
      </c>
      <c r="S5339" s="12" t="inlineStr">
        <is>
          <t>Duct bank</t>
        </is>
      </c>
      <c r="T5339" s="16" t="n">
        <v>525</v>
      </c>
      <c r="U5339" s="16" t="n">
        <v>50</v>
      </c>
      <c r="V5339" s="16">
        <f>ROUNDUP((T5339+U5339+2*'Read Me'!$B$13)*(1+'Read Me'!$B$12),-1)</f>
        <v/>
      </c>
      <c r="W5339" s="16">
        <f>V5339*N5339*O5339</f>
        <v/>
      </c>
      <c r="X5339" s="12">
        <f>IF(LEFT(I5339,2)="MV",2*N5339*IF(L5339="1/C",O5339,1),0)</f>
        <v/>
      </c>
      <c r="Y5339" s="12">
        <f>IF(OR(LEFT(K5339,4)="LVAX",LEFT(K5339,6)="MV15AX",LEFT(K5339,4)="CTAX",LEFT(K5339,2)="W|"),2*N5339*O5339,0)</f>
        <v/>
      </c>
      <c r="Z5339" s="12" t="inlineStr">
        <is>
          <t>18V50 class ~18 MW (typ.)</t>
        </is>
      </c>
      <c r="AA5339" s="12">
        <f>N5339*O5339</f>
        <v/>
      </c>
    </row>
    <row r="5340">
      <c r="A5340" s="12" t="inlineStr">
        <is>
          <t>I-MV-0020</t>
        </is>
      </c>
      <c r="B5340" s="12" t="inlineStr">
        <is>
          <t>I</t>
        </is>
      </c>
      <c r="C5340" s="12" t="inlineStr">
        <is>
          <t>Modular / portable power</t>
        </is>
      </c>
      <c r="D5340" s="12" t="inlineStr">
        <is>
          <t>RICE-6 generator leads to the PCM</t>
        </is>
      </c>
      <c r="E5340" s="12" t="inlineStr">
        <is>
          <t>RICE-6</t>
        </is>
      </c>
      <c r="F5340" s="12" t="inlineStr">
        <is>
          <t>RICE engine-generator 6</t>
        </is>
      </c>
      <c r="G5340" s="12" t="inlineStr"/>
      <c r="H5340" s="12" t="inlineStr">
        <is>
          <t>PCM: power control module</t>
        </is>
      </c>
      <c r="I5340" s="12" t="inlineStr">
        <is>
          <t>MV 15 kV</t>
        </is>
      </c>
      <c r="J5340" s="12" t="inlineStr">
        <is>
          <t>MV-105 15 kV 1/C Cu, EPR 133%, Cu tape shield, PVC jacket (triplexed)</t>
        </is>
      </c>
      <c r="K5340" s="12" t="inlineStr">
        <is>
          <t>MV15|1/C|750</t>
        </is>
      </c>
      <c r="L5340" s="12" t="inlineStr">
        <is>
          <t>1/C</t>
        </is>
      </c>
      <c r="M5340" s="12" t="inlineStr">
        <is>
          <t>750 kcmil</t>
        </is>
      </c>
      <c r="N5340" s="12" t="n">
        <v>2</v>
      </c>
      <c r="O5340" s="12" t="n">
        <v>3</v>
      </c>
      <c r="P5340" s="12" t="n">
        <v>13800</v>
      </c>
      <c r="Q5340" s="12" t="n">
        <v>18400</v>
      </c>
      <c r="R5340" s="12" t="n">
        <v>770</v>
      </c>
      <c r="S5340" s="12" t="inlineStr">
        <is>
          <t>Duct bank</t>
        </is>
      </c>
      <c r="T5340" s="16" t="n">
        <v>469</v>
      </c>
      <c r="U5340" s="16" t="n">
        <v>78</v>
      </c>
      <c r="V5340" s="16">
        <f>ROUNDUP((T5340+U5340+2*'Read Me'!$B$13)*(1+'Read Me'!$B$12),-1)</f>
        <v/>
      </c>
      <c r="W5340" s="16">
        <f>V5340*N5340*O5340</f>
        <v/>
      </c>
      <c r="X5340" s="12">
        <f>IF(LEFT(I5340,2)="MV",2*N5340*IF(L5340="1/C",O5340,1),0)</f>
        <v/>
      </c>
      <c r="Y5340" s="12">
        <f>IF(OR(LEFT(K5340,4)="LVAX",LEFT(K5340,6)="MV15AX",LEFT(K5340,4)="CTAX",LEFT(K5340,2)="W|"),2*N5340*O5340,0)</f>
        <v/>
      </c>
      <c r="Z5340" s="12" t="inlineStr">
        <is>
          <t>18V50 class ~18 MW (typ.)</t>
        </is>
      </c>
      <c r="AA5340" s="12">
        <f>N5340*O5340</f>
        <v/>
      </c>
    </row>
    <row r="5341">
      <c r="A5341" s="12" t="inlineStr">
        <is>
          <t>I-MV-0021</t>
        </is>
      </c>
      <c r="B5341" s="12" t="inlineStr">
        <is>
          <t>I</t>
        </is>
      </c>
      <c r="C5341" s="12" t="inlineStr">
        <is>
          <t>Modular / portable power</t>
        </is>
      </c>
      <c r="D5341" s="12" t="inlineStr">
        <is>
          <t>RICE-7 generator leads to the PCM</t>
        </is>
      </c>
      <c r="E5341" s="12" t="inlineStr">
        <is>
          <t>RICE-7</t>
        </is>
      </c>
      <c r="F5341" s="12" t="inlineStr">
        <is>
          <t>RICE engine-generator 7</t>
        </is>
      </c>
      <c r="G5341" s="12" t="inlineStr"/>
      <c r="H5341" s="12" t="inlineStr">
        <is>
          <t>PCM: power control module</t>
        </is>
      </c>
      <c r="I5341" s="12" t="inlineStr">
        <is>
          <t>MV 15 kV</t>
        </is>
      </c>
      <c r="J5341" s="12" t="inlineStr">
        <is>
          <t>MV-105 15 kV 1/C Cu, EPR 133%, Cu tape shield, PVC jacket (triplexed)</t>
        </is>
      </c>
      <c r="K5341" s="12" t="inlineStr">
        <is>
          <t>MV15|1/C|750</t>
        </is>
      </c>
      <c r="L5341" s="12" t="inlineStr">
        <is>
          <t>1/C</t>
        </is>
      </c>
      <c r="M5341" s="12" t="inlineStr">
        <is>
          <t>750 kcmil</t>
        </is>
      </c>
      <c r="N5341" s="12" t="n">
        <v>2</v>
      </c>
      <c r="O5341" s="12" t="n">
        <v>3</v>
      </c>
      <c r="P5341" s="12" t="n">
        <v>13800</v>
      </c>
      <c r="Q5341" s="12" t="n">
        <v>18400</v>
      </c>
      <c r="R5341" s="12" t="n">
        <v>770</v>
      </c>
      <c r="S5341" s="12" t="inlineStr">
        <is>
          <t>Tray</t>
        </is>
      </c>
      <c r="T5341" s="16" t="n">
        <v>83</v>
      </c>
      <c r="U5341" s="16" t="n">
        <v>106</v>
      </c>
      <c r="V5341" s="16">
        <f>ROUNDUP((T5341+U5341+2*'Read Me'!$B$13)*(1+'Read Me'!$B$12),-1)</f>
        <v/>
      </c>
      <c r="W5341" s="16">
        <f>V5341*N5341*O5341</f>
        <v/>
      </c>
      <c r="X5341" s="12">
        <f>IF(LEFT(I5341,2)="MV",2*N5341*IF(L5341="1/C",O5341,1),0)</f>
        <v/>
      </c>
      <c r="Y5341" s="12">
        <f>IF(OR(LEFT(K5341,4)="LVAX",LEFT(K5341,6)="MV15AX",LEFT(K5341,4)="CTAX",LEFT(K5341,2)="W|"),2*N5341*O5341,0)</f>
        <v/>
      </c>
      <c r="Z5341" s="12" t="inlineStr">
        <is>
          <t>18V50 class ~18 MW (typ.)</t>
        </is>
      </c>
      <c r="AA5341" s="12">
        <f>N5341*O5341</f>
        <v/>
      </c>
    </row>
    <row r="5342">
      <c r="A5342" s="12" t="inlineStr">
        <is>
          <t>I-MV-0022</t>
        </is>
      </c>
      <c r="B5342" s="12" t="inlineStr">
        <is>
          <t>I</t>
        </is>
      </c>
      <c r="C5342" s="12" t="inlineStr">
        <is>
          <t>Modular / portable power</t>
        </is>
      </c>
      <c r="D5342" s="12" t="inlineStr">
        <is>
          <t>RICE-8 generator leads to the PCM</t>
        </is>
      </c>
      <c r="E5342" s="12" t="inlineStr">
        <is>
          <t>RICE-8</t>
        </is>
      </c>
      <c r="F5342" s="12" t="inlineStr">
        <is>
          <t>RICE engine-generator 8</t>
        </is>
      </c>
      <c r="G5342" s="12" t="inlineStr"/>
      <c r="H5342" s="12" t="inlineStr">
        <is>
          <t>PCM: power control module</t>
        </is>
      </c>
      <c r="I5342" s="12" t="inlineStr">
        <is>
          <t>MV 15 kV</t>
        </is>
      </c>
      <c r="J5342" s="12" t="inlineStr">
        <is>
          <t>MV-105 15 kV 1/C Cu, EPR 133%, Cu tape shield, PVC jacket (triplexed)</t>
        </is>
      </c>
      <c r="K5342" s="12" t="inlineStr">
        <is>
          <t>MV15|1/C|750</t>
        </is>
      </c>
      <c r="L5342" s="12" t="inlineStr">
        <is>
          <t>1/C</t>
        </is>
      </c>
      <c r="M5342" s="12" t="inlineStr">
        <is>
          <t>750 kcmil</t>
        </is>
      </c>
      <c r="N5342" s="12" t="n">
        <v>2</v>
      </c>
      <c r="O5342" s="12" t="n">
        <v>3</v>
      </c>
      <c r="P5342" s="12" t="n">
        <v>13800</v>
      </c>
      <c r="Q5342" s="12" t="n">
        <v>18400</v>
      </c>
      <c r="R5342" s="12" t="n">
        <v>770</v>
      </c>
      <c r="S5342" s="12" t="inlineStr">
        <is>
          <t>Tray</t>
        </is>
      </c>
      <c r="T5342" s="16" t="n">
        <v>37</v>
      </c>
      <c r="U5342" s="16" t="n">
        <v>124</v>
      </c>
      <c r="V5342" s="16">
        <f>ROUNDUP((T5342+U5342+2*'Read Me'!$B$13)*(1+'Read Me'!$B$12),-1)</f>
        <v/>
      </c>
      <c r="W5342" s="16">
        <f>V5342*N5342*O5342</f>
        <v/>
      </c>
      <c r="X5342" s="12">
        <f>IF(LEFT(I5342,2)="MV",2*N5342*IF(L5342="1/C",O5342,1),0)</f>
        <v/>
      </c>
      <c r="Y5342" s="12">
        <f>IF(OR(LEFT(K5342,4)="LVAX",LEFT(K5342,6)="MV15AX",LEFT(K5342,4)="CTAX",LEFT(K5342,2)="W|"),2*N5342*O5342,0)</f>
        <v/>
      </c>
      <c r="Z5342" s="12" t="inlineStr">
        <is>
          <t>18V50 class ~18 MW (typ.)</t>
        </is>
      </c>
      <c r="AA5342" s="12">
        <f>N5342*O5342</f>
        <v/>
      </c>
    </row>
    <row r="5343">
      <c r="A5343" s="12" t="inlineStr">
        <is>
          <t>I-MV-0023</t>
        </is>
      </c>
      <c r="B5343" s="12" t="inlineStr">
        <is>
          <t>I</t>
        </is>
      </c>
      <c r="C5343" s="12" t="inlineStr">
        <is>
          <t>Modular / portable power</t>
        </is>
      </c>
      <c r="D5343" s="12" t="inlineStr">
        <is>
          <t>SC-1 (LM6000 class) generator leads to its PCM / GCB</t>
        </is>
      </c>
      <c r="E5343" s="12" t="inlineStr">
        <is>
          <t>SC-1</t>
        </is>
      </c>
      <c r="F5343" s="12" t="inlineStr">
        <is>
          <t>SC-1: aeroderivative simple-cycle unit (LM6000 class)</t>
        </is>
      </c>
      <c r="G5343" s="12" t="inlineStr"/>
      <c r="H5343" s="12" t="inlineStr">
        <is>
          <t>SC-1 PCM + 15 kV GCB</t>
        </is>
      </c>
      <c r="I5343" s="12" t="inlineStr">
        <is>
          <t>MV 15 kV</t>
        </is>
      </c>
      <c r="J5343" s="12" t="inlineStr">
        <is>
          <t>MV-105 15 kV 1/C Cu, EPR 133%, Cu tape shield, PVC jacket (triplexed)</t>
        </is>
      </c>
      <c r="K5343" s="12" t="inlineStr">
        <is>
          <t>MV15|1/C|750</t>
        </is>
      </c>
      <c r="L5343" s="12" t="inlineStr">
        <is>
          <t>1/C</t>
        </is>
      </c>
      <c r="M5343" s="12" t="inlineStr">
        <is>
          <t>750 kcmil</t>
        </is>
      </c>
      <c r="N5343" s="12" t="n">
        <v>5</v>
      </c>
      <c r="O5343" s="12" t="n">
        <v>3</v>
      </c>
      <c r="P5343" s="12" t="n">
        <v>13800</v>
      </c>
      <c r="Q5343" s="12" t="n">
        <v>50000</v>
      </c>
      <c r="R5343" s="12" t="n">
        <v>2092</v>
      </c>
      <c r="S5343" s="12" t="inlineStr">
        <is>
          <t>Tray</t>
        </is>
      </c>
      <c r="T5343" s="16" t="n">
        <v>12</v>
      </c>
      <c r="U5343" s="16" t="n">
        <v>52</v>
      </c>
      <c r="V5343" s="16">
        <f>ROUNDUP((T5343+U5343+2*'Read Me'!$B$13)*(1+'Read Me'!$B$12),-1)</f>
        <v/>
      </c>
      <c r="W5343" s="16">
        <f>V5343*N5343*O5343</f>
        <v/>
      </c>
      <c r="X5343" s="12">
        <f>IF(LEFT(I5343,2)="MV",2*N5343*IF(L5343="1/C",O5343,1),0)</f>
        <v/>
      </c>
      <c r="Y5343" s="12">
        <f>IF(OR(LEFT(K5343,4)="LVAX",LEFT(K5343,6)="MV15AX",LEFT(K5343,4)="CTAX",LEFT(K5343,2)="W|"),2*N5343*O5343,0)</f>
        <v/>
      </c>
      <c r="Z5343" s="12" t="inlineStr"/>
      <c r="AA5343" s="12">
        <f>N5343*O5343</f>
        <v/>
      </c>
    </row>
    <row r="5344">
      <c r="A5344" s="12" t="inlineStr">
        <is>
          <t>I-MV-0024</t>
        </is>
      </c>
      <c r="B5344" s="12" t="inlineStr">
        <is>
          <t>I</t>
        </is>
      </c>
      <c r="C5344" s="12" t="inlineStr">
        <is>
          <t>Modular / portable power</t>
        </is>
      </c>
      <c r="D5344" s="12" t="inlineStr">
        <is>
          <t>SC-1 generator neutral to the NGR (in the terminal-box enclosure)</t>
        </is>
      </c>
      <c r="E5344" s="12" t="inlineStr">
        <is>
          <t>SC-1</t>
        </is>
      </c>
      <c r="F5344" s="12" t="inlineStr">
        <is>
          <t>SC-1: aeroderivative simple-cycle unit (LM6000 class)</t>
        </is>
      </c>
      <c r="G5344" s="12" t="inlineStr"/>
      <c r="H5344" s="12" t="inlineStr">
        <is>
          <t>SC-1 PCM + 15 kV GCB</t>
        </is>
      </c>
      <c r="I5344" s="12" t="inlineStr">
        <is>
          <t>MV 15 kV</t>
        </is>
      </c>
      <c r="J5344" s="12" t="inlineStr">
        <is>
          <t>MV-105 15 kV 1/C Cu, EPR 133%, Cu tape shield, PVC jacket (triplexed)</t>
        </is>
      </c>
      <c r="K5344" s="12" t="inlineStr">
        <is>
          <t>MV15|1/C|2</t>
        </is>
      </c>
      <c r="L5344" s="12" t="inlineStr">
        <is>
          <t>1/C</t>
        </is>
      </c>
      <c r="M5344" s="12" t="inlineStr">
        <is>
          <t>2</t>
        </is>
      </c>
      <c r="N5344" s="12" t="n">
        <v>1</v>
      </c>
      <c r="O5344" s="12" t="n">
        <v>1</v>
      </c>
      <c r="P5344" s="12" t="n">
        <v>13800</v>
      </c>
      <c r="Q5344" s="12" t="n"/>
      <c r="R5344" s="12" t="n"/>
      <c r="S5344" s="12" t="inlineStr">
        <is>
          <t>Conduit</t>
        </is>
      </c>
      <c r="T5344" s="16" t="n">
        <v>15</v>
      </c>
      <c r="U5344" s="16" t="n">
        <v>10</v>
      </c>
      <c r="V5344" s="16">
        <f>ROUNDUP((T5344+U5344+2*'Read Me'!$B$13)*(1+'Read Me'!$B$12),-1)</f>
        <v/>
      </c>
      <c r="W5344" s="16">
        <f>V5344*N5344*O5344</f>
        <v/>
      </c>
      <c r="X5344" s="12">
        <f>IF(LEFT(I5344,2)="MV",2*N5344*IF(L5344="1/C",O5344,1),0)</f>
        <v/>
      </c>
      <c r="Y5344" s="12">
        <f>IF(OR(LEFT(K5344,4)="LVAX",LEFT(K5344,6)="MV15AX",LEFT(K5344,4)="CTAX",LEFT(K5344,2)="W|"),2*N5344*O5344,0)</f>
        <v/>
      </c>
      <c r="Z5344" s="12" t="inlineStr">
        <is>
          <t>neutral grounding resistor beside the generator enclosure</t>
        </is>
      </c>
      <c r="AA5344" s="12">
        <f>N5344*O5344</f>
        <v/>
      </c>
    </row>
    <row r="5345">
      <c r="A5345" s="12" t="inlineStr">
        <is>
          <t>I-MV-0025</t>
        </is>
      </c>
      <c r="B5345" s="12" t="inlineStr">
        <is>
          <t>I</t>
        </is>
      </c>
      <c r="C5345" s="12" t="inlineStr">
        <is>
          <t>Modular / portable power</t>
        </is>
      </c>
      <c r="D5345" s="12" t="inlineStr">
        <is>
          <t>SC-1 PCM auxiliary transformer primary, 2 MVA 13.8 kV / 480 V (from the GCB bus)</t>
        </is>
      </c>
      <c r="E5345" s="12" t="inlineStr"/>
      <c r="F5345" s="12" t="inlineStr">
        <is>
          <t>SC-1 PCM + 15 kV GCB</t>
        </is>
      </c>
      <c r="G5345" s="12" t="inlineStr"/>
      <c r="H5345" s="12" t="inlineStr">
        <is>
          <t>SC-1 PCM + 15 kV GCB</t>
        </is>
      </c>
      <c r="I5345" s="12" t="inlineStr">
        <is>
          <t>MV 15 kV</t>
        </is>
      </c>
      <c r="J5345" s="12" t="inlineStr">
        <is>
          <t>MV-105 15 kV 1/C Cu, EPR 133%, Cu tape shield, PVC jacket (triplexed)</t>
        </is>
      </c>
      <c r="K5345" s="12" t="inlineStr">
        <is>
          <t>MV15|1/C|2</t>
        </is>
      </c>
      <c r="L5345" s="12" t="inlineStr">
        <is>
          <t>1/C</t>
        </is>
      </c>
      <c r="M5345" s="12" t="inlineStr">
        <is>
          <t>2</t>
        </is>
      </c>
      <c r="N5345" s="12" t="n">
        <v>1</v>
      </c>
      <c r="O5345" s="12" t="n">
        <v>3</v>
      </c>
      <c r="P5345" s="12" t="n">
        <v>13800</v>
      </c>
      <c r="Q5345" s="12" t="n">
        <v>2000</v>
      </c>
      <c r="R5345" s="12" t="n">
        <v>84</v>
      </c>
      <c r="S5345" s="12" t="inlineStr">
        <is>
          <t>Tray</t>
        </is>
      </c>
      <c r="T5345" s="16" t="n">
        <v>0</v>
      </c>
      <c r="U5345" s="16" t="n">
        <v>32</v>
      </c>
      <c r="V5345" s="16">
        <f>ROUNDUP((T5345+U5345+2*'Read Me'!$B$13)*(1+'Read Me'!$B$12),-1)</f>
        <v/>
      </c>
      <c r="W5345" s="16">
        <f>V5345*N5345*O5345</f>
        <v/>
      </c>
      <c r="X5345" s="12">
        <f>IF(LEFT(I5345,2)="MV",2*N5345*IF(L5345="1/C",O5345,1),0)</f>
        <v/>
      </c>
      <c r="Y5345" s="12">
        <f>IF(OR(LEFT(K5345,4)="LVAX",LEFT(K5345,6)="MV15AX",LEFT(K5345,4)="CTAX",LEFT(K5345,2)="W|"),2*N5345*O5345,0)</f>
        <v/>
      </c>
      <c r="Z5345" s="12" t="inlineStr">
        <is>
          <t>internal to the PCM; ~1.0-1.1 MW connected 480 V load + 0.5 MW conditional inlet chiller</t>
        </is>
      </c>
      <c r="AA5345" s="12">
        <f>N5345*O5345</f>
        <v/>
      </c>
    </row>
    <row r="5346">
      <c r="A5346" s="12" t="inlineStr">
        <is>
          <t>I-MV-0026</t>
        </is>
      </c>
      <c r="B5346" s="12" t="inlineStr">
        <is>
          <t>I</t>
        </is>
      </c>
      <c r="C5346" s="12" t="inlineStr">
        <is>
          <t>Modular / portable power</t>
        </is>
      </c>
      <c r="D5346" s="12" t="inlineStr">
        <is>
          <t>SC-2 (LM6000 class) generator leads to its PCM / GCB</t>
        </is>
      </c>
      <c r="E5346" s="12" t="inlineStr">
        <is>
          <t>SC-2</t>
        </is>
      </c>
      <c r="F5346" s="12" t="inlineStr">
        <is>
          <t>SC-2: aeroderivative simple-cycle unit (LM6000 class)</t>
        </is>
      </c>
      <c r="G5346" s="12" t="inlineStr"/>
      <c r="H5346" s="12" t="inlineStr">
        <is>
          <t>SC-2 PCM + 15 kV GCB</t>
        </is>
      </c>
      <c r="I5346" s="12" t="inlineStr">
        <is>
          <t>MV 15 kV</t>
        </is>
      </c>
      <c r="J5346" s="12" t="inlineStr">
        <is>
          <t>MV-105 15 kV 1/C Cu, EPR 133%, Cu tape shield, PVC jacket (triplexed)</t>
        </is>
      </c>
      <c r="K5346" s="12" t="inlineStr">
        <is>
          <t>MV15|1/C|750</t>
        </is>
      </c>
      <c r="L5346" s="12" t="inlineStr">
        <is>
          <t>1/C</t>
        </is>
      </c>
      <c r="M5346" s="12" t="inlineStr">
        <is>
          <t>750 kcmil</t>
        </is>
      </c>
      <c r="N5346" s="12" t="n">
        <v>5</v>
      </c>
      <c r="O5346" s="12" t="n">
        <v>3</v>
      </c>
      <c r="P5346" s="12" t="n">
        <v>13800</v>
      </c>
      <c r="Q5346" s="12" t="n">
        <v>50000</v>
      </c>
      <c r="R5346" s="12" t="n">
        <v>2092</v>
      </c>
      <c r="S5346" s="12" t="inlineStr">
        <is>
          <t>Tray</t>
        </is>
      </c>
      <c r="T5346" s="16" t="n">
        <v>0</v>
      </c>
      <c r="U5346" s="16" t="n">
        <v>57</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I-MV-0027</t>
        </is>
      </c>
      <c r="B5347" s="12" t="inlineStr">
        <is>
          <t>I</t>
        </is>
      </c>
      <c r="C5347" s="12" t="inlineStr">
        <is>
          <t>Modular / portable power</t>
        </is>
      </c>
      <c r="D5347" s="12" t="inlineStr">
        <is>
          <t>SC-2 generator neutral to the NGR (in the terminal-box enclosure)</t>
        </is>
      </c>
      <c r="E5347" s="12" t="inlineStr">
        <is>
          <t>SC-2</t>
        </is>
      </c>
      <c r="F5347" s="12" t="inlineStr">
        <is>
          <t>SC-2: aeroderivative simple-cycle unit (LM6000 class)</t>
        </is>
      </c>
      <c r="G5347" s="12" t="inlineStr"/>
      <c r="H5347" s="12" t="inlineStr">
        <is>
          <t>SC-2 PCM + 15 kV GCB</t>
        </is>
      </c>
      <c r="I5347" s="12" t="inlineStr">
        <is>
          <t>MV 15 kV</t>
        </is>
      </c>
      <c r="J5347" s="12" t="inlineStr">
        <is>
          <t>MV-105 15 kV 1/C Cu, EPR 133%, Cu tape shield, PVC jacket (triplexed)</t>
        </is>
      </c>
      <c r="K5347" s="12" t="inlineStr">
        <is>
          <t>MV15|1/C|2</t>
        </is>
      </c>
      <c r="L5347" s="12" t="inlineStr">
        <is>
          <t>1/C</t>
        </is>
      </c>
      <c r="M5347" s="12" t="inlineStr">
        <is>
          <t>2</t>
        </is>
      </c>
      <c r="N5347" s="12" t="n">
        <v>1</v>
      </c>
      <c r="O5347" s="12" t="n">
        <v>1</v>
      </c>
      <c r="P5347" s="12" t="n">
        <v>13800</v>
      </c>
      <c r="Q5347" s="12" t="n"/>
      <c r="R5347" s="12" t="n"/>
      <c r="S5347" s="12" t="inlineStr">
        <is>
          <t>Conduit</t>
        </is>
      </c>
      <c r="T5347" s="16" t="n">
        <v>15</v>
      </c>
      <c r="U5347" s="16" t="n">
        <v>10</v>
      </c>
      <c r="V5347" s="16">
        <f>ROUNDUP((T5347+U5347+2*'Read Me'!$B$13)*(1+'Read Me'!$B$12),-1)</f>
        <v/>
      </c>
      <c r="W5347" s="16">
        <f>V5347*N5347*O5347</f>
        <v/>
      </c>
      <c r="X5347" s="12">
        <f>IF(LEFT(I5347,2)="MV",2*N5347*IF(L5347="1/C",O5347,1),0)</f>
        <v/>
      </c>
      <c r="Y5347" s="12">
        <f>IF(OR(LEFT(K5347,4)="LVAX",LEFT(K5347,6)="MV15AX",LEFT(K5347,4)="CTAX",LEFT(K5347,2)="W|"),2*N5347*O5347,0)</f>
        <v/>
      </c>
      <c r="Z5347" s="12" t="inlineStr">
        <is>
          <t>neutral grounding resistor beside the generator enclosure</t>
        </is>
      </c>
      <c r="AA5347" s="12">
        <f>N5347*O5347</f>
        <v/>
      </c>
    </row>
    <row r="5348">
      <c r="A5348" s="12" t="inlineStr">
        <is>
          <t>I-MV-0028</t>
        </is>
      </c>
      <c r="B5348" s="12" t="inlineStr">
        <is>
          <t>I</t>
        </is>
      </c>
      <c r="C5348" s="12" t="inlineStr">
        <is>
          <t>Modular / portable power</t>
        </is>
      </c>
      <c r="D5348" s="12" t="inlineStr">
        <is>
          <t>SC-2 PCM auxiliary transformer primary, 2 MVA 13.8 kV / 480 V (from the GCB bus)</t>
        </is>
      </c>
      <c r="E5348" s="12" t="inlineStr"/>
      <c r="F5348" s="12" t="inlineStr">
        <is>
          <t>SC-2 PCM + 15 kV GCB</t>
        </is>
      </c>
      <c r="G5348" s="12" t="inlineStr"/>
      <c r="H5348" s="12" t="inlineStr">
        <is>
          <t>SC-2 PCM + 15 kV GCB</t>
        </is>
      </c>
      <c r="I5348" s="12" t="inlineStr">
        <is>
          <t>MV 15 kV</t>
        </is>
      </c>
      <c r="J5348" s="12" t="inlineStr">
        <is>
          <t>MV-105 15 kV 1/C Cu, EPR 133%, Cu tape shield, PVC jacket (triplexed)</t>
        </is>
      </c>
      <c r="K5348" s="12" t="inlineStr">
        <is>
          <t>MV15|1/C|2</t>
        </is>
      </c>
      <c r="L5348" s="12" t="inlineStr">
        <is>
          <t>1/C</t>
        </is>
      </c>
      <c r="M5348" s="12" t="inlineStr">
        <is>
          <t>2</t>
        </is>
      </c>
      <c r="N5348" s="12" t="n">
        <v>1</v>
      </c>
      <c r="O5348" s="12" t="n">
        <v>3</v>
      </c>
      <c r="P5348" s="12" t="n">
        <v>13800</v>
      </c>
      <c r="Q5348" s="12" t="n">
        <v>2000</v>
      </c>
      <c r="R5348" s="12" t="n">
        <v>84</v>
      </c>
      <c r="S5348" s="12" t="inlineStr">
        <is>
          <t>Tray</t>
        </is>
      </c>
      <c r="T5348" s="16" t="n">
        <v>0</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is>
          <t>internal to the PCM; ~1.0-1.1 MW connected 480 V load + 0.5 MW conditional inlet chiller</t>
        </is>
      </c>
      <c r="AA5348" s="12">
        <f>N5348*O5348</f>
        <v/>
      </c>
    </row>
    <row r="5349">
      <c r="A5349" s="12" t="inlineStr">
        <is>
          <t>I-PP-0001</t>
        </is>
      </c>
      <c r="B5349" s="12" t="inlineStr">
        <is>
          <t>I</t>
        </is>
      </c>
      <c r="C5349" s="12" t="inlineStr">
        <is>
          <t>Modular / portable power</t>
        </is>
      </c>
      <c r="D5349" s="12" t="inlineStr">
        <is>
          <t>GEN-E 480 V to PAD-LV (Type W sets, cam-lock)</t>
        </is>
      </c>
      <c r="E5349" s="12" t="inlineStr">
        <is>
          <t>GEN-E</t>
        </is>
      </c>
      <c r="F5349" s="12" t="inlineStr">
        <is>
          <t>GEN-E: enclosed industrial gas genset 2 MW</t>
        </is>
      </c>
      <c r="G5349" s="12" t="inlineStr">
        <is>
          <t>PAD-LV</t>
        </is>
      </c>
      <c r="H5349" s="12" t="inlineStr">
        <is>
          <t>PAD-LV 480 V paralleling switchboard</t>
        </is>
      </c>
      <c r="I5349" s="12" t="inlineStr">
        <is>
          <t>Portable LV</t>
        </is>
      </c>
      <c r="J5349" s="12" t="inlineStr">
        <is>
          <t>Type W 2 kV 1/C Cu, EPDM / CPE (portable, cam-lock)</t>
        </is>
      </c>
      <c r="K5349" s="12" t="inlineStr">
        <is>
          <t>W|1/C|4/0</t>
        </is>
      </c>
      <c r="L5349" s="12" t="inlineStr">
        <is>
          <t>1/C</t>
        </is>
      </c>
      <c r="M5349" s="12" t="inlineStr">
        <is>
          <t>4/0</t>
        </is>
      </c>
      <c r="N5349" s="12" t="n">
        <v>8</v>
      </c>
      <c r="O5349" s="12" t="n">
        <v>4</v>
      </c>
      <c r="P5349" s="12" t="n">
        <v>480</v>
      </c>
      <c r="Q5349" s="12" t="n">
        <v>2000</v>
      </c>
      <c r="R5349" s="12" t="n">
        <v>2406</v>
      </c>
      <c r="S5349" s="12" t="inlineStr">
        <is>
          <t>Surface</t>
        </is>
      </c>
      <c r="T5349" s="16" t="n">
        <v>143</v>
      </c>
      <c r="U5349" s="16" t="n">
        <v>27</v>
      </c>
      <c r="V5349" s="16">
        <f>ROUNDUP((T5349+U5349+2*'Read Me'!$B$13)*(1+'Read Me'!$B$12),-1)</f>
        <v/>
      </c>
      <c r="W5349" s="16">
        <f>V5349*N5349*O5349</f>
        <v/>
      </c>
      <c r="X5349" s="12">
        <f>IF(LEFT(I5349,2)="MV",2*N5349*IF(L5349="1/C",O5349,1),0)</f>
        <v/>
      </c>
      <c r="Y5349" s="12">
        <f>IF(OR(LEFT(K5349,4)="LVAX",LEFT(K5349,6)="MV15AX",LEFT(K5349,4)="CTAX",LEFT(K5349,2)="W|"),2*N5349*O5349,0)</f>
        <v/>
      </c>
      <c r="Z5349" s="12" t="inlineStr">
        <is>
          <t>4 x 1/C per set incl. ground</t>
        </is>
      </c>
      <c r="AA5349" s="12">
        <f>N5349*O5349</f>
        <v/>
      </c>
    </row>
    <row r="5350">
      <c r="A5350" s="12" t="inlineStr">
        <is>
          <t>I-PP-0002</t>
        </is>
      </c>
      <c r="B5350" s="12" t="inlineStr">
        <is>
          <t>I</t>
        </is>
      </c>
      <c r="C5350" s="12" t="inlineStr">
        <is>
          <t>Modular / portable power</t>
        </is>
      </c>
      <c r="D5350" s="12" t="inlineStr">
        <is>
          <t>GEN-O 480 V to PAD-LV (Type W sets, cam-lock)</t>
        </is>
      </c>
      <c r="E5350" s="12" t="inlineStr">
        <is>
          <t>GEN-O</t>
        </is>
      </c>
      <c r="F5350" s="12" t="inlineStr">
        <is>
          <t>GEN-O: open engine-generator skid</t>
        </is>
      </c>
      <c r="G5350" s="12" t="inlineStr">
        <is>
          <t>PAD-LV</t>
        </is>
      </c>
      <c r="H5350" s="12" t="inlineStr">
        <is>
          <t>PAD-LV 480 V paralleling switchboard</t>
        </is>
      </c>
      <c r="I5350" s="12" t="inlineStr">
        <is>
          <t>Portable LV</t>
        </is>
      </c>
      <c r="J5350" s="12" t="inlineStr">
        <is>
          <t>Type W 2 kV 1/C Cu, EPDM / CPE (portable, cam-lock)</t>
        </is>
      </c>
      <c r="K5350" s="12" t="inlineStr">
        <is>
          <t>W|1/C|4/0</t>
        </is>
      </c>
      <c r="L5350" s="12" t="inlineStr">
        <is>
          <t>1/C</t>
        </is>
      </c>
      <c r="M5350" s="12" t="inlineStr">
        <is>
          <t>4/0</t>
        </is>
      </c>
      <c r="N5350" s="12" t="n">
        <v>4</v>
      </c>
      <c r="O5350" s="12" t="n">
        <v>4</v>
      </c>
      <c r="P5350" s="12" t="n">
        <v>480</v>
      </c>
      <c r="Q5350" s="12" t="n">
        <v>1000</v>
      </c>
      <c r="R5350" s="12" t="n">
        <v>1203</v>
      </c>
      <c r="S5350" s="12" t="inlineStr">
        <is>
          <t>Surface</t>
        </is>
      </c>
      <c r="T5350" s="16" t="n">
        <v>132</v>
      </c>
      <c r="U5350" s="16" t="n">
        <v>27</v>
      </c>
      <c r="V5350" s="16">
        <f>ROUNDUP((T5350+U5350+2*'Read Me'!$B$13)*(1+'Read Me'!$B$12),-1)</f>
        <v/>
      </c>
      <c r="W5350" s="16">
        <f>V5350*N5350*O5350</f>
        <v/>
      </c>
      <c r="X5350" s="12">
        <f>IF(LEFT(I5350,2)="MV",2*N5350*IF(L5350="1/C",O5350,1),0)</f>
        <v/>
      </c>
      <c r="Y5350" s="12">
        <f>IF(OR(LEFT(K5350,4)="LVAX",LEFT(K5350,6)="MV15AX",LEFT(K5350,4)="CTAX",LEFT(K5350,2)="W|"),2*N5350*O5350,0)</f>
        <v/>
      </c>
      <c r="Z5350" s="12" t="inlineStr">
        <is>
          <t>4 x 1/C per set incl. ground</t>
        </is>
      </c>
      <c r="AA5350" s="12">
        <f>N5350*O5350</f>
        <v/>
      </c>
    </row>
    <row r="5351">
      <c r="A5351" s="12" t="inlineStr">
        <is>
          <t>I-PP-0003</t>
        </is>
      </c>
      <c r="B5351" s="12" t="inlineStr">
        <is>
          <t>I</t>
        </is>
      </c>
      <c r="C5351" s="12" t="inlineStr">
        <is>
          <t>Modular / portable power</t>
        </is>
      </c>
      <c r="D5351" s="12" t="inlineStr">
        <is>
          <t>CONT-1 13.8 kV leads to GSP-1</t>
        </is>
      </c>
      <c r="E5351" s="12" t="inlineStr">
        <is>
          <t>CONT-1</t>
        </is>
      </c>
      <c r="F5351" s="12" t="inlineStr">
        <is>
          <t>CONT-1: containerized genset 13.8 kV (40 ft)</t>
        </is>
      </c>
      <c r="G5351" s="12" t="inlineStr">
        <is>
          <t>GSP-1</t>
        </is>
      </c>
      <c r="H5351" s="12" t="inlineStr">
        <is>
          <t>GSP-1: generator breaker / protection</t>
        </is>
      </c>
      <c r="I5351" s="12" t="inlineStr">
        <is>
          <t>Portable MV</t>
        </is>
      </c>
      <c r="J5351" s="12" t="inlineStr">
        <is>
          <t>Type SHD-GC 15 kV 3/C Cu, 2 grounds + GC, yellow CPE (portable)</t>
        </is>
      </c>
      <c r="K5351" s="12" t="inlineStr">
        <is>
          <t>SHD|3/C|2</t>
        </is>
      </c>
      <c r="L5351" s="12" t="inlineStr">
        <is>
          <t>3/C</t>
        </is>
      </c>
      <c r="M5351" s="12" t="inlineStr">
        <is>
          <t>2</t>
        </is>
      </c>
      <c r="N5351" s="12" t="n">
        <v>1</v>
      </c>
      <c r="O5351" s="12" t="n">
        <v>1</v>
      </c>
      <c r="P5351" s="12" t="n">
        <v>13800</v>
      </c>
      <c r="Q5351" s="12" t="n">
        <v>2000</v>
      </c>
      <c r="R5351" s="12" t="n">
        <v>93</v>
      </c>
      <c r="S5351" s="12" t="inlineStr">
        <is>
          <t>Tray</t>
        </is>
      </c>
      <c r="T5351" s="16" t="n">
        <v>0</v>
      </c>
      <c r="U5351" s="16" t="n">
        <v>29</v>
      </c>
      <c r="V5351" s="16">
        <f>ROUNDUP((T5351+U5351+2*'Read Me'!$B$13)*(1+'Read Me'!$B$12),-1)</f>
        <v/>
      </c>
      <c r="W5351" s="16">
        <f>V5351*N5351*O5351</f>
        <v/>
      </c>
      <c r="X5351" s="12">
        <f>IF(LEFT(I5351,2)="MV",2*N5351*IF(L5351="1/C",O5351,1),0)</f>
        <v/>
      </c>
      <c r="Y5351" s="12">
        <f>IF(OR(LEFT(K5351,4)="LVAX",LEFT(K5351,6)="MV15AX",LEFT(K5351,4)="CTAX",LEFT(K5351,2)="W|"),2*N5351*O5351,0)</f>
        <v/>
      </c>
      <c r="Z5351" s="12" t="inlineStr">
        <is>
          <t>portable, on grade</t>
        </is>
      </c>
      <c r="AA5351" s="12">
        <f>N5351*O5351</f>
        <v/>
      </c>
    </row>
    <row r="5352">
      <c r="A5352" s="12" t="inlineStr">
        <is>
          <t>I-PP-0004</t>
        </is>
      </c>
      <c r="B5352" s="12" t="inlineStr">
        <is>
          <t>I</t>
        </is>
      </c>
      <c r="C5352" s="12" t="inlineStr">
        <is>
          <t>Modular / portable power</t>
        </is>
      </c>
      <c r="D5352" s="12" t="inlineStr">
        <is>
          <t>CONT-2 13.8 kV leads to GSP-2</t>
        </is>
      </c>
      <c r="E5352" s="12" t="inlineStr">
        <is>
          <t>CONT-2</t>
        </is>
      </c>
      <c r="F5352" s="12" t="inlineStr">
        <is>
          <t>CONT-2: containerized genset 13.8 kV (40 ft)</t>
        </is>
      </c>
      <c r="G5352" s="12" t="inlineStr">
        <is>
          <t>GSP-2</t>
        </is>
      </c>
      <c r="H5352" s="12" t="inlineStr">
        <is>
          <t>GSP-2: generator breaker / protection</t>
        </is>
      </c>
      <c r="I5352" s="12" t="inlineStr">
        <is>
          <t>Portable MV</t>
        </is>
      </c>
      <c r="J5352" s="12" t="inlineStr">
        <is>
          <t>Type SHD-GC 15 kV 3/C Cu, 2 grounds + GC, yellow CPE (portable)</t>
        </is>
      </c>
      <c r="K5352" s="12" t="inlineStr">
        <is>
          <t>SHD|3/C|2</t>
        </is>
      </c>
      <c r="L5352" s="12" t="inlineStr">
        <is>
          <t>3/C</t>
        </is>
      </c>
      <c r="M5352" s="12" t="inlineStr">
        <is>
          <t>2</t>
        </is>
      </c>
      <c r="N5352" s="12" t="n">
        <v>1</v>
      </c>
      <c r="O5352" s="12" t="n">
        <v>1</v>
      </c>
      <c r="P5352" s="12" t="n">
        <v>13800</v>
      </c>
      <c r="Q5352" s="12" t="n">
        <v>2000</v>
      </c>
      <c r="R5352" s="12" t="n">
        <v>93</v>
      </c>
      <c r="S5352" s="12" t="inlineStr">
        <is>
          <t>Riser</t>
        </is>
      </c>
      <c r="T5352" s="16" t="n">
        <v>2</v>
      </c>
      <c r="U5352" s="16" t="n">
        <v>27</v>
      </c>
      <c r="V5352" s="16">
        <f>ROUNDUP((T5352+U5352+2*'Read Me'!$B$13)*(1+'Read Me'!$B$12),-1)</f>
        <v/>
      </c>
      <c r="W5352" s="16">
        <f>V5352*N5352*O5352</f>
        <v/>
      </c>
      <c r="X5352" s="12">
        <f>IF(LEFT(I5352,2)="MV",2*N5352*IF(L5352="1/C",O5352,1),0)</f>
        <v/>
      </c>
      <c r="Y5352" s="12">
        <f>IF(OR(LEFT(K5352,4)="LVAX",LEFT(K5352,6)="MV15AX",LEFT(K5352,4)="CTAX",LEFT(K5352,2)="W|"),2*N5352*O5352,0)</f>
        <v/>
      </c>
      <c r="Z5352" s="12" t="inlineStr">
        <is>
          <t>portable, on grade</t>
        </is>
      </c>
      <c r="AA5352" s="12">
        <f>N5352*O5352</f>
        <v/>
      </c>
    </row>
    <row r="5353">
      <c r="A5353" s="12" t="inlineStr">
        <is>
          <t>I-PP-0005</t>
        </is>
      </c>
      <c r="B5353" s="12" t="inlineStr">
        <is>
          <t>I</t>
        </is>
      </c>
      <c r="C5353" s="12" t="inlineStr">
        <is>
          <t>Modular / portable power</t>
        </is>
      </c>
      <c r="D5353" s="12" t="inlineStr">
        <is>
          <t>PIC to commissioning load bank</t>
        </is>
      </c>
      <c r="E5353" s="12" t="inlineStr">
        <is>
          <t>PIC</t>
        </is>
      </c>
      <c r="F5353" s="12" t="inlineStr">
        <is>
          <t>PIC: portable input cabinet</t>
        </is>
      </c>
      <c r="G5353" s="12" t="inlineStr">
        <is>
          <t>LB</t>
        </is>
      </c>
      <c r="H5353" s="12" t="inlineStr">
        <is>
          <t>LB: commissioning load bank (trailer)</t>
        </is>
      </c>
      <c r="I5353" s="12" t="inlineStr">
        <is>
          <t>Portable MV</t>
        </is>
      </c>
      <c r="J5353" s="12" t="inlineStr">
        <is>
          <t>Type SHD-GC 15 kV 3/C Cu, 2 grounds + GC, yellow CPE (portable)</t>
        </is>
      </c>
      <c r="K5353" s="12" t="inlineStr">
        <is>
          <t>SHD|3/C|2</t>
        </is>
      </c>
      <c r="L5353" s="12" t="inlineStr">
        <is>
          <t>3/C</t>
        </is>
      </c>
      <c r="M5353" s="12" t="inlineStr">
        <is>
          <t>2</t>
        </is>
      </c>
      <c r="N5353" s="12" t="n">
        <v>1</v>
      </c>
      <c r="O5353" s="12" t="n">
        <v>1</v>
      </c>
      <c r="P5353" s="12" t="n">
        <v>13800</v>
      </c>
      <c r="Q5353" s="12" t="n">
        <v>2000</v>
      </c>
      <c r="R5353" s="12" t="n">
        <v>93</v>
      </c>
      <c r="S5353" s="12" t="inlineStr">
        <is>
          <t>Surface</t>
        </is>
      </c>
      <c r="T5353" s="16" t="n">
        <v>27</v>
      </c>
      <c r="U5353" s="16" t="n">
        <v>39</v>
      </c>
      <c r="V5353" s="16">
        <f>ROUNDUP((T5353+U5353+2*'Read Me'!$B$13)*(1+'Read Me'!$B$12),-1)</f>
        <v/>
      </c>
      <c r="W5353" s="16">
        <f>V5353*N5353*O5353</f>
        <v/>
      </c>
      <c r="X5353" s="12">
        <f>IF(LEFT(I5353,2)="MV",2*N5353*IF(L5353="1/C",O5353,1),0)</f>
        <v/>
      </c>
      <c r="Y5353" s="12">
        <f>IF(OR(LEFT(K5353,4)="LVAX",LEFT(K5353,6)="MV15AX",LEFT(K5353,4)="CTAX",LEFT(K5353,2)="W|"),2*N5353*O5353,0)</f>
        <v/>
      </c>
      <c r="Z5353" s="12" t="inlineStr">
        <is>
          <t>portable</t>
        </is>
      </c>
      <c r="AA5353" s="12">
        <f>N5353*O5353</f>
        <v/>
      </c>
    </row>
    <row r="5354">
      <c r="A5354" s="12" t="inlineStr">
        <is>
          <t>I-PP-0006</t>
        </is>
      </c>
      <c r="B5354" s="12" t="inlineStr">
        <is>
          <t>I</t>
        </is>
      </c>
      <c r="C5354" s="12" t="inlineStr">
        <is>
          <t>Modular / portable power</t>
        </is>
      </c>
      <c r="D5354" s="12" t="inlineStr">
        <is>
          <t>GSP-1 to PAD-EH</t>
        </is>
      </c>
      <c r="E5354" s="12" t="inlineStr">
        <is>
          <t>GSP-1</t>
        </is>
      </c>
      <c r="F5354" s="12" t="inlineStr">
        <is>
          <t>GSP-1: generator breaker / protection</t>
        </is>
      </c>
      <c r="G5354" s="12" t="inlineStr">
        <is>
          <t>PAD-EH</t>
        </is>
      </c>
      <c r="H5354" s="12" t="inlineStr">
        <is>
          <t>PAD-EH 13.8 kV switchgear e-house</t>
        </is>
      </c>
      <c r="I5354" s="12" t="inlineStr">
        <is>
          <t>Portable MV</t>
        </is>
      </c>
      <c r="J5354" s="12" t="inlineStr">
        <is>
          <t>Type SHD-GC 15 kV 3/C Cu, 2 grounds + GC, yellow CPE (portable)</t>
        </is>
      </c>
      <c r="K5354" s="12" t="inlineStr">
        <is>
          <t>SHD|3/C|2</t>
        </is>
      </c>
      <c r="L5354" s="12" t="inlineStr">
        <is>
          <t>3/C</t>
        </is>
      </c>
      <c r="M5354" s="12" t="inlineStr">
        <is>
          <t>2</t>
        </is>
      </c>
      <c r="N5354" s="12" t="n">
        <v>1</v>
      </c>
      <c r="O5354" s="12" t="n">
        <v>1</v>
      </c>
      <c r="P5354" s="12" t="n">
        <v>13800</v>
      </c>
      <c r="Q5354" s="12" t="n">
        <v>2000</v>
      </c>
      <c r="R5354" s="12" t="n">
        <v>93</v>
      </c>
      <c r="S5354" s="12" t="inlineStr">
        <is>
          <t>Surface</t>
        </is>
      </c>
      <c r="T5354" s="16" t="n">
        <v>298</v>
      </c>
      <c r="U5354" s="16" t="n">
        <v>37</v>
      </c>
      <c r="V5354" s="16">
        <f>ROUNDUP((T5354+U5354+2*'Read Me'!$B$13)*(1+'Read Me'!$B$12),-1)</f>
        <v/>
      </c>
      <c r="W5354" s="16">
        <f>V5354*N5354*O5354</f>
        <v/>
      </c>
      <c r="X5354" s="12">
        <f>IF(LEFT(I5354,2)="MV",2*N5354*IF(L5354="1/C",O5354,1),0)</f>
        <v/>
      </c>
      <c r="Y5354" s="12">
        <f>IF(OR(LEFT(K5354,4)="LVAX",LEFT(K5354,6)="MV15AX",LEFT(K5354,4)="CTAX",LEFT(K5354,2)="W|"),2*N5354*O5354,0)</f>
        <v/>
      </c>
      <c r="Z5354" s="12" t="inlineStr">
        <is>
          <t>portable, on grade</t>
        </is>
      </c>
      <c r="AA5354" s="12">
        <f>N5354*O5354</f>
        <v/>
      </c>
    </row>
    <row r="5355">
      <c r="A5355" s="12" t="inlineStr">
        <is>
          <t>I-PP-0007</t>
        </is>
      </c>
      <c r="B5355" s="12" t="inlineStr">
        <is>
          <t>I</t>
        </is>
      </c>
      <c r="C5355" s="12" t="inlineStr">
        <is>
          <t>Modular / portable power</t>
        </is>
      </c>
      <c r="D5355" s="12" t="inlineStr">
        <is>
          <t>GSP-2 to PAD-EH</t>
        </is>
      </c>
      <c r="E5355" s="12" t="inlineStr">
        <is>
          <t>GSP-2</t>
        </is>
      </c>
      <c r="F5355" s="12" t="inlineStr">
        <is>
          <t>GSP-2: generator breaker / protection</t>
        </is>
      </c>
      <c r="G5355" s="12" t="inlineStr">
        <is>
          <t>PAD-EH</t>
        </is>
      </c>
      <c r="H5355" s="12" t="inlineStr">
        <is>
          <t>PAD-EH 13.8 kV switchgear e-house</t>
        </is>
      </c>
      <c r="I5355" s="12" t="inlineStr">
        <is>
          <t>Portable MV</t>
        </is>
      </c>
      <c r="J5355" s="12" t="inlineStr">
        <is>
          <t>Type SHD-GC 15 kV 3/C Cu, 2 grounds + GC, yellow CPE (portable)</t>
        </is>
      </c>
      <c r="K5355" s="12" t="inlineStr">
        <is>
          <t>SHD|3/C|2</t>
        </is>
      </c>
      <c r="L5355" s="12" t="inlineStr">
        <is>
          <t>3/C</t>
        </is>
      </c>
      <c r="M5355" s="12" t="inlineStr">
        <is>
          <t>2</t>
        </is>
      </c>
      <c r="N5355" s="12" t="n">
        <v>1</v>
      </c>
      <c r="O5355" s="12" t="n">
        <v>1</v>
      </c>
      <c r="P5355" s="12" t="n">
        <v>13800</v>
      </c>
      <c r="Q5355" s="12" t="n">
        <v>2000</v>
      </c>
      <c r="R5355" s="12" t="n">
        <v>93</v>
      </c>
      <c r="S5355" s="12" t="inlineStr">
        <is>
          <t>Surface</t>
        </is>
      </c>
      <c r="T5355" s="16" t="n">
        <v>269</v>
      </c>
      <c r="U5355" s="16" t="n">
        <v>37</v>
      </c>
      <c r="V5355" s="16">
        <f>ROUNDUP((T5355+U5355+2*'Read Me'!$B$13)*(1+'Read Me'!$B$12),-1)</f>
        <v/>
      </c>
      <c r="W5355" s="16">
        <f>V5355*N5355*O5355</f>
        <v/>
      </c>
      <c r="X5355" s="12">
        <f>IF(LEFT(I5355,2)="MV",2*N5355*IF(L5355="1/C",O5355,1),0)</f>
        <v/>
      </c>
      <c r="Y5355" s="12">
        <f>IF(OR(LEFT(K5355,4)="LVAX",LEFT(K5355,6)="MV15AX",LEFT(K5355,4)="CTAX",LEFT(K5355,2)="W|"),2*N5355*O5355,0)</f>
        <v/>
      </c>
      <c r="Z5355" s="12" t="inlineStr">
        <is>
          <t>portable, on grade</t>
        </is>
      </c>
      <c r="AA5355" s="12">
        <f>N5355*O5355</f>
        <v/>
      </c>
    </row>
    <row r="5356">
      <c r="A5356" s="12" t="inlineStr">
        <is>
          <t>I-PP-0008</t>
        </is>
      </c>
      <c r="B5356" s="12" t="inlineStr">
        <is>
          <t>I</t>
        </is>
      </c>
      <c r="C5356" s="12" t="inlineStr">
        <is>
          <t>Modular / portable power</t>
        </is>
      </c>
      <c r="D5356" s="12" t="inlineStr">
        <is>
          <t>MOB-1 13.8 kV to PIC through the C-L01 ramp</t>
        </is>
      </c>
      <c r="E5356" s="12" t="inlineStr">
        <is>
          <t>MOB-1</t>
        </is>
      </c>
      <c r="F5356" s="12" t="inlineStr">
        <is>
          <t>MOB-1: trailer genset</t>
        </is>
      </c>
      <c r="G5356" s="12" t="inlineStr">
        <is>
          <t>PIC</t>
        </is>
      </c>
      <c r="H5356" s="12" t="inlineStr">
        <is>
          <t>PIC: portable input cabinet</t>
        </is>
      </c>
      <c r="I5356" s="12" t="inlineStr">
        <is>
          <t>Portable MV</t>
        </is>
      </c>
      <c r="J5356" s="12" t="inlineStr">
        <is>
          <t>Type SHD-GC 15 kV 3/C Cu, 2 grounds + GC, yellow CPE (portable)</t>
        </is>
      </c>
      <c r="K5356" s="12" t="inlineStr">
        <is>
          <t>SHD|3/C|2</t>
        </is>
      </c>
      <c r="L5356" s="12" t="inlineStr">
        <is>
          <t>3/C</t>
        </is>
      </c>
      <c r="M5356" s="12" t="inlineStr">
        <is>
          <t>2</t>
        </is>
      </c>
      <c r="N5356" s="12" t="n">
        <v>1</v>
      </c>
      <c r="O5356" s="12" t="n">
        <v>1</v>
      </c>
      <c r="P5356" s="12" t="n">
        <v>13800</v>
      </c>
      <c r="Q5356" s="12" t="n">
        <v>2000</v>
      </c>
      <c r="R5356" s="12" t="n">
        <v>93</v>
      </c>
      <c r="S5356" s="12" t="inlineStr">
        <is>
          <t>Surface</t>
        </is>
      </c>
      <c r="T5356" s="16" t="n">
        <v>162</v>
      </c>
      <c r="U5356" s="16" t="n">
        <v>27</v>
      </c>
      <c r="V5356" s="16">
        <f>ROUNDUP((T5356+U5356+2*'Read Me'!$B$13)*(1+'Read Me'!$B$12),-1)</f>
        <v/>
      </c>
      <c r="W5356" s="16">
        <f>V5356*N5356*O5356</f>
        <v/>
      </c>
      <c r="X5356" s="12">
        <f>IF(LEFT(I5356,2)="MV",2*N5356*IF(L5356="1/C",O5356,1),0)</f>
        <v/>
      </c>
      <c r="Y5356" s="12">
        <f>IF(OR(LEFT(K5356,4)="LVAX",LEFT(K5356,6)="MV15AX",LEFT(K5356,4)="CTAX",LEFT(K5356,2)="W|"),2*N5356*O5356,0)</f>
        <v/>
      </c>
      <c r="Z5356" s="12" t="inlineStr">
        <is>
          <t>portable</t>
        </is>
      </c>
      <c r="AA5356" s="12">
        <f>N5356*O5356</f>
        <v/>
      </c>
    </row>
    <row r="5357">
      <c r="A5357" s="12" t="inlineStr">
        <is>
          <t>J-C-0001</t>
        </is>
      </c>
      <c r="B5357" s="12" t="inlineStr">
        <is>
          <t>J</t>
        </is>
      </c>
      <c r="C5357" s="12" t="inlineStr">
        <is>
          <t>GT inlet chilling</t>
        </is>
      </c>
      <c r="D5357" s="12" t="inlineStr">
        <is>
          <t>Motor 1 of 4: control / local station</t>
        </is>
      </c>
      <c r="E5357" s="12" t="inlineStr"/>
      <c r="F5357" s="12" t="inlineStr">
        <is>
          <t>Inlet-chilling e-house / transformer</t>
        </is>
      </c>
      <c r="G5357" s="12" t="inlineStr"/>
      <c r="H5357" s="12" t="inlineStr">
        <is>
          <t>CHW pumps</t>
        </is>
      </c>
      <c r="I5357" s="12" t="inlineStr">
        <is>
          <t>Control</t>
        </is>
      </c>
      <c r="J5357" s="12" t="inlineStr">
        <is>
          <t>Control cable 600 V Type TC-ER, Cu #14 AWG, PVC jacket</t>
        </is>
      </c>
      <c r="K5357" s="12" t="inlineStr">
        <is>
          <t>CT|7/C|14</t>
        </is>
      </c>
      <c r="L5357" s="12" t="inlineStr">
        <is>
          <t>7/C</t>
        </is>
      </c>
      <c r="M5357" s="12" t="inlineStr">
        <is>
          <t>14</t>
        </is>
      </c>
      <c r="N5357" s="12" t="n">
        <v>1</v>
      </c>
      <c r="O5357" s="12" t="n">
        <v>1</v>
      </c>
      <c r="P5357" s="12" t="n"/>
      <c r="Q5357" s="12" t="n"/>
      <c r="R5357" s="12" t="n"/>
      <c r="S5357" s="12" t="inlineStr">
        <is>
          <t>Duct bank</t>
        </is>
      </c>
      <c r="T5357" s="16" t="n">
        <v>579</v>
      </c>
      <c r="U5357" s="16" t="n">
        <v>32</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J-C-0002</t>
        </is>
      </c>
      <c r="B5358" s="12" t="inlineStr">
        <is>
          <t>J</t>
        </is>
      </c>
      <c r="C5358" s="12" t="inlineStr">
        <is>
          <t>GT inlet chilling</t>
        </is>
      </c>
      <c r="D5358" s="12" t="inlineStr">
        <is>
          <t>Motor 2 of 4: control / local station</t>
        </is>
      </c>
      <c r="E5358" s="12" t="inlineStr"/>
      <c r="F5358" s="12" t="inlineStr">
        <is>
          <t>Inlet-chilling e-house / transformer</t>
        </is>
      </c>
      <c r="G5358" s="12" t="inlineStr"/>
      <c r="H5358" s="12" t="inlineStr">
        <is>
          <t>CHW pumps</t>
        </is>
      </c>
      <c r="I5358" s="12" t="inlineStr">
        <is>
          <t>Control</t>
        </is>
      </c>
      <c r="J5358" s="12" t="inlineStr">
        <is>
          <t>Control cable 600 V Type TC-ER, Cu #14 AWG, PVC jacket</t>
        </is>
      </c>
      <c r="K5358" s="12" t="inlineStr">
        <is>
          <t>CT|7/C|14</t>
        </is>
      </c>
      <c r="L5358" s="12" t="inlineStr">
        <is>
          <t>7/C</t>
        </is>
      </c>
      <c r="M5358" s="12" t="inlineStr">
        <is>
          <t>14</t>
        </is>
      </c>
      <c r="N5358" s="12" t="n">
        <v>1</v>
      </c>
      <c r="O5358" s="12" t="n">
        <v>1</v>
      </c>
      <c r="P5358" s="12" t="n"/>
      <c r="Q5358" s="12" t="n"/>
      <c r="R5358" s="12" t="n"/>
      <c r="S5358" s="12" t="inlineStr">
        <is>
          <t>Duct bank</t>
        </is>
      </c>
      <c r="T5358" s="16" t="n">
        <v>579</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J-C-0003</t>
        </is>
      </c>
      <c r="B5359" s="12" t="inlineStr">
        <is>
          <t>J</t>
        </is>
      </c>
      <c r="C5359" s="12" t="inlineStr">
        <is>
          <t>GT inlet chilling</t>
        </is>
      </c>
      <c r="D5359" s="12" t="inlineStr">
        <is>
          <t>Motor 3 of 4: control / local station</t>
        </is>
      </c>
      <c r="E5359" s="12" t="inlineStr"/>
      <c r="F5359" s="12" t="inlineStr">
        <is>
          <t>Inlet-chilling e-house / transformer</t>
        </is>
      </c>
      <c r="G5359" s="12" t="inlineStr"/>
      <c r="H5359" s="12" t="inlineStr">
        <is>
          <t>CHW pumps</t>
        </is>
      </c>
      <c r="I5359" s="12" t="inlineStr">
        <is>
          <t>Control</t>
        </is>
      </c>
      <c r="J5359" s="12" t="inlineStr">
        <is>
          <t>Control cable 600 V Type TC-ER, Cu #14 AWG, PVC jacket</t>
        </is>
      </c>
      <c r="K5359" s="12" t="inlineStr">
        <is>
          <t>CT|7/C|14</t>
        </is>
      </c>
      <c r="L5359" s="12" t="inlineStr">
        <is>
          <t>7/C</t>
        </is>
      </c>
      <c r="M5359" s="12" t="inlineStr">
        <is>
          <t>14</t>
        </is>
      </c>
      <c r="N5359" s="12" t="n">
        <v>1</v>
      </c>
      <c r="O5359" s="12" t="n">
        <v>1</v>
      </c>
      <c r="P5359" s="12" t="n"/>
      <c r="Q5359" s="12" t="n"/>
      <c r="R5359" s="12" t="n"/>
      <c r="S5359" s="12" t="inlineStr">
        <is>
          <t>Duct bank</t>
        </is>
      </c>
      <c r="T5359" s="16" t="n">
        <v>579</v>
      </c>
      <c r="U5359" s="16" t="n">
        <v>32</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J-C-0004</t>
        </is>
      </c>
      <c r="B5360" s="12" t="inlineStr">
        <is>
          <t>J</t>
        </is>
      </c>
      <c r="C5360" s="12" t="inlineStr">
        <is>
          <t>GT inlet chilling</t>
        </is>
      </c>
      <c r="D5360" s="12" t="inlineStr">
        <is>
          <t>Motor 4 of 4: control / local station</t>
        </is>
      </c>
      <c r="E5360" s="12" t="inlineStr"/>
      <c r="F5360" s="12" t="inlineStr">
        <is>
          <t>Inlet-chilling e-house / transformer</t>
        </is>
      </c>
      <c r="G5360" s="12" t="inlineStr"/>
      <c r="H5360" s="12" t="inlineStr">
        <is>
          <t>CHW pumps</t>
        </is>
      </c>
      <c r="I5360" s="12" t="inlineStr">
        <is>
          <t>Control</t>
        </is>
      </c>
      <c r="J5360" s="12" t="inlineStr">
        <is>
          <t>Control cable 600 V Type TC-ER, Cu #14 AWG, PVC jacket</t>
        </is>
      </c>
      <c r="K5360" s="12" t="inlineStr">
        <is>
          <t>CT|7/C|14</t>
        </is>
      </c>
      <c r="L5360" s="12" t="inlineStr">
        <is>
          <t>7/C</t>
        </is>
      </c>
      <c r="M5360" s="12" t="inlineStr">
        <is>
          <t>14</t>
        </is>
      </c>
      <c r="N5360" s="12" t="n">
        <v>1</v>
      </c>
      <c r="O5360" s="12" t="n">
        <v>1</v>
      </c>
      <c r="P5360" s="12" t="n"/>
      <c r="Q5360" s="12" t="n"/>
      <c r="R5360" s="12" t="n"/>
      <c r="S5360" s="12" t="inlineStr">
        <is>
          <t>Duct bank</t>
        </is>
      </c>
      <c r="T5360" s="16" t="n">
        <v>579</v>
      </c>
      <c r="U5360" s="16" t="n">
        <v>32</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J-C-0005</t>
        </is>
      </c>
      <c r="B5361" s="12" t="inlineStr">
        <is>
          <t>J</t>
        </is>
      </c>
      <c r="C5361" s="12" t="inlineStr">
        <is>
          <t>GT inlet chilling</t>
        </is>
      </c>
      <c r="D5361" s="12" t="inlineStr">
        <is>
          <t>Motor 1 of 6: control / local station</t>
        </is>
      </c>
      <c r="E5361" s="12" t="inlineStr"/>
      <c r="F5361" s="12" t="inlineStr">
        <is>
          <t>Inlet-chilling e-house / transformer</t>
        </is>
      </c>
      <c r="G5361" s="12" t="inlineStr"/>
      <c r="H5361" s="12" t="inlineStr">
        <is>
          <t>Chillers x6 (water-cooled)</t>
        </is>
      </c>
      <c r="I5361" s="12" t="inlineStr">
        <is>
          <t>Control</t>
        </is>
      </c>
      <c r="J5361" s="12" t="inlineStr">
        <is>
          <t>Control cable 600 V Type TC-ER, Cu #14 AWG, PVC jacket</t>
        </is>
      </c>
      <c r="K5361" s="12" t="inlineStr">
        <is>
          <t>CT|7/C|14</t>
        </is>
      </c>
      <c r="L5361" s="12" t="inlineStr">
        <is>
          <t>7/C</t>
        </is>
      </c>
      <c r="M5361" s="12" t="inlineStr">
        <is>
          <t>14</t>
        </is>
      </c>
      <c r="N5361" s="12" t="n">
        <v>1</v>
      </c>
      <c r="O5361" s="12" t="n">
        <v>1</v>
      </c>
      <c r="P5361" s="12" t="n"/>
      <c r="Q5361" s="12" t="n"/>
      <c r="R5361" s="12" t="n"/>
      <c r="S5361" s="12" t="inlineStr">
        <is>
          <t>Duct bank</t>
        </is>
      </c>
      <c r="T5361" s="16" t="n">
        <v>10</v>
      </c>
      <c r="U5361" s="16" t="n">
        <v>32</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J-C-0006</t>
        </is>
      </c>
      <c r="B5362" s="12" t="inlineStr">
        <is>
          <t>J</t>
        </is>
      </c>
      <c r="C5362" s="12" t="inlineStr">
        <is>
          <t>GT inlet chilling</t>
        </is>
      </c>
      <c r="D5362" s="12" t="inlineStr">
        <is>
          <t>Motor 2 of 6: control / local station</t>
        </is>
      </c>
      <c r="E5362" s="12" t="inlineStr"/>
      <c r="F5362" s="12" t="inlineStr">
        <is>
          <t>Inlet-chilling e-house / transformer</t>
        </is>
      </c>
      <c r="G5362" s="12" t="inlineStr"/>
      <c r="H5362" s="12" t="inlineStr">
        <is>
          <t>Chillers x6 (water-cooled)</t>
        </is>
      </c>
      <c r="I5362" s="12" t="inlineStr">
        <is>
          <t>Control</t>
        </is>
      </c>
      <c r="J5362" s="12" t="inlineStr">
        <is>
          <t>Control cable 600 V Type TC-ER, Cu #14 AWG, PVC jacket</t>
        </is>
      </c>
      <c r="K5362" s="12" t="inlineStr">
        <is>
          <t>CT|7/C|14</t>
        </is>
      </c>
      <c r="L5362" s="12" t="inlineStr">
        <is>
          <t>7/C</t>
        </is>
      </c>
      <c r="M5362" s="12" t="inlineStr">
        <is>
          <t>14</t>
        </is>
      </c>
      <c r="N5362" s="12" t="n">
        <v>1</v>
      </c>
      <c r="O5362" s="12" t="n">
        <v>1</v>
      </c>
      <c r="P5362" s="12" t="n"/>
      <c r="Q5362" s="12" t="n"/>
      <c r="R5362" s="12" t="n"/>
      <c r="S5362" s="12" t="inlineStr">
        <is>
          <t>Duct bank</t>
        </is>
      </c>
      <c r="T5362" s="16" t="n">
        <v>10</v>
      </c>
      <c r="U5362" s="16" t="n">
        <v>32</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J-C-0007</t>
        </is>
      </c>
      <c r="B5363" s="12" t="inlineStr">
        <is>
          <t>J</t>
        </is>
      </c>
      <c r="C5363" s="12" t="inlineStr">
        <is>
          <t>GT inlet chilling</t>
        </is>
      </c>
      <c r="D5363" s="12" t="inlineStr">
        <is>
          <t>Motor 3 of 6: control / local station</t>
        </is>
      </c>
      <c r="E5363" s="12" t="inlineStr"/>
      <c r="F5363" s="12" t="inlineStr">
        <is>
          <t>Inlet-chilling e-house / transformer</t>
        </is>
      </c>
      <c r="G5363" s="12" t="inlineStr"/>
      <c r="H5363" s="12" t="inlineStr">
        <is>
          <t>Chillers x6 (water-cooled)</t>
        </is>
      </c>
      <c r="I5363" s="12" t="inlineStr">
        <is>
          <t>Control</t>
        </is>
      </c>
      <c r="J5363" s="12" t="inlineStr">
        <is>
          <t>Control cable 600 V Type TC-ER, Cu #14 AWG, PVC jacket</t>
        </is>
      </c>
      <c r="K5363" s="12" t="inlineStr">
        <is>
          <t>CT|7/C|14</t>
        </is>
      </c>
      <c r="L5363" s="12" t="inlineStr">
        <is>
          <t>7/C</t>
        </is>
      </c>
      <c r="M5363" s="12" t="inlineStr">
        <is>
          <t>14</t>
        </is>
      </c>
      <c r="N5363" s="12" t="n">
        <v>1</v>
      </c>
      <c r="O5363" s="12" t="n">
        <v>1</v>
      </c>
      <c r="P5363" s="12" t="n"/>
      <c r="Q5363" s="12" t="n"/>
      <c r="R5363" s="12" t="n"/>
      <c r="S5363" s="12" t="inlineStr">
        <is>
          <t>Duct bank</t>
        </is>
      </c>
      <c r="T5363" s="16" t="n">
        <v>10</v>
      </c>
      <c r="U5363" s="16" t="n">
        <v>32</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J-C-0008</t>
        </is>
      </c>
      <c r="B5364" s="12" t="inlineStr">
        <is>
          <t>J</t>
        </is>
      </c>
      <c r="C5364" s="12" t="inlineStr">
        <is>
          <t>GT inlet chilling</t>
        </is>
      </c>
      <c r="D5364" s="12" t="inlineStr">
        <is>
          <t>Motor 4 of 6: control / local station</t>
        </is>
      </c>
      <c r="E5364" s="12" t="inlineStr"/>
      <c r="F5364" s="12" t="inlineStr">
        <is>
          <t>Inlet-chilling e-house / transformer</t>
        </is>
      </c>
      <c r="G5364" s="12" t="inlineStr"/>
      <c r="H5364" s="12" t="inlineStr">
        <is>
          <t>Chillers x6 (water-cooled)</t>
        </is>
      </c>
      <c r="I5364" s="12" t="inlineStr">
        <is>
          <t>Control</t>
        </is>
      </c>
      <c r="J5364" s="12" t="inlineStr">
        <is>
          <t>Control cable 600 V Type TC-ER, Cu #14 AWG, PVC jacket</t>
        </is>
      </c>
      <c r="K5364" s="12" t="inlineStr">
        <is>
          <t>CT|7/C|14</t>
        </is>
      </c>
      <c r="L5364" s="12" t="inlineStr">
        <is>
          <t>7/C</t>
        </is>
      </c>
      <c r="M5364" s="12" t="inlineStr">
        <is>
          <t>14</t>
        </is>
      </c>
      <c r="N5364" s="12" t="n">
        <v>1</v>
      </c>
      <c r="O5364" s="12" t="n">
        <v>1</v>
      </c>
      <c r="P5364" s="12" t="n"/>
      <c r="Q5364" s="12" t="n"/>
      <c r="R5364" s="12" t="n"/>
      <c r="S5364" s="12" t="inlineStr">
        <is>
          <t>Duct bank</t>
        </is>
      </c>
      <c r="T5364" s="16" t="n">
        <v>10</v>
      </c>
      <c r="U5364" s="16" t="n">
        <v>32</v>
      </c>
      <c r="V5364" s="16">
        <f>ROUNDUP((T5364+U5364+2*'Read Me'!$B$13)*(1+'Read Me'!$B$12),-1)</f>
        <v/>
      </c>
      <c r="W5364" s="16">
        <f>V5364*N5364*O5364</f>
        <v/>
      </c>
      <c r="X5364" s="12">
        <f>IF(LEFT(I5364,2)="MV",2*N5364*IF(L5364="1/C",O5364,1),0)</f>
        <v/>
      </c>
      <c r="Y5364" s="12">
        <f>IF(OR(LEFT(K5364,4)="LVAX",LEFT(K5364,6)="MV15AX",LEFT(K5364,4)="CTAX",LEFT(K5364,2)="W|"),2*N5364*O5364,0)</f>
        <v/>
      </c>
      <c r="Z5364" s="12" t="inlineStr"/>
      <c r="AA5364" s="12">
        <f>N5364*O5364</f>
        <v/>
      </c>
    </row>
    <row r="5365">
      <c r="A5365" s="12" t="inlineStr">
        <is>
          <t>J-C-0009</t>
        </is>
      </c>
      <c r="B5365" s="12" t="inlineStr">
        <is>
          <t>J</t>
        </is>
      </c>
      <c r="C5365" s="12" t="inlineStr">
        <is>
          <t>GT inlet chilling</t>
        </is>
      </c>
      <c r="D5365" s="12" t="inlineStr">
        <is>
          <t>Motor 5 of 6: control / local station</t>
        </is>
      </c>
      <c r="E5365" s="12" t="inlineStr"/>
      <c r="F5365" s="12" t="inlineStr">
        <is>
          <t>Inlet-chilling e-house / transformer</t>
        </is>
      </c>
      <c r="G5365" s="12" t="inlineStr"/>
      <c r="H5365" s="12" t="inlineStr">
        <is>
          <t>Chillers x6 (water-cooled)</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10</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J-C-0010</t>
        </is>
      </c>
      <c r="B5366" s="12" t="inlineStr">
        <is>
          <t>J</t>
        </is>
      </c>
      <c r="C5366" s="12" t="inlineStr">
        <is>
          <t>GT inlet chilling</t>
        </is>
      </c>
      <c r="D5366" s="12" t="inlineStr">
        <is>
          <t>Motor 6 of 6: control / local station</t>
        </is>
      </c>
      <c r="E5366" s="12" t="inlineStr"/>
      <c r="F5366" s="12" t="inlineStr">
        <is>
          <t>Inlet-chilling e-house / transformer</t>
        </is>
      </c>
      <c r="G5366" s="12" t="inlineStr"/>
      <c r="H5366" s="12" t="inlineStr">
        <is>
          <t>Chillers x6 (water-cooled)</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10</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J-C-0011</t>
        </is>
      </c>
      <c r="B5367" s="12" t="inlineStr">
        <is>
          <t>J</t>
        </is>
      </c>
      <c r="C5367" s="12" t="inlineStr">
        <is>
          <t>GT inlet chilling</t>
        </is>
      </c>
      <c r="D5367" s="12" t="inlineStr">
        <is>
          <t>Control</t>
        </is>
      </c>
      <c r="E5367" s="12" t="inlineStr"/>
      <c r="F5367" s="12" t="inlineStr">
        <is>
          <t>Inlet-chilling e-house / transformer</t>
        </is>
      </c>
      <c r="G5367" s="12" t="inlineStr"/>
      <c r="H5367" s="12" t="inlineStr">
        <is>
          <t>Inlet-chilling e-house / transformer</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Tray</t>
        </is>
      </c>
      <c r="T5367" s="16" t="n">
        <v>0</v>
      </c>
      <c r="U5367" s="16" t="n">
        <v>32</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J-C-0012</t>
        </is>
      </c>
      <c r="B5368" s="12" t="inlineStr">
        <is>
          <t>J</t>
        </is>
      </c>
      <c r="C5368" s="12" t="inlineStr">
        <is>
          <t>GT inlet chilling</t>
        </is>
      </c>
      <c r="D5368" s="12" t="inlineStr">
        <is>
          <t>Control</t>
        </is>
      </c>
      <c r="E5368" s="12" t="inlineStr"/>
      <c r="F5368" s="12" t="inlineStr">
        <is>
          <t>Inlet-chilling e-house / transformer</t>
        </is>
      </c>
      <c r="G5368" s="12" t="inlineStr"/>
      <c r="H5368" s="12" t="inlineStr">
        <is>
          <t>Inlet-chilling e-house / transformer</t>
        </is>
      </c>
      <c r="I5368" s="12" t="inlineStr">
        <is>
          <t>Control</t>
        </is>
      </c>
      <c r="J5368" s="12" t="inlineStr">
        <is>
          <t>Control cable 600 V Type TC-ER, Cu #14 AWG, PVC jacket</t>
        </is>
      </c>
      <c r="K5368" s="12" t="inlineStr">
        <is>
          <t>CT|12/C|14</t>
        </is>
      </c>
      <c r="L5368" s="12" t="inlineStr">
        <is>
          <t>12/C</t>
        </is>
      </c>
      <c r="M5368" s="12" t="inlineStr">
        <is>
          <t>14</t>
        </is>
      </c>
      <c r="N5368" s="12" t="n">
        <v>1</v>
      </c>
      <c r="O5368" s="12" t="n">
        <v>1</v>
      </c>
      <c r="P5368" s="12" t="n"/>
      <c r="Q5368" s="12" t="n"/>
      <c r="R5368" s="12" t="n"/>
      <c r="S5368" s="12" t="inlineStr">
        <is>
          <t>Tray</t>
        </is>
      </c>
      <c r="T5368" s="16" t="n">
        <v>0</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J-C-0013</t>
        </is>
      </c>
      <c r="B5369" s="12" t="inlineStr">
        <is>
          <t>J</t>
        </is>
      </c>
      <c r="C5369" s="12" t="inlineStr">
        <is>
          <t>GT inlet chilling</t>
        </is>
      </c>
      <c r="D5369" s="12" t="inlineStr">
        <is>
          <t>CT / VT</t>
        </is>
      </c>
      <c r="E5369" s="12" t="inlineStr"/>
      <c r="F5369" s="12" t="inlineStr">
        <is>
          <t>Inlet-chilling e-house / transformer</t>
        </is>
      </c>
      <c r="G5369" s="12" t="inlineStr"/>
      <c r="H5369" s="12" t="inlineStr">
        <is>
          <t>Inlet-chilling e-house / transformer</t>
        </is>
      </c>
      <c r="I5369" s="12" t="inlineStr">
        <is>
          <t>Control</t>
        </is>
      </c>
      <c r="J5369" s="12" t="inlineStr">
        <is>
          <t>Control cable 600 V Type TC-ER, Cu #10 AWG (CT / VT circuits)</t>
        </is>
      </c>
      <c r="K5369" s="12" t="inlineStr">
        <is>
          <t>CTCT|4/C|10</t>
        </is>
      </c>
      <c r="L5369" s="12" t="inlineStr">
        <is>
          <t>4/C</t>
        </is>
      </c>
      <c r="M5369" s="12" t="inlineStr">
        <is>
          <t>10</t>
        </is>
      </c>
      <c r="N5369" s="12" t="n">
        <v>1</v>
      </c>
      <c r="O5369" s="12" t="n">
        <v>1</v>
      </c>
      <c r="P5369" s="12" t="n"/>
      <c r="Q5369" s="12" t="n"/>
      <c r="R5369" s="12" t="n"/>
      <c r="S5369" s="12" t="inlineStr">
        <is>
          <t>Tray</t>
        </is>
      </c>
      <c r="T5369" s="16" t="n">
        <v>0</v>
      </c>
      <c r="U5369" s="16" t="n">
        <v>32</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J-C-0014</t>
        </is>
      </c>
      <c r="B5370" s="12" t="inlineStr">
        <is>
          <t>J</t>
        </is>
      </c>
      <c r="C5370" s="12" t="inlineStr">
        <is>
          <t>GT inlet chilling</t>
        </is>
      </c>
      <c r="D5370" s="12" t="inlineStr">
        <is>
          <t>CT / VT</t>
        </is>
      </c>
      <c r="E5370" s="12" t="inlineStr"/>
      <c r="F5370" s="12" t="inlineStr">
        <is>
          <t>Inlet-chilling e-house / transformer</t>
        </is>
      </c>
      <c r="G5370" s="12" t="inlineStr"/>
      <c r="H5370" s="12" t="inlineStr">
        <is>
          <t>Inlet-chilling e-house / transformer</t>
        </is>
      </c>
      <c r="I5370" s="12" t="inlineStr">
        <is>
          <t>Control</t>
        </is>
      </c>
      <c r="J5370" s="12" t="inlineStr">
        <is>
          <t>Control cable 600 V Type TC-ER, Cu #10 AWG (CT / VT circuits)</t>
        </is>
      </c>
      <c r="K5370" s="12" t="inlineStr">
        <is>
          <t>CTCT|4/C|10</t>
        </is>
      </c>
      <c r="L5370" s="12" t="inlineStr">
        <is>
          <t>4/C</t>
        </is>
      </c>
      <c r="M5370" s="12" t="inlineStr">
        <is>
          <t>10</t>
        </is>
      </c>
      <c r="N5370" s="12" t="n">
        <v>1</v>
      </c>
      <c r="O5370" s="12" t="n">
        <v>1</v>
      </c>
      <c r="P5370" s="12" t="n"/>
      <c r="Q5370" s="12" t="n"/>
      <c r="R5370" s="12" t="n"/>
      <c r="S5370" s="12" t="inlineStr">
        <is>
          <t>Tray</t>
        </is>
      </c>
      <c r="T5370" s="16" t="n">
        <v>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J-C-0015</t>
        </is>
      </c>
      <c r="B5371" s="12" t="inlineStr">
        <is>
          <t>J</t>
        </is>
      </c>
      <c r="C5371" s="12" t="inlineStr">
        <is>
          <t>GT inlet chilling</t>
        </is>
      </c>
      <c r="D5371" s="12" t="inlineStr">
        <is>
          <t>Motor 1 of 12: control / local station</t>
        </is>
      </c>
      <c r="E5371" s="12" t="inlineStr"/>
      <c r="F5371" s="12" t="inlineStr">
        <is>
          <t>Inlet-chilling e-house / transformer</t>
        </is>
      </c>
      <c r="G5371" s="12" t="inlineStr"/>
      <c r="H5371" s="12" t="inlineStr">
        <is>
          <t>Inlet-chilling tower (12 cells): chiller heat rejection</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478</v>
      </c>
      <c r="U5371" s="16" t="n">
        <v>38</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J-C-0016</t>
        </is>
      </c>
      <c r="B5372" s="12" t="inlineStr">
        <is>
          <t>J</t>
        </is>
      </c>
      <c r="C5372" s="12" t="inlineStr">
        <is>
          <t>GT inlet chilling</t>
        </is>
      </c>
      <c r="D5372" s="12" t="inlineStr">
        <is>
          <t>Motor 2 of 12: control / local station</t>
        </is>
      </c>
      <c r="E5372" s="12" t="inlineStr"/>
      <c r="F5372" s="12" t="inlineStr">
        <is>
          <t>Inlet-chilling e-house / transformer</t>
        </is>
      </c>
      <c r="G5372" s="12" t="inlineStr"/>
      <c r="H5372" s="12" t="inlineStr">
        <is>
          <t>Inlet-chilling tower (12 cells): chiller heat rejection</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478</v>
      </c>
      <c r="U5372" s="16" t="n">
        <v>38</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J-C-0017</t>
        </is>
      </c>
      <c r="B5373" s="12" t="inlineStr">
        <is>
          <t>J</t>
        </is>
      </c>
      <c r="C5373" s="12" t="inlineStr">
        <is>
          <t>GT inlet chilling</t>
        </is>
      </c>
      <c r="D5373" s="12" t="inlineStr">
        <is>
          <t>Motor 3 of 12: control / local station</t>
        </is>
      </c>
      <c r="E5373" s="12" t="inlineStr"/>
      <c r="F5373" s="12" t="inlineStr">
        <is>
          <t>Inlet-chilling e-house / transformer</t>
        </is>
      </c>
      <c r="G5373" s="12" t="inlineStr"/>
      <c r="H5373" s="12" t="inlineStr">
        <is>
          <t>Inlet-chilling tower (12 cells): chiller heat rejection</t>
        </is>
      </c>
      <c r="I5373" s="12" t="inlineStr">
        <is>
          <t>Control</t>
        </is>
      </c>
      <c r="J5373" s="12" t="inlineStr">
        <is>
          <t>Control cable 600 V Type TC-ER, Cu #14 AWG, PVC jacket</t>
        </is>
      </c>
      <c r="K5373" s="12" t="inlineStr">
        <is>
          <t>CT|7/C|14</t>
        </is>
      </c>
      <c r="L5373" s="12" t="inlineStr">
        <is>
          <t>7/C</t>
        </is>
      </c>
      <c r="M5373" s="12" t="inlineStr">
        <is>
          <t>14</t>
        </is>
      </c>
      <c r="N5373" s="12" t="n">
        <v>1</v>
      </c>
      <c r="O5373" s="12" t="n">
        <v>1</v>
      </c>
      <c r="P5373" s="12" t="n"/>
      <c r="Q5373" s="12" t="n"/>
      <c r="R5373" s="12" t="n"/>
      <c r="S5373" s="12" t="inlineStr">
        <is>
          <t>Duct bank</t>
        </is>
      </c>
      <c r="T5373" s="16" t="n">
        <v>478</v>
      </c>
      <c r="U5373" s="16" t="n">
        <v>38</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J-C-0018</t>
        </is>
      </c>
      <c r="B5374" s="12" t="inlineStr">
        <is>
          <t>J</t>
        </is>
      </c>
      <c r="C5374" s="12" t="inlineStr">
        <is>
          <t>GT inlet chilling</t>
        </is>
      </c>
      <c r="D5374" s="12" t="inlineStr">
        <is>
          <t>Motor 4 of 12: control / local station</t>
        </is>
      </c>
      <c r="E5374" s="12" t="inlineStr"/>
      <c r="F5374" s="12" t="inlineStr">
        <is>
          <t>Inlet-chilling e-house / transformer</t>
        </is>
      </c>
      <c r="G5374" s="12" t="inlineStr"/>
      <c r="H5374" s="12" t="inlineStr">
        <is>
          <t>Inlet-chilling tower (12 cells): chiller heat rejection</t>
        </is>
      </c>
      <c r="I5374" s="12" t="inlineStr">
        <is>
          <t>Control</t>
        </is>
      </c>
      <c r="J5374" s="12" t="inlineStr">
        <is>
          <t>Control cable 600 V Type TC-ER, Cu #14 AWG, PVC jacket</t>
        </is>
      </c>
      <c r="K5374" s="12" t="inlineStr">
        <is>
          <t>CT|7/C|14</t>
        </is>
      </c>
      <c r="L5374" s="12" t="inlineStr">
        <is>
          <t>7/C</t>
        </is>
      </c>
      <c r="M5374" s="12" t="inlineStr">
        <is>
          <t>14</t>
        </is>
      </c>
      <c r="N5374" s="12" t="n">
        <v>1</v>
      </c>
      <c r="O5374" s="12" t="n">
        <v>1</v>
      </c>
      <c r="P5374" s="12" t="n"/>
      <c r="Q5374" s="12" t="n"/>
      <c r="R5374" s="12" t="n"/>
      <c r="S5374" s="12" t="inlineStr">
        <is>
          <t>Duct bank</t>
        </is>
      </c>
      <c r="T5374" s="16" t="n">
        <v>478</v>
      </c>
      <c r="U5374" s="16" t="n">
        <v>38</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J-C-0019</t>
        </is>
      </c>
      <c r="B5375" s="12" t="inlineStr">
        <is>
          <t>J</t>
        </is>
      </c>
      <c r="C5375" s="12" t="inlineStr">
        <is>
          <t>GT inlet chilling</t>
        </is>
      </c>
      <c r="D5375" s="12" t="inlineStr">
        <is>
          <t>Motor 5 of 12: control / local station</t>
        </is>
      </c>
      <c r="E5375" s="12" t="inlineStr"/>
      <c r="F5375" s="12" t="inlineStr">
        <is>
          <t>Inlet-chilling e-house / transformer</t>
        </is>
      </c>
      <c r="G5375" s="12" t="inlineStr"/>
      <c r="H5375" s="12" t="inlineStr">
        <is>
          <t>Inlet-chilling tower (12 cells): chiller heat rejection</t>
        </is>
      </c>
      <c r="I5375" s="12" t="inlineStr">
        <is>
          <t>Control</t>
        </is>
      </c>
      <c r="J5375" s="12" t="inlineStr">
        <is>
          <t>Control cable 600 V Type TC-ER, Cu #14 AWG, PVC jacket</t>
        </is>
      </c>
      <c r="K5375" s="12" t="inlineStr">
        <is>
          <t>CT|7/C|14</t>
        </is>
      </c>
      <c r="L5375" s="12" t="inlineStr">
        <is>
          <t>7/C</t>
        </is>
      </c>
      <c r="M5375" s="12" t="inlineStr">
        <is>
          <t>14</t>
        </is>
      </c>
      <c r="N5375" s="12" t="n">
        <v>1</v>
      </c>
      <c r="O5375" s="12" t="n">
        <v>1</v>
      </c>
      <c r="P5375" s="12" t="n"/>
      <c r="Q5375" s="12" t="n"/>
      <c r="R5375" s="12" t="n"/>
      <c r="S5375" s="12" t="inlineStr">
        <is>
          <t>Duct bank</t>
        </is>
      </c>
      <c r="T5375" s="16" t="n">
        <v>478</v>
      </c>
      <c r="U5375" s="16" t="n">
        <v>38</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J-C-0020</t>
        </is>
      </c>
      <c r="B5376" s="12" t="inlineStr">
        <is>
          <t>J</t>
        </is>
      </c>
      <c r="C5376" s="12" t="inlineStr">
        <is>
          <t>GT inlet chilling</t>
        </is>
      </c>
      <c r="D5376" s="12" t="inlineStr">
        <is>
          <t>Motor 6 of 12: control / local station</t>
        </is>
      </c>
      <c r="E5376" s="12" t="inlineStr"/>
      <c r="F5376" s="12" t="inlineStr">
        <is>
          <t>Inlet-chilling e-house / transformer</t>
        </is>
      </c>
      <c r="G5376" s="12" t="inlineStr"/>
      <c r="H5376" s="12" t="inlineStr">
        <is>
          <t>Inlet-chilling tower (12 cells): chiller heat rejection</t>
        </is>
      </c>
      <c r="I5376" s="12" t="inlineStr">
        <is>
          <t>Control</t>
        </is>
      </c>
      <c r="J5376" s="12" t="inlineStr">
        <is>
          <t>Control cable 600 V Type TC-ER, Cu #14 AWG, PVC jacket</t>
        </is>
      </c>
      <c r="K5376" s="12" t="inlineStr">
        <is>
          <t>CT|7/C|14</t>
        </is>
      </c>
      <c r="L5376" s="12" t="inlineStr">
        <is>
          <t>7/C</t>
        </is>
      </c>
      <c r="M5376" s="12" t="inlineStr">
        <is>
          <t>14</t>
        </is>
      </c>
      <c r="N5376" s="12" t="n">
        <v>1</v>
      </c>
      <c r="O5376" s="12" t="n">
        <v>1</v>
      </c>
      <c r="P5376" s="12" t="n"/>
      <c r="Q5376" s="12" t="n"/>
      <c r="R5376" s="12" t="n"/>
      <c r="S5376" s="12" t="inlineStr">
        <is>
          <t>Duct bank</t>
        </is>
      </c>
      <c r="T5376" s="16" t="n">
        <v>478</v>
      </c>
      <c r="U5376" s="16" t="n">
        <v>38</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J-C-0021</t>
        </is>
      </c>
      <c r="B5377" s="12" t="inlineStr">
        <is>
          <t>J</t>
        </is>
      </c>
      <c r="C5377" s="12" t="inlineStr">
        <is>
          <t>GT inlet chilling</t>
        </is>
      </c>
      <c r="D5377" s="12" t="inlineStr">
        <is>
          <t>Motor 7 of 12: control / local station</t>
        </is>
      </c>
      <c r="E5377" s="12" t="inlineStr"/>
      <c r="F5377" s="12" t="inlineStr">
        <is>
          <t>Inlet-chilling e-house / transformer</t>
        </is>
      </c>
      <c r="G5377" s="12" t="inlineStr"/>
      <c r="H5377" s="12" t="inlineStr">
        <is>
          <t>Inlet-chilling tower (12 cells): chiller heat rejection</t>
        </is>
      </c>
      <c r="I5377" s="12" t="inlineStr">
        <is>
          <t>Control</t>
        </is>
      </c>
      <c r="J5377" s="12" t="inlineStr">
        <is>
          <t>Control cable 600 V Type TC-ER, Cu #14 AWG, PVC jacket</t>
        </is>
      </c>
      <c r="K5377" s="12" t="inlineStr">
        <is>
          <t>CT|7/C|14</t>
        </is>
      </c>
      <c r="L5377" s="12" t="inlineStr">
        <is>
          <t>7/C</t>
        </is>
      </c>
      <c r="M5377" s="12" t="inlineStr">
        <is>
          <t>14</t>
        </is>
      </c>
      <c r="N5377" s="12" t="n">
        <v>1</v>
      </c>
      <c r="O5377" s="12" t="n">
        <v>1</v>
      </c>
      <c r="P5377" s="12" t="n"/>
      <c r="Q5377" s="12" t="n"/>
      <c r="R5377" s="12" t="n"/>
      <c r="S5377" s="12" t="inlineStr">
        <is>
          <t>Duct bank</t>
        </is>
      </c>
      <c r="T5377" s="16" t="n">
        <v>478</v>
      </c>
      <c r="U5377" s="16" t="n">
        <v>38</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J-C-0022</t>
        </is>
      </c>
      <c r="B5378" s="12" t="inlineStr">
        <is>
          <t>J</t>
        </is>
      </c>
      <c r="C5378" s="12" t="inlineStr">
        <is>
          <t>GT inlet chilling</t>
        </is>
      </c>
      <c r="D5378" s="12" t="inlineStr">
        <is>
          <t>Motor 8 of 12: control / local station</t>
        </is>
      </c>
      <c r="E5378" s="12" t="inlineStr"/>
      <c r="F5378" s="12" t="inlineStr">
        <is>
          <t>Inlet-chilling e-house / transformer</t>
        </is>
      </c>
      <c r="G5378" s="12" t="inlineStr"/>
      <c r="H5378" s="12" t="inlineStr">
        <is>
          <t>Inlet-chilling tower (12 cells): chiller heat rejection</t>
        </is>
      </c>
      <c r="I5378" s="12" t="inlineStr">
        <is>
          <t>Control</t>
        </is>
      </c>
      <c r="J5378" s="12" t="inlineStr">
        <is>
          <t>Control cable 600 V Type TC-ER, Cu #14 AWG, PVC jacket</t>
        </is>
      </c>
      <c r="K5378" s="12" t="inlineStr">
        <is>
          <t>CT|7/C|14</t>
        </is>
      </c>
      <c r="L5378" s="12" t="inlineStr">
        <is>
          <t>7/C</t>
        </is>
      </c>
      <c r="M5378" s="12" t="inlineStr">
        <is>
          <t>14</t>
        </is>
      </c>
      <c r="N5378" s="12" t="n">
        <v>1</v>
      </c>
      <c r="O5378" s="12" t="n">
        <v>1</v>
      </c>
      <c r="P5378" s="12" t="n"/>
      <c r="Q5378" s="12" t="n"/>
      <c r="R5378" s="12" t="n"/>
      <c r="S5378" s="12" t="inlineStr">
        <is>
          <t>Duct bank</t>
        </is>
      </c>
      <c r="T5378" s="16" t="n">
        <v>478</v>
      </c>
      <c r="U5378" s="16" t="n">
        <v>38</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J-C-0023</t>
        </is>
      </c>
      <c r="B5379" s="12" t="inlineStr">
        <is>
          <t>J</t>
        </is>
      </c>
      <c r="C5379" s="12" t="inlineStr">
        <is>
          <t>GT inlet chilling</t>
        </is>
      </c>
      <c r="D5379" s="12" t="inlineStr">
        <is>
          <t>Motor 9 of 12: control / local station</t>
        </is>
      </c>
      <c r="E5379" s="12" t="inlineStr"/>
      <c r="F5379" s="12" t="inlineStr">
        <is>
          <t>Inlet-chilling e-house / transformer</t>
        </is>
      </c>
      <c r="G5379" s="12" t="inlineStr"/>
      <c r="H5379" s="12" t="inlineStr">
        <is>
          <t>Inlet-chilling tower (12 cells): chiller heat rejection</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478</v>
      </c>
      <c r="U5379" s="16" t="n">
        <v>38</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J-C-0024</t>
        </is>
      </c>
      <c r="B5380" s="12" t="inlineStr">
        <is>
          <t>J</t>
        </is>
      </c>
      <c r="C5380" s="12" t="inlineStr">
        <is>
          <t>GT inlet chilling</t>
        </is>
      </c>
      <c r="D5380" s="12" t="inlineStr">
        <is>
          <t>Motor 10 of 12: control / local station</t>
        </is>
      </c>
      <c r="E5380" s="12" t="inlineStr"/>
      <c r="F5380" s="12" t="inlineStr">
        <is>
          <t>Inlet-chilling e-house / transformer</t>
        </is>
      </c>
      <c r="G5380" s="12" t="inlineStr"/>
      <c r="H5380" s="12" t="inlineStr">
        <is>
          <t>Inlet-chilling tower (12 cells): chiller heat rejection</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478</v>
      </c>
      <c r="U5380" s="16" t="n">
        <v>38</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J-C-0025</t>
        </is>
      </c>
      <c r="B5381" s="12" t="inlineStr">
        <is>
          <t>J</t>
        </is>
      </c>
      <c r="C5381" s="12" t="inlineStr">
        <is>
          <t>GT inlet chilling</t>
        </is>
      </c>
      <c r="D5381" s="12" t="inlineStr">
        <is>
          <t>Motor 11 of 12: control / local station</t>
        </is>
      </c>
      <c r="E5381" s="12" t="inlineStr"/>
      <c r="F5381" s="12" t="inlineStr">
        <is>
          <t>Inlet-chilling e-house / transformer</t>
        </is>
      </c>
      <c r="G5381" s="12" t="inlineStr"/>
      <c r="H5381" s="12" t="inlineStr">
        <is>
          <t>Inlet-chilling tower (12 cells): chiller heat rejection</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478</v>
      </c>
      <c r="U5381" s="16" t="n">
        <v>38</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J-C-0026</t>
        </is>
      </c>
      <c r="B5382" s="12" t="inlineStr">
        <is>
          <t>J</t>
        </is>
      </c>
      <c r="C5382" s="12" t="inlineStr">
        <is>
          <t>GT inlet chilling</t>
        </is>
      </c>
      <c r="D5382" s="12" t="inlineStr">
        <is>
          <t>Motor 12 of 12: control / local station</t>
        </is>
      </c>
      <c r="E5382" s="12" t="inlineStr"/>
      <c r="F5382" s="12" t="inlineStr">
        <is>
          <t>Inlet-chilling e-house / transformer</t>
        </is>
      </c>
      <c r="G5382" s="12" t="inlineStr"/>
      <c r="H5382" s="12" t="inlineStr">
        <is>
          <t>Inlet-chilling tower (12 cells): chiller heat rejection</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478</v>
      </c>
      <c r="U5382" s="16" t="n">
        <v>38</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J-I-0001</t>
        </is>
      </c>
      <c r="B5383" s="12" t="inlineStr">
        <is>
          <t>J</t>
        </is>
      </c>
      <c r="C5383" s="12" t="inlineStr">
        <is>
          <t>GT inlet chilling</t>
        </is>
      </c>
      <c r="D5383" s="12" t="inlineStr">
        <is>
          <t>Analog instrument to JB JB-CHW pumps-AI01: 12 x 1 pr (field cables)</t>
        </is>
      </c>
      <c r="E5383" s="12" t="inlineStr"/>
      <c r="F5383" s="12" t="inlineStr">
        <is>
          <t>CHW pumps</t>
        </is>
      </c>
      <c r="G5383" s="12" t="inlineStr">
        <is>
          <t>JB-CHW pumps-AI01</t>
        </is>
      </c>
      <c r="H5383" s="12" t="inlineStr">
        <is>
          <t>CHW pumps</t>
        </is>
      </c>
      <c r="I5383" s="12" t="inlineStr">
        <is>
          <t>Instrumentation</t>
        </is>
      </c>
      <c r="J5383" s="12" t="inlineStr">
        <is>
          <t>Instrumentation PLTC / TC-ER 300 V, #18 twisted shielded pairs, overall shield</t>
        </is>
      </c>
      <c r="K5383" s="12" t="inlineStr">
        <is>
          <t>PLTC|1 pr|16</t>
        </is>
      </c>
      <c r="L5383" s="12" t="inlineStr">
        <is>
          <t>1 pr</t>
        </is>
      </c>
      <c r="M5383" s="12" t="inlineStr">
        <is>
          <t>16</t>
        </is>
      </c>
      <c r="N5383" s="12" t="n">
        <v>12</v>
      </c>
      <c r="O5383" s="12" t="n">
        <v>1</v>
      </c>
      <c r="P5383" s="12" t="n"/>
      <c r="Q5383" s="12" t="n"/>
      <c r="R5383" s="12" t="n"/>
      <c r="S5383" s="12" t="inlineStr">
        <is>
          <t>Tray / conduit</t>
        </is>
      </c>
      <c r="T5383" s="16" t="n">
        <v>92</v>
      </c>
      <c r="U5383" s="16" t="n">
        <v>10</v>
      </c>
      <c r="V5383" s="16">
        <f>ROUNDUP((T5383+U5383+2*'Read Me'!$B$13)*(1+'Read Me'!$B$12),-1)</f>
        <v/>
      </c>
      <c r="W5383" s="16">
        <f>V5383*N5383*O5383</f>
        <v/>
      </c>
      <c r="X5383" s="12">
        <f>IF(LEFT(I5383,2)="MV",2*N5383*IF(L5383="1/C",O5383,1),0)</f>
        <v/>
      </c>
      <c r="Y5383" s="12">
        <f>IF(OR(LEFT(K5383,4)="LVAX",LEFT(K5383,6)="MV15AX",LEFT(K5383,4)="CTAX",LEFT(K5383,2)="W|"),2*N5383*O5383,0)</f>
        <v/>
      </c>
      <c r="Z5383" s="12" t="inlineStr">
        <is>
          <t>device-to-JB field wiring, one cable per device</t>
        </is>
      </c>
      <c r="AA5383" s="12">
        <f>N5383*O5383</f>
        <v/>
      </c>
    </row>
    <row r="5384">
      <c r="A5384" s="12" t="inlineStr">
        <is>
          <t>J-I-0002</t>
        </is>
      </c>
      <c r="B5384" s="12" t="inlineStr">
        <is>
          <t>J</t>
        </is>
      </c>
      <c r="C5384" s="12" t="inlineStr">
        <is>
          <t>GT inlet chilling</t>
        </is>
      </c>
      <c r="D5384" s="12" t="inlineStr">
        <is>
          <t>Home run JB-CHW pumps-AI01 to the control / marshalling room</t>
        </is>
      </c>
      <c r="E5384" s="12" t="inlineStr"/>
      <c r="F5384" s="12" t="inlineStr">
        <is>
          <t>Inlet-chilling e-house / transformer</t>
        </is>
      </c>
      <c r="G5384" s="12" t="inlineStr">
        <is>
          <t>JB-CHW pumps-AI01</t>
        </is>
      </c>
      <c r="H5384" s="12" t="inlineStr">
        <is>
          <t>CHW pumps</t>
        </is>
      </c>
      <c r="I5384" s="12" t="inlineStr">
        <is>
          <t>Instrumentation</t>
        </is>
      </c>
      <c r="J5384" s="12" t="inlineStr">
        <is>
          <t>Instrumentation PLTC / TC-ER 300 V, #18 twisted shielded pairs, overall shield</t>
        </is>
      </c>
      <c r="K5384" s="12" t="inlineStr">
        <is>
          <t>PLTC|24 pr|18</t>
        </is>
      </c>
      <c r="L5384" s="12" t="inlineStr">
        <is>
          <t>24 pr</t>
        </is>
      </c>
      <c r="M5384" s="12" t="inlineStr">
        <is>
          <t>18</t>
        </is>
      </c>
      <c r="N5384" s="12" t="n">
        <v>1</v>
      </c>
      <c r="O5384" s="12" t="n">
        <v>1</v>
      </c>
      <c r="P5384" s="12" t="n"/>
      <c r="Q5384" s="12" t="n"/>
      <c r="R5384" s="12" t="n"/>
      <c r="S5384" s="12" t="inlineStr">
        <is>
          <t>Duct bank</t>
        </is>
      </c>
      <c r="T5384" s="16" t="n">
        <v>579</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J-I-0003</t>
        </is>
      </c>
      <c r="B5385" s="12" t="inlineStr">
        <is>
          <t>J</t>
        </is>
      </c>
      <c r="C5385" s="12" t="inlineStr">
        <is>
          <t>GT inlet chilling</t>
        </is>
      </c>
      <c r="D5385" s="12" t="inlineStr">
        <is>
          <t>Discrete device to JB JB-CHW pumps-DI01: 12 x 1 pr (field cables)</t>
        </is>
      </c>
      <c r="E5385" s="12" t="inlineStr"/>
      <c r="F5385" s="12" t="inlineStr">
        <is>
          <t>CHW pumps</t>
        </is>
      </c>
      <c r="G5385" s="12" t="inlineStr">
        <is>
          <t>JB-CHW pumps-DI01</t>
        </is>
      </c>
      <c r="H5385" s="12" t="inlineStr">
        <is>
          <t>CHW pumps</t>
        </is>
      </c>
      <c r="I5385" s="12" t="inlineStr">
        <is>
          <t>Instrumentation</t>
        </is>
      </c>
      <c r="J5385" s="12" t="inlineStr">
        <is>
          <t>Instrumentation PLTC / TC-ER 300 V, #18 twisted shielded pairs, overall shield</t>
        </is>
      </c>
      <c r="K5385" s="12" t="inlineStr">
        <is>
          <t>PLTC|1 pr|16</t>
        </is>
      </c>
      <c r="L5385" s="12" t="inlineStr">
        <is>
          <t>1 pr</t>
        </is>
      </c>
      <c r="M5385" s="12" t="inlineStr">
        <is>
          <t>16</t>
        </is>
      </c>
      <c r="N5385" s="12" t="n">
        <v>12</v>
      </c>
      <c r="O5385" s="12" t="n">
        <v>1</v>
      </c>
      <c r="P5385" s="12" t="n"/>
      <c r="Q5385" s="12" t="n"/>
      <c r="R5385" s="12" t="n"/>
      <c r="S5385" s="12" t="inlineStr">
        <is>
          <t>Tray / conduit</t>
        </is>
      </c>
      <c r="T5385" s="16" t="n">
        <v>92</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J-I-0004</t>
        </is>
      </c>
      <c r="B5386" s="12" t="inlineStr">
        <is>
          <t>J</t>
        </is>
      </c>
      <c r="C5386" s="12" t="inlineStr">
        <is>
          <t>GT inlet chilling</t>
        </is>
      </c>
      <c r="D5386" s="12" t="inlineStr">
        <is>
          <t>Home run JB-CHW pumps-DI01 to the control / marshalling room</t>
        </is>
      </c>
      <c r="E5386" s="12" t="inlineStr"/>
      <c r="F5386" s="12" t="inlineStr">
        <is>
          <t>Inlet-chilling e-house / transformer</t>
        </is>
      </c>
      <c r="G5386" s="12" t="inlineStr">
        <is>
          <t>JB-CHW pumps-DI01</t>
        </is>
      </c>
      <c r="H5386" s="12" t="inlineStr">
        <is>
          <t>CHW pumps</t>
        </is>
      </c>
      <c r="I5386" s="12" t="inlineStr">
        <is>
          <t>Instrumentation</t>
        </is>
      </c>
      <c r="J5386" s="12" t="inlineStr">
        <is>
          <t>Instrumentation PLTC / TC-ER 300 V, #18 twisted shielded pairs, overall shield</t>
        </is>
      </c>
      <c r="K5386" s="12" t="inlineStr">
        <is>
          <t>PLTC|24 pr|18</t>
        </is>
      </c>
      <c r="L5386" s="12" t="inlineStr">
        <is>
          <t>24 pr</t>
        </is>
      </c>
      <c r="M5386" s="12" t="inlineStr">
        <is>
          <t>18</t>
        </is>
      </c>
      <c r="N5386" s="12" t="n">
        <v>1</v>
      </c>
      <c r="O5386" s="12" t="n">
        <v>1</v>
      </c>
      <c r="P5386" s="12" t="n"/>
      <c r="Q5386" s="12" t="n"/>
      <c r="R5386" s="12" t="n"/>
      <c r="S5386" s="12" t="inlineStr">
        <is>
          <t>Duct bank</t>
        </is>
      </c>
      <c r="T5386" s="16" t="n">
        <v>579</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J-I-0005</t>
        </is>
      </c>
      <c r="B5387" s="12" t="inlineStr">
        <is>
          <t>J</t>
        </is>
      </c>
      <c r="C5387" s="12" t="inlineStr">
        <is>
          <t>GT inlet chilling</t>
        </is>
      </c>
      <c r="D5387" s="12" t="inlineStr">
        <is>
          <t>Analog instrument to JB JB-CONDITIONAL: TES c-AI01: 4 x 1 pr (field cables)</t>
        </is>
      </c>
      <c r="E5387" s="12" t="inlineStr"/>
      <c r="F5387" s="12" t="inlineStr">
        <is>
          <t>CONDITIONAL: TES chilled-water tank</t>
        </is>
      </c>
      <c r="G5387" s="12" t="inlineStr">
        <is>
          <t>JB-CONDITIONAL: TES c-AI01</t>
        </is>
      </c>
      <c r="H5387" s="12" t="inlineStr">
        <is>
          <t>CONDITIONAL: TES chilled-water tank</t>
        </is>
      </c>
      <c r="I5387" s="12" t="inlineStr">
        <is>
          <t>Instrumentation</t>
        </is>
      </c>
      <c r="J5387" s="12" t="inlineStr">
        <is>
          <t>Instrumentation PLTC / TC-ER 300 V, #18 twisted shielded pairs, overall shield</t>
        </is>
      </c>
      <c r="K5387" s="12" t="inlineStr">
        <is>
          <t>PLTC|1 pr|16</t>
        </is>
      </c>
      <c r="L5387" s="12" t="inlineStr">
        <is>
          <t>1 pr</t>
        </is>
      </c>
      <c r="M5387" s="12" t="inlineStr">
        <is>
          <t>16</t>
        </is>
      </c>
      <c r="N5387" s="12" t="n">
        <v>4</v>
      </c>
      <c r="O5387" s="12" t="n">
        <v>1</v>
      </c>
      <c r="P5387" s="12" t="n"/>
      <c r="Q5387" s="12" t="n"/>
      <c r="R5387" s="12" t="n"/>
      <c r="S5387" s="12" t="inlineStr">
        <is>
          <t>Tray / conduit</t>
        </is>
      </c>
      <c r="T5387" s="16" t="n">
        <v>91</v>
      </c>
      <c r="U5387" s="16" t="n">
        <v>10</v>
      </c>
      <c r="V5387" s="16">
        <f>ROUNDUP((T5387+U5387+2*'Read Me'!$B$13)*(1+'Read Me'!$B$12),-1)</f>
        <v/>
      </c>
      <c r="W5387" s="16">
        <f>V5387*N5387*O5387</f>
        <v/>
      </c>
      <c r="X5387" s="12">
        <f>IF(LEFT(I5387,2)="MV",2*N5387*IF(L5387="1/C",O5387,1),0)</f>
        <v/>
      </c>
      <c r="Y5387" s="12">
        <f>IF(OR(LEFT(K5387,4)="LVAX",LEFT(K5387,6)="MV15AX",LEFT(K5387,4)="CTAX",LEFT(K5387,2)="W|"),2*N5387*O5387,0)</f>
        <v/>
      </c>
      <c r="Z5387" s="12" t="inlineStr">
        <is>
          <t>device-to-JB field wiring, one cable per device</t>
        </is>
      </c>
      <c r="AA5387" s="12">
        <f>N5387*O5387</f>
        <v/>
      </c>
    </row>
    <row r="5388">
      <c r="A5388" s="12" t="inlineStr">
        <is>
          <t>J-I-0006</t>
        </is>
      </c>
      <c r="B5388" s="12" t="inlineStr">
        <is>
          <t>J</t>
        </is>
      </c>
      <c r="C5388" s="12" t="inlineStr">
        <is>
          <t>GT inlet chilling</t>
        </is>
      </c>
      <c r="D5388" s="12" t="inlineStr">
        <is>
          <t>Home run JB-CONDITIONAL: TES c-AI01 to the control / marshalling room</t>
        </is>
      </c>
      <c r="E5388" s="12" t="inlineStr"/>
      <c r="F5388" s="12" t="inlineStr">
        <is>
          <t>Inlet-chilling e-house / transformer</t>
        </is>
      </c>
      <c r="G5388" s="12" t="inlineStr">
        <is>
          <t>JB-CONDITIONAL: TES c-AI01</t>
        </is>
      </c>
      <c r="H5388" s="12" t="inlineStr">
        <is>
          <t>CONDITIONAL: TES chilled-water tank</t>
        </is>
      </c>
      <c r="I5388" s="12" t="inlineStr">
        <is>
          <t>Instrumentation</t>
        </is>
      </c>
      <c r="J5388" s="12" t="inlineStr">
        <is>
          <t>Instrumentation PLTC / TC-ER 300 V, #18 twisted shielded pairs, overall shield</t>
        </is>
      </c>
      <c r="K5388" s="12" t="inlineStr">
        <is>
          <t>PLTC|24 pr|18</t>
        </is>
      </c>
      <c r="L5388" s="12" t="inlineStr">
        <is>
          <t>24 pr</t>
        </is>
      </c>
      <c r="M5388" s="12" t="inlineStr">
        <is>
          <t>18</t>
        </is>
      </c>
      <c r="N5388" s="12" t="n">
        <v>1</v>
      </c>
      <c r="O5388" s="12" t="n">
        <v>1</v>
      </c>
      <c r="P5388" s="12" t="n"/>
      <c r="Q5388" s="12" t="n"/>
      <c r="R5388" s="12" t="n"/>
      <c r="S5388" s="12" t="inlineStr">
        <is>
          <t>Duct bank</t>
        </is>
      </c>
      <c r="T5388" s="16" t="n">
        <v>271</v>
      </c>
      <c r="U5388" s="16" t="n">
        <v>217</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J-I-0007</t>
        </is>
      </c>
      <c r="B5389" s="12" t="inlineStr">
        <is>
          <t>J</t>
        </is>
      </c>
      <c r="C5389" s="12" t="inlineStr">
        <is>
          <t>GT inlet chilling</t>
        </is>
      </c>
      <c r="D5389" s="12" t="inlineStr">
        <is>
          <t>Discrete device to JB JB-CONDITIONAL: TES c-DI01: 4 x 1 pr (field cables)</t>
        </is>
      </c>
      <c r="E5389" s="12" t="inlineStr"/>
      <c r="F5389" s="12" t="inlineStr">
        <is>
          <t>CONDITIONAL: TES chilled-water tank</t>
        </is>
      </c>
      <c r="G5389" s="12" t="inlineStr">
        <is>
          <t>JB-CONDITIONAL: TES c-DI01</t>
        </is>
      </c>
      <c r="H5389" s="12" t="inlineStr">
        <is>
          <t>CONDITIONAL: TES chilled-water tank</t>
        </is>
      </c>
      <c r="I5389" s="12" t="inlineStr">
        <is>
          <t>Instrumentation</t>
        </is>
      </c>
      <c r="J5389" s="12" t="inlineStr">
        <is>
          <t>Instrumentation PLTC / TC-ER 300 V, #18 twisted shielded pairs, overall shield</t>
        </is>
      </c>
      <c r="K5389" s="12" t="inlineStr">
        <is>
          <t>PLTC|1 pr|16</t>
        </is>
      </c>
      <c r="L5389" s="12" t="inlineStr">
        <is>
          <t>1 pr</t>
        </is>
      </c>
      <c r="M5389" s="12" t="inlineStr">
        <is>
          <t>16</t>
        </is>
      </c>
      <c r="N5389" s="12" t="n">
        <v>4</v>
      </c>
      <c r="O5389" s="12" t="n">
        <v>1</v>
      </c>
      <c r="P5389" s="12" t="n"/>
      <c r="Q5389" s="12" t="n"/>
      <c r="R5389" s="12" t="n"/>
      <c r="S5389" s="12" t="inlineStr">
        <is>
          <t>Tray / conduit</t>
        </is>
      </c>
      <c r="T5389" s="16" t="n">
        <v>91</v>
      </c>
      <c r="U5389" s="16" t="n">
        <v>10</v>
      </c>
      <c r="V5389" s="16">
        <f>ROUNDUP((T5389+U5389+2*'Read Me'!$B$13)*(1+'Read Me'!$B$12),-1)</f>
        <v/>
      </c>
      <c r="W5389" s="16">
        <f>V5389*N5389*O5389</f>
        <v/>
      </c>
      <c r="X5389" s="12">
        <f>IF(LEFT(I5389,2)="MV",2*N5389*IF(L5389="1/C",O5389,1),0)</f>
        <v/>
      </c>
      <c r="Y5389" s="12">
        <f>IF(OR(LEFT(K5389,4)="LVAX",LEFT(K5389,6)="MV15AX",LEFT(K5389,4)="CTAX",LEFT(K5389,2)="W|"),2*N5389*O5389,0)</f>
        <v/>
      </c>
      <c r="Z5389" s="12" t="inlineStr">
        <is>
          <t>device-to-JB field wiring, one cable per device</t>
        </is>
      </c>
      <c r="AA5389" s="12">
        <f>N5389*O5389</f>
        <v/>
      </c>
    </row>
    <row r="5390">
      <c r="A5390" s="12" t="inlineStr">
        <is>
          <t>J-I-0008</t>
        </is>
      </c>
      <c r="B5390" s="12" t="inlineStr">
        <is>
          <t>J</t>
        </is>
      </c>
      <c r="C5390" s="12" t="inlineStr">
        <is>
          <t>GT inlet chilling</t>
        </is>
      </c>
      <c r="D5390" s="12" t="inlineStr">
        <is>
          <t>Home run JB-CONDITIONAL: TES c-DI01 to the control / marshalling room</t>
        </is>
      </c>
      <c r="E5390" s="12" t="inlineStr"/>
      <c r="F5390" s="12" t="inlineStr">
        <is>
          <t>Inlet-chilling e-house / transformer</t>
        </is>
      </c>
      <c r="G5390" s="12" t="inlineStr">
        <is>
          <t>JB-CONDITIONAL: TES c-DI01</t>
        </is>
      </c>
      <c r="H5390" s="12" t="inlineStr">
        <is>
          <t>CONDITIONAL: TES chilled-water tank</t>
        </is>
      </c>
      <c r="I5390" s="12" t="inlineStr">
        <is>
          <t>Instrumentation</t>
        </is>
      </c>
      <c r="J5390" s="12" t="inlineStr">
        <is>
          <t>Instrumentation PLTC / TC-ER 300 V, #18 twisted shielded pairs, overall shield</t>
        </is>
      </c>
      <c r="K5390" s="12" t="inlineStr">
        <is>
          <t>PLTC|24 pr|18</t>
        </is>
      </c>
      <c r="L5390" s="12" t="inlineStr">
        <is>
          <t>24 pr</t>
        </is>
      </c>
      <c r="M5390" s="12" t="inlineStr">
        <is>
          <t>18</t>
        </is>
      </c>
      <c r="N5390" s="12" t="n">
        <v>1</v>
      </c>
      <c r="O5390" s="12" t="n">
        <v>1</v>
      </c>
      <c r="P5390" s="12" t="n"/>
      <c r="Q5390" s="12" t="n"/>
      <c r="R5390" s="12" t="n"/>
      <c r="S5390" s="12" t="inlineStr">
        <is>
          <t>Duct bank</t>
        </is>
      </c>
      <c r="T5390" s="16" t="n">
        <v>271</v>
      </c>
      <c r="U5390" s="16" t="n">
        <v>217</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J-I-0009</t>
        </is>
      </c>
      <c r="B5391" s="12" t="inlineStr">
        <is>
          <t>J</t>
        </is>
      </c>
      <c r="C5391" s="12" t="inlineStr">
        <is>
          <t>GT inlet chilling</t>
        </is>
      </c>
      <c r="D5391" s="12" t="inlineStr">
        <is>
          <t>Analog instrument to JB JB-CW pumps (inlet ch-AI01: 20 x 1 pr (field cables)</t>
        </is>
      </c>
      <c r="E5391" s="12" t="inlineStr"/>
      <c r="F5391" s="12" t="inlineStr">
        <is>
          <t>CW pumps (inlet chilling)</t>
        </is>
      </c>
      <c r="G5391" s="12" t="inlineStr">
        <is>
          <t>JB-CW pumps (inlet ch-AI01</t>
        </is>
      </c>
      <c r="H5391" s="12" t="inlineStr">
        <is>
          <t>CW pumps (inlet chilling)</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20</v>
      </c>
      <c r="O5391" s="12" t="n">
        <v>1</v>
      </c>
      <c r="P5391" s="12" t="n"/>
      <c r="Q5391" s="12" t="n"/>
      <c r="R5391" s="12" t="n"/>
      <c r="S5391" s="12" t="inlineStr">
        <is>
          <t>Tray / conduit</t>
        </is>
      </c>
      <c r="T5391" s="16" t="n">
        <v>92</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J-I-0010</t>
        </is>
      </c>
      <c r="B5392" s="12" t="inlineStr">
        <is>
          <t>J</t>
        </is>
      </c>
      <c r="C5392" s="12" t="inlineStr">
        <is>
          <t>GT inlet chilling</t>
        </is>
      </c>
      <c r="D5392" s="12" t="inlineStr">
        <is>
          <t>Home run JB-CW pumps (inlet ch-AI01 to the control / marshalling room</t>
        </is>
      </c>
      <c r="E5392" s="12" t="inlineStr"/>
      <c r="F5392" s="12" t="inlineStr">
        <is>
          <t>Inlet-chilling e-house / transformer</t>
        </is>
      </c>
      <c r="G5392" s="12" t="inlineStr">
        <is>
          <t>JB-CW pumps (inlet ch-AI01</t>
        </is>
      </c>
      <c r="H5392" s="12" t="inlineStr">
        <is>
          <t>CW pumps (inlet chilling)</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Tray</t>
        </is>
      </c>
      <c r="T5392" s="16" t="n">
        <v>0</v>
      </c>
      <c r="U5392" s="16" t="n">
        <v>70</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J-I-0011</t>
        </is>
      </c>
      <c r="B5393" s="12" t="inlineStr">
        <is>
          <t>J</t>
        </is>
      </c>
      <c r="C5393" s="12" t="inlineStr">
        <is>
          <t>GT inlet chilling</t>
        </is>
      </c>
      <c r="D5393" s="12" t="inlineStr">
        <is>
          <t>Analog instrument to JB JB-CW pumps (inlet ch-AI02: 4 x 1 pr (field cables)</t>
        </is>
      </c>
      <c r="E5393" s="12" t="inlineStr"/>
      <c r="F5393" s="12" t="inlineStr">
        <is>
          <t>CW pumps (inlet chilling)</t>
        </is>
      </c>
      <c r="G5393" s="12" t="inlineStr">
        <is>
          <t>JB-CW pumps (inlet ch-AI02</t>
        </is>
      </c>
      <c r="H5393" s="12" t="inlineStr">
        <is>
          <t>CW pumps (inlet chilling)</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4</v>
      </c>
      <c r="O5393" s="12" t="n">
        <v>1</v>
      </c>
      <c r="P5393" s="12" t="n"/>
      <c r="Q5393" s="12" t="n"/>
      <c r="R5393" s="12" t="n"/>
      <c r="S5393" s="12" t="inlineStr">
        <is>
          <t>Tray / conduit</t>
        </is>
      </c>
      <c r="T5393" s="16" t="n">
        <v>92</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J-I-0012</t>
        </is>
      </c>
      <c r="B5394" s="12" t="inlineStr">
        <is>
          <t>J</t>
        </is>
      </c>
      <c r="C5394" s="12" t="inlineStr">
        <is>
          <t>GT inlet chilling</t>
        </is>
      </c>
      <c r="D5394" s="12" t="inlineStr">
        <is>
          <t>Home run JB-CW pumps (inlet ch-AI02 to the control / marshalling room</t>
        </is>
      </c>
      <c r="E5394" s="12" t="inlineStr"/>
      <c r="F5394" s="12" t="inlineStr">
        <is>
          <t>Inlet-chilling e-house / transformer</t>
        </is>
      </c>
      <c r="G5394" s="12" t="inlineStr">
        <is>
          <t>JB-CW pumps (inlet ch-AI02</t>
        </is>
      </c>
      <c r="H5394" s="12" t="inlineStr">
        <is>
          <t>CW pumps (inlet chilling)</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Tray</t>
        </is>
      </c>
      <c r="T5394" s="16" t="n">
        <v>0</v>
      </c>
      <c r="U5394" s="16" t="n">
        <v>70</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J-I-0013</t>
        </is>
      </c>
      <c r="B5395" s="12" t="inlineStr">
        <is>
          <t>J</t>
        </is>
      </c>
      <c r="C5395" s="12" t="inlineStr">
        <is>
          <t>GT inlet chilling</t>
        </is>
      </c>
      <c r="D5395" s="12" t="inlineStr">
        <is>
          <t>Discrete device to JB JB-CW pumps (inlet ch-DI01: 20 x 1 pr (field cables)</t>
        </is>
      </c>
      <c r="E5395" s="12" t="inlineStr"/>
      <c r="F5395" s="12" t="inlineStr">
        <is>
          <t>CW pumps (inlet chilling)</t>
        </is>
      </c>
      <c r="G5395" s="12" t="inlineStr">
        <is>
          <t>JB-CW pumps (inlet ch-DI01</t>
        </is>
      </c>
      <c r="H5395" s="12" t="inlineStr">
        <is>
          <t>CW pumps (inlet chilling)</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20</v>
      </c>
      <c r="O5395" s="12" t="n">
        <v>1</v>
      </c>
      <c r="P5395" s="12" t="n"/>
      <c r="Q5395" s="12" t="n"/>
      <c r="R5395" s="12" t="n"/>
      <c r="S5395" s="12" t="inlineStr">
        <is>
          <t>Tray / conduit</t>
        </is>
      </c>
      <c r="T5395" s="16" t="n">
        <v>92</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J-I-0014</t>
        </is>
      </c>
      <c r="B5396" s="12" t="inlineStr">
        <is>
          <t>J</t>
        </is>
      </c>
      <c r="C5396" s="12" t="inlineStr">
        <is>
          <t>GT inlet chilling</t>
        </is>
      </c>
      <c r="D5396" s="12" t="inlineStr">
        <is>
          <t>Home run JB-CW pumps (inlet ch-DI01 to the control / marshalling room</t>
        </is>
      </c>
      <c r="E5396" s="12" t="inlineStr"/>
      <c r="F5396" s="12" t="inlineStr">
        <is>
          <t>Inlet-chilling e-house / transformer</t>
        </is>
      </c>
      <c r="G5396" s="12" t="inlineStr">
        <is>
          <t>JB-CW pumps (inlet ch-DI01</t>
        </is>
      </c>
      <c r="H5396" s="12" t="inlineStr">
        <is>
          <t>CW pumps (inlet chilling)</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Tray</t>
        </is>
      </c>
      <c r="T5396" s="16" t="n">
        <v>0</v>
      </c>
      <c r="U5396" s="16" t="n">
        <v>70</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J-I-0015</t>
        </is>
      </c>
      <c r="B5397" s="12" t="inlineStr">
        <is>
          <t>J</t>
        </is>
      </c>
      <c r="C5397" s="12" t="inlineStr">
        <is>
          <t>GT inlet chilling</t>
        </is>
      </c>
      <c r="D5397" s="12" t="inlineStr">
        <is>
          <t>Discrete device to JB JB-CW pumps (inlet ch-DI02: 4 x 1 pr (field cables)</t>
        </is>
      </c>
      <c r="E5397" s="12" t="inlineStr"/>
      <c r="F5397" s="12" t="inlineStr">
        <is>
          <t>CW pumps (inlet chilling)</t>
        </is>
      </c>
      <c r="G5397" s="12" t="inlineStr">
        <is>
          <t>JB-CW pumps (inlet ch-DI02</t>
        </is>
      </c>
      <c r="H5397" s="12" t="inlineStr">
        <is>
          <t>CW pumps (inlet chilling)</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4</v>
      </c>
      <c r="O5397" s="12" t="n">
        <v>1</v>
      </c>
      <c r="P5397" s="12" t="n"/>
      <c r="Q5397" s="12" t="n"/>
      <c r="R5397" s="12" t="n"/>
      <c r="S5397" s="12" t="inlineStr">
        <is>
          <t>Tray / conduit</t>
        </is>
      </c>
      <c r="T5397" s="16" t="n">
        <v>92</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J-I-0016</t>
        </is>
      </c>
      <c r="B5398" s="12" t="inlineStr">
        <is>
          <t>J</t>
        </is>
      </c>
      <c r="C5398" s="12" t="inlineStr">
        <is>
          <t>GT inlet chilling</t>
        </is>
      </c>
      <c r="D5398" s="12" t="inlineStr">
        <is>
          <t>Home run JB-CW pumps (inlet ch-DI02 to the control / marshalling room</t>
        </is>
      </c>
      <c r="E5398" s="12" t="inlineStr"/>
      <c r="F5398" s="12" t="inlineStr">
        <is>
          <t>Inlet-chilling e-house / transformer</t>
        </is>
      </c>
      <c r="G5398" s="12" t="inlineStr">
        <is>
          <t>JB-CW pumps (inlet ch-DI02</t>
        </is>
      </c>
      <c r="H5398" s="12" t="inlineStr">
        <is>
          <t>CW pumps (inlet chilling)</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Tray</t>
        </is>
      </c>
      <c r="T5398" s="16" t="n">
        <v>0</v>
      </c>
      <c r="U5398" s="16" t="n">
        <v>70</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J-I-0017</t>
        </is>
      </c>
      <c r="B5399" s="12" t="inlineStr">
        <is>
          <t>J</t>
        </is>
      </c>
      <c r="C5399" s="12" t="inlineStr">
        <is>
          <t>GT inlet chilling</t>
        </is>
      </c>
      <c r="D5399" s="12" t="inlineStr">
        <is>
          <t>Analog instrument to JB JB-Chillers x6 (water-AI01: 20 x 1 pr (field cables)</t>
        </is>
      </c>
      <c r="E5399" s="12" t="inlineStr"/>
      <c r="F5399" s="12" t="inlineStr">
        <is>
          <t>Chillers x6 (water-cooled)</t>
        </is>
      </c>
      <c r="G5399" s="12" t="inlineStr">
        <is>
          <t>JB-Chillers x6 (water-AI01</t>
        </is>
      </c>
      <c r="H5399" s="12" t="inlineStr">
        <is>
          <t>Chillers x6 (water-cooled)</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190</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J-I-0018</t>
        </is>
      </c>
      <c r="B5400" s="12" t="inlineStr">
        <is>
          <t>J</t>
        </is>
      </c>
      <c r="C5400" s="12" t="inlineStr">
        <is>
          <t>GT inlet chilling</t>
        </is>
      </c>
      <c r="D5400" s="12" t="inlineStr">
        <is>
          <t>Home run JB-Chillers x6 (water-AI01 to the control / marshalling room</t>
        </is>
      </c>
      <c r="E5400" s="12" t="inlineStr"/>
      <c r="F5400" s="12" t="inlineStr">
        <is>
          <t>Inlet-chilling e-house / transformer</t>
        </is>
      </c>
      <c r="G5400" s="12" t="inlineStr">
        <is>
          <t>JB-Chillers x6 (water-AI01</t>
        </is>
      </c>
      <c r="H5400" s="12" t="inlineStr">
        <is>
          <t>Chillers x6 (water-cooled)</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Duct bank</t>
        </is>
      </c>
      <c r="T5400" s="16" t="n">
        <v>10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J-I-0019</t>
        </is>
      </c>
      <c r="B5401" s="12" t="inlineStr">
        <is>
          <t>J</t>
        </is>
      </c>
      <c r="C5401" s="12" t="inlineStr">
        <is>
          <t>GT inlet chilling</t>
        </is>
      </c>
      <c r="D5401" s="12" t="inlineStr">
        <is>
          <t>Analog instrument to JB JB-Chillers x6 (water-AI02: 20 x 1 pr (field cables)</t>
        </is>
      </c>
      <c r="E5401" s="12" t="inlineStr"/>
      <c r="F5401" s="12" t="inlineStr">
        <is>
          <t>Chillers x6 (water-cooled)</t>
        </is>
      </c>
      <c r="G5401" s="12" t="inlineStr">
        <is>
          <t>JB-Chillers x6 (water-AI02</t>
        </is>
      </c>
      <c r="H5401" s="12" t="inlineStr">
        <is>
          <t>Chillers x6 (water-cooled)</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20</v>
      </c>
      <c r="O5401" s="12" t="n">
        <v>1</v>
      </c>
      <c r="P5401" s="12" t="n"/>
      <c r="Q5401" s="12" t="n"/>
      <c r="R5401" s="12" t="n"/>
      <c r="S5401" s="12" t="inlineStr">
        <is>
          <t>Tray / conduit</t>
        </is>
      </c>
      <c r="T5401" s="16" t="n">
        <v>190</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J-I-0020</t>
        </is>
      </c>
      <c r="B5402" s="12" t="inlineStr">
        <is>
          <t>J</t>
        </is>
      </c>
      <c r="C5402" s="12" t="inlineStr">
        <is>
          <t>GT inlet chilling</t>
        </is>
      </c>
      <c r="D5402" s="12" t="inlineStr">
        <is>
          <t>Home run JB-Chillers x6 (water-AI02 to the control / marshalling room</t>
        </is>
      </c>
      <c r="E5402" s="12" t="inlineStr"/>
      <c r="F5402" s="12" t="inlineStr">
        <is>
          <t>Inlet-chilling e-house / transformer</t>
        </is>
      </c>
      <c r="G5402" s="12" t="inlineStr">
        <is>
          <t>JB-Chillers x6 (water-AI02</t>
        </is>
      </c>
      <c r="H5402" s="12" t="inlineStr">
        <is>
          <t>Chillers x6 (water-cooled)</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Duct bank</t>
        </is>
      </c>
      <c r="T5402" s="16" t="n">
        <v>10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J-I-0021</t>
        </is>
      </c>
      <c r="B5403" s="12" t="inlineStr">
        <is>
          <t>J</t>
        </is>
      </c>
      <c r="C5403" s="12" t="inlineStr">
        <is>
          <t>GT inlet chilling</t>
        </is>
      </c>
      <c r="D5403" s="12" t="inlineStr">
        <is>
          <t>Analog instrument to JB JB-Chillers x6 (water-AI03: 20 x 1 pr (field cables)</t>
        </is>
      </c>
      <c r="E5403" s="12" t="inlineStr"/>
      <c r="F5403" s="12" t="inlineStr">
        <is>
          <t>Chillers x6 (water-cooled)</t>
        </is>
      </c>
      <c r="G5403" s="12" t="inlineStr">
        <is>
          <t>JB-Chillers x6 (water-AI03</t>
        </is>
      </c>
      <c r="H5403" s="12" t="inlineStr">
        <is>
          <t>Chillers x6 (water-cooled)</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190</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J-I-0022</t>
        </is>
      </c>
      <c r="B5404" s="12" t="inlineStr">
        <is>
          <t>J</t>
        </is>
      </c>
      <c r="C5404" s="12" t="inlineStr">
        <is>
          <t>GT inlet chilling</t>
        </is>
      </c>
      <c r="D5404" s="12" t="inlineStr">
        <is>
          <t>Home run JB-Chillers x6 (water-AI03 to the control / marshalling room</t>
        </is>
      </c>
      <c r="E5404" s="12" t="inlineStr"/>
      <c r="F5404" s="12" t="inlineStr">
        <is>
          <t>Inlet-chilling e-house / transformer</t>
        </is>
      </c>
      <c r="G5404" s="12" t="inlineStr">
        <is>
          <t>JB-Chillers x6 (water-AI03</t>
        </is>
      </c>
      <c r="H5404" s="12" t="inlineStr">
        <is>
          <t>Chillers x6 (water-cooled)</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Duct bank</t>
        </is>
      </c>
      <c r="T5404" s="16" t="n">
        <v>10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J-I-0023</t>
        </is>
      </c>
      <c r="B5405" s="12" t="inlineStr">
        <is>
          <t>J</t>
        </is>
      </c>
      <c r="C5405" s="12" t="inlineStr">
        <is>
          <t>GT inlet chilling</t>
        </is>
      </c>
      <c r="D5405" s="12" t="inlineStr">
        <is>
          <t>Analog instrument to JB JB-Chillers x6 (water-AI04: 20 x 1 pr (field cables)</t>
        </is>
      </c>
      <c r="E5405" s="12" t="inlineStr"/>
      <c r="F5405" s="12" t="inlineStr">
        <is>
          <t>Chillers x6 (water-cooled)</t>
        </is>
      </c>
      <c r="G5405" s="12" t="inlineStr">
        <is>
          <t>JB-Chillers x6 (water-AI04</t>
        </is>
      </c>
      <c r="H5405" s="12" t="inlineStr">
        <is>
          <t>Chillers x6 (water-cooled)</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20</v>
      </c>
      <c r="O5405" s="12" t="n">
        <v>1</v>
      </c>
      <c r="P5405" s="12" t="n"/>
      <c r="Q5405" s="12" t="n"/>
      <c r="R5405" s="12" t="n"/>
      <c r="S5405" s="12" t="inlineStr">
        <is>
          <t>Tray / conduit</t>
        </is>
      </c>
      <c r="T5405" s="16" t="n">
        <v>190</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J-I-0024</t>
        </is>
      </c>
      <c r="B5406" s="12" t="inlineStr">
        <is>
          <t>J</t>
        </is>
      </c>
      <c r="C5406" s="12" t="inlineStr">
        <is>
          <t>GT inlet chilling</t>
        </is>
      </c>
      <c r="D5406" s="12" t="inlineStr">
        <is>
          <t>Home run JB-Chillers x6 (water-AI04 to the control / marshalling room</t>
        </is>
      </c>
      <c r="E5406" s="12" t="inlineStr"/>
      <c r="F5406" s="12" t="inlineStr">
        <is>
          <t>Inlet-chilling e-house / transformer</t>
        </is>
      </c>
      <c r="G5406" s="12" t="inlineStr">
        <is>
          <t>JB-Chillers x6 (water-AI04</t>
        </is>
      </c>
      <c r="H5406" s="12" t="inlineStr">
        <is>
          <t>Chillers x6 (water-cooled)</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Duct bank</t>
        </is>
      </c>
      <c r="T5406" s="16" t="n">
        <v>10</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J-I-0025</t>
        </is>
      </c>
      <c r="B5407" s="12" t="inlineStr">
        <is>
          <t>J</t>
        </is>
      </c>
      <c r="C5407" s="12" t="inlineStr">
        <is>
          <t>GT inlet chilling</t>
        </is>
      </c>
      <c r="D5407" s="12" t="inlineStr">
        <is>
          <t>Analog instrument to JB JB-Chillers x6 (water-AI05: 20 x 1 pr (field cables)</t>
        </is>
      </c>
      <c r="E5407" s="12" t="inlineStr"/>
      <c r="F5407" s="12" t="inlineStr">
        <is>
          <t>Chillers x6 (water-cooled)</t>
        </is>
      </c>
      <c r="G5407" s="12" t="inlineStr">
        <is>
          <t>JB-Chillers x6 (water-AI05</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J-I-0026</t>
        </is>
      </c>
      <c r="B5408" s="12" t="inlineStr">
        <is>
          <t>J</t>
        </is>
      </c>
      <c r="C5408" s="12" t="inlineStr">
        <is>
          <t>GT inlet chilling</t>
        </is>
      </c>
      <c r="D5408" s="12" t="inlineStr">
        <is>
          <t>Home run JB-Chillers x6 (water-AI05 to the control / marshalling room</t>
        </is>
      </c>
      <c r="E5408" s="12" t="inlineStr"/>
      <c r="F5408" s="12" t="inlineStr">
        <is>
          <t>Inlet-chilling e-house / transformer</t>
        </is>
      </c>
      <c r="G5408" s="12" t="inlineStr">
        <is>
          <t>JB-Chillers x6 (water-AI05</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J-I-0027</t>
        </is>
      </c>
      <c r="B5409" s="12" t="inlineStr">
        <is>
          <t>J</t>
        </is>
      </c>
      <c r="C5409" s="12" t="inlineStr">
        <is>
          <t>GT inlet chilling</t>
        </is>
      </c>
      <c r="D5409" s="12" t="inlineStr">
        <is>
          <t>Analog instrument to JB JB-Chillers x6 (water-AI06: 20 x 1 pr (field cables)</t>
        </is>
      </c>
      <c r="E5409" s="12" t="inlineStr"/>
      <c r="F5409" s="12" t="inlineStr">
        <is>
          <t>Chillers x6 (water-cooled)</t>
        </is>
      </c>
      <c r="G5409" s="12" t="inlineStr">
        <is>
          <t>JB-Chillers x6 (water-AI06</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J-I-0028</t>
        </is>
      </c>
      <c r="B5410" s="12" t="inlineStr">
        <is>
          <t>J</t>
        </is>
      </c>
      <c r="C5410" s="12" t="inlineStr">
        <is>
          <t>GT inlet chilling</t>
        </is>
      </c>
      <c r="D5410" s="12" t="inlineStr">
        <is>
          <t>Home run JB-Chillers x6 (water-AI06 to the control / marshalling room</t>
        </is>
      </c>
      <c r="E5410" s="12" t="inlineStr"/>
      <c r="F5410" s="12" t="inlineStr">
        <is>
          <t>Inlet-chilling e-house / transformer</t>
        </is>
      </c>
      <c r="G5410" s="12" t="inlineStr">
        <is>
          <t>JB-Chillers x6 (water-AI06</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J-I-0029</t>
        </is>
      </c>
      <c r="B5411" s="12" t="inlineStr">
        <is>
          <t>J</t>
        </is>
      </c>
      <c r="C5411" s="12" t="inlineStr">
        <is>
          <t>GT inlet chilling</t>
        </is>
      </c>
      <c r="D5411" s="12" t="inlineStr">
        <is>
          <t>Discrete device to JB JB-Chillers x6 (water-DI01: 20 x 1 pr (field cables)</t>
        </is>
      </c>
      <c r="E5411" s="12" t="inlineStr"/>
      <c r="F5411" s="12" t="inlineStr">
        <is>
          <t>Chillers x6 (water-cooled)</t>
        </is>
      </c>
      <c r="G5411" s="12" t="inlineStr">
        <is>
          <t>JB-Chillers x6 (water-DI01</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J-I-0030</t>
        </is>
      </c>
      <c r="B5412" s="12" t="inlineStr">
        <is>
          <t>J</t>
        </is>
      </c>
      <c r="C5412" s="12" t="inlineStr">
        <is>
          <t>GT inlet chilling</t>
        </is>
      </c>
      <c r="D5412" s="12" t="inlineStr">
        <is>
          <t>Home run JB-Chillers x6 (water-DI01 to the control / marshalling room</t>
        </is>
      </c>
      <c r="E5412" s="12" t="inlineStr"/>
      <c r="F5412" s="12" t="inlineStr">
        <is>
          <t>Inlet-chilling e-house / transformer</t>
        </is>
      </c>
      <c r="G5412" s="12" t="inlineStr">
        <is>
          <t>JB-Chillers x6 (water-DI01</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J-I-0031</t>
        </is>
      </c>
      <c r="B5413" s="12" t="inlineStr">
        <is>
          <t>J</t>
        </is>
      </c>
      <c r="C5413" s="12" t="inlineStr">
        <is>
          <t>GT inlet chilling</t>
        </is>
      </c>
      <c r="D5413" s="12" t="inlineStr">
        <is>
          <t>Discrete device to JB JB-Chillers x6 (water-DI02: 20 x 1 pr (field cables)</t>
        </is>
      </c>
      <c r="E5413" s="12" t="inlineStr"/>
      <c r="F5413" s="12" t="inlineStr">
        <is>
          <t>Chillers x6 (water-cooled)</t>
        </is>
      </c>
      <c r="G5413" s="12" t="inlineStr">
        <is>
          <t>JB-Chillers x6 (water-DI02</t>
        </is>
      </c>
      <c r="H5413" s="12" t="inlineStr">
        <is>
          <t>Chillers x6 (water-cooled)</t>
        </is>
      </c>
      <c r="I5413" s="12" t="inlineStr">
        <is>
          <t>Instrumentation</t>
        </is>
      </c>
      <c r="J5413" s="12" t="inlineStr">
        <is>
          <t>Instrumentation PLTC / TC-ER 300 V, #18 twisted shielded pairs, overall shield</t>
        </is>
      </c>
      <c r="K5413" s="12" t="inlineStr">
        <is>
          <t>PLTC|1 pr|16</t>
        </is>
      </c>
      <c r="L5413" s="12" t="inlineStr">
        <is>
          <t>1 pr</t>
        </is>
      </c>
      <c r="M5413" s="12" t="inlineStr">
        <is>
          <t>16</t>
        </is>
      </c>
      <c r="N5413" s="12" t="n">
        <v>20</v>
      </c>
      <c r="O5413" s="12" t="n">
        <v>1</v>
      </c>
      <c r="P5413" s="12" t="n"/>
      <c r="Q5413" s="12" t="n"/>
      <c r="R5413" s="12" t="n"/>
      <c r="S5413" s="12" t="inlineStr">
        <is>
          <t>Tray / conduit</t>
        </is>
      </c>
      <c r="T5413" s="16" t="n">
        <v>190</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J-I-0032</t>
        </is>
      </c>
      <c r="B5414" s="12" t="inlineStr">
        <is>
          <t>J</t>
        </is>
      </c>
      <c r="C5414" s="12" t="inlineStr">
        <is>
          <t>GT inlet chilling</t>
        </is>
      </c>
      <c r="D5414" s="12" t="inlineStr">
        <is>
          <t>Home run JB-Chillers x6 (water-DI02 to the control / marshalling room</t>
        </is>
      </c>
      <c r="E5414" s="12" t="inlineStr"/>
      <c r="F5414" s="12" t="inlineStr">
        <is>
          <t>Inlet-chilling e-house / transformer</t>
        </is>
      </c>
      <c r="G5414" s="12" t="inlineStr">
        <is>
          <t>JB-Chillers x6 (water-DI02</t>
        </is>
      </c>
      <c r="H5414" s="12" t="inlineStr">
        <is>
          <t>Chillers x6 (water-cooled)</t>
        </is>
      </c>
      <c r="I5414" s="12" t="inlineStr">
        <is>
          <t>Instrumentation</t>
        </is>
      </c>
      <c r="J5414" s="12" t="inlineStr">
        <is>
          <t>Instrumentation PLTC / TC-ER 300 V, #18 twisted shielded pairs, overall shield</t>
        </is>
      </c>
      <c r="K5414" s="12" t="inlineStr">
        <is>
          <t>PLTC|24 pr|18</t>
        </is>
      </c>
      <c r="L5414" s="12" t="inlineStr">
        <is>
          <t>24 pr</t>
        </is>
      </c>
      <c r="M5414" s="12" t="inlineStr">
        <is>
          <t>18</t>
        </is>
      </c>
      <c r="N5414" s="12" t="n">
        <v>1</v>
      </c>
      <c r="O5414" s="12" t="n">
        <v>1</v>
      </c>
      <c r="P5414" s="12" t="n"/>
      <c r="Q5414" s="12" t="n"/>
      <c r="R5414" s="12" t="n"/>
      <c r="S5414" s="12" t="inlineStr">
        <is>
          <t>Duct bank</t>
        </is>
      </c>
      <c r="T5414" s="16" t="n">
        <v>10</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J-I-0033</t>
        </is>
      </c>
      <c r="B5415" s="12" t="inlineStr">
        <is>
          <t>J</t>
        </is>
      </c>
      <c r="C5415" s="12" t="inlineStr">
        <is>
          <t>GT inlet chilling</t>
        </is>
      </c>
      <c r="D5415" s="12" t="inlineStr">
        <is>
          <t>Discrete device to JB JB-Chillers x6 (water-DI03: 20 x 1 pr (field cables)</t>
        </is>
      </c>
      <c r="E5415" s="12" t="inlineStr"/>
      <c r="F5415" s="12" t="inlineStr">
        <is>
          <t>Chillers x6 (water-cooled)</t>
        </is>
      </c>
      <c r="G5415" s="12" t="inlineStr">
        <is>
          <t>JB-Chillers x6 (water-DI03</t>
        </is>
      </c>
      <c r="H5415" s="12" t="inlineStr">
        <is>
          <t>Chillers x6 (water-cooled)</t>
        </is>
      </c>
      <c r="I5415" s="12" t="inlineStr">
        <is>
          <t>Instrumentation</t>
        </is>
      </c>
      <c r="J5415" s="12" t="inlineStr">
        <is>
          <t>Instrumentation PLTC / TC-ER 300 V, #18 twisted shielded pairs, overall shield</t>
        </is>
      </c>
      <c r="K5415" s="12" t="inlineStr">
        <is>
          <t>PLTC|1 pr|16</t>
        </is>
      </c>
      <c r="L5415" s="12" t="inlineStr">
        <is>
          <t>1 pr</t>
        </is>
      </c>
      <c r="M5415" s="12" t="inlineStr">
        <is>
          <t>16</t>
        </is>
      </c>
      <c r="N5415" s="12" t="n">
        <v>20</v>
      </c>
      <c r="O5415" s="12" t="n">
        <v>1</v>
      </c>
      <c r="P5415" s="12" t="n"/>
      <c r="Q5415" s="12" t="n"/>
      <c r="R5415" s="12" t="n"/>
      <c r="S5415" s="12" t="inlineStr">
        <is>
          <t>Tray / conduit</t>
        </is>
      </c>
      <c r="T5415" s="16" t="n">
        <v>190</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J-I-0034</t>
        </is>
      </c>
      <c r="B5416" s="12" t="inlineStr">
        <is>
          <t>J</t>
        </is>
      </c>
      <c r="C5416" s="12" t="inlineStr">
        <is>
          <t>GT inlet chilling</t>
        </is>
      </c>
      <c r="D5416" s="12" t="inlineStr">
        <is>
          <t>Home run JB-Chillers x6 (water-DI03 to the control / marshalling room</t>
        </is>
      </c>
      <c r="E5416" s="12" t="inlineStr"/>
      <c r="F5416" s="12" t="inlineStr">
        <is>
          <t>Inlet-chilling e-house / transformer</t>
        </is>
      </c>
      <c r="G5416" s="12" t="inlineStr">
        <is>
          <t>JB-Chillers x6 (water-DI03</t>
        </is>
      </c>
      <c r="H5416" s="12" t="inlineStr">
        <is>
          <t>Chillers x6 (water-cooled)</t>
        </is>
      </c>
      <c r="I5416" s="12" t="inlineStr">
        <is>
          <t>Instrumentation</t>
        </is>
      </c>
      <c r="J5416" s="12" t="inlineStr">
        <is>
          <t>Instrumentation PLTC / TC-ER 300 V, #18 twisted shielded pairs, overall shield</t>
        </is>
      </c>
      <c r="K5416" s="12" t="inlineStr">
        <is>
          <t>PLTC|24 pr|18</t>
        </is>
      </c>
      <c r="L5416" s="12" t="inlineStr">
        <is>
          <t>24 pr</t>
        </is>
      </c>
      <c r="M5416" s="12" t="inlineStr">
        <is>
          <t>18</t>
        </is>
      </c>
      <c r="N5416" s="12" t="n">
        <v>1</v>
      </c>
      <c r="O5416" s="12" t="n">
        <v>1</v>
      </c>
      <c r="P5416" s="12" t="n"/>
      <c r="Q5416" s="12" t="n"/>
      <c r="R5416" s="12" t="n"/>
      <c r="S5416" s="12" t="inlineStr">
        <is>
          <t>Duct bank</t>
        </is>
      </c>
      <c r="T5416" s="16" t="n">
        <v>10</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J-I-0035</t>
        </is>
      </c>
      <c r="B5417" s="12" t="inlineStr">
        <is>
          <t>J</t>
        </is>
      </c>
      <c r="C5417" s="12" t="inlineStr">
        <is>
          <t>GT inlet chilling</t>
        </is>
      </c>
      <c r="D5417" s="12" t="inlineStr">
        <is>
          <t>Discrete device to JB JB-Chillers x6 (water-DI04: 20 x 1 pr (field cables)</t>
        </is>
      </c>
      <c r="E5417" s="12" t="inlineStr"/>
      <c r="F5417" s="12" t="inlineStr">
        <is>
          <t>Chillers x6 (water-cooled)</t>
        </is>
      </c>
      <c r="G5417" s="12" t="inlineStr">
        <is>
          <t>JB-Chillers x6 (water-DI04</t>
        </is>
      </c>
      <c r="H5417" s="12" t="inlineStr">
        <is>
          <t>Chillers x6 (water-cooled)</t>
        </is>
      </c>
      <c r="I5417" s="12" t="inlineStr">
        <is>
          <t>Instrumentation</t>
        </is>
      </c>
      <c r="J5417" s="12" t="inlineStr">
        <is>
          <t>Instrumentation PLTC / TC-ER 300 V, #18 twisted shielded pairs, overall shield</t>
        </is>
      </c>
      <c r="K5417" s="12" t="inlineStr">
        <is>
          <t>PLTC|1 pr|16</t>
        </is>
      </c>
      <c r="L5417" s="12" t="inlineStr">
        <is>
          <t>1 pr</t>
        </is>
      </c>
      <c r="M5417" s="12" t="inlineStr">
        <is>
          <t>16</t>
        </is>
      </c>
      <c r="N5417" s="12" t="n">
        <v>20</v>
      </c>
      <c r="O5417" s="12" t="n">
        <v>1</v>
      </c>
      <c r="P5417" s="12" t="n"/>
      <c r="Q5417" s="12" t="n"/>
      <c r="R5417" s="12" t="n"/>
      <c r="S5417" s="12" t="inlineStr">
        <is>
          <t>Tray / conduit</t>
        </is>
      </c>
      <c r="T5417" s="16" t="n">
        <v>190</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J-I-0036</t>
        </is>
      </c>
      <c r="B5418" s="12" t="inlineStr">
        <is>
          <t>J</t>
        </is>
      </c>
      <c r="C5418" s="12" t="inlineStr">
        <is>
          <t>GT inlet chilling</t>
        </is>
      </c>
      <c r="D5418" s="12" t="inlineStr">
        <is>
          <t>Home run JB-Chillers x6 (water-DI04 to the control / marshalling room</t>
        </is>
      </c>
      <c r="E5418" s="12" t="inlineStr"/>
      <c r="F5418" s="12" t="inlineStr">
        <is>
          <t>Inlet-chilling e-house / transformer</t>
        </is>
      </c>
      <c r="G5418" s="12" t="inlineStr">
        <is>
          <t>JB-Chillers x6 (water-DI04</t>
        </is>
      </c>
      <c r="H5418" s="12" t="inlineStr">
        <is>
          <t>Chillers x6 (water-cooled)</t>
        </is>
      </c>
      <c r="I5418" s="12" t="inlineStr">
        <is>
          <t>Instrumentation</t>
        </is>
      </c>
      <c r="J5418" s="12" t="inlineStr">
        <is>
          <t>Instrumentation PLTC / TC-ER 300 V, #18 twisted shielded pairs, overall shield</t>
        </is>
      </c>
      <c r="K5418" s="12" t="inlineStr">
        <is>
          <t>PLTC|24 pr|18</t>
        </is>
      </c>
      <c r="L5418" s="12" t="inlineStr">
        <is>
          <t>24 pr</t>
        </is>
      </c>
      <c r="M5418" s="12" t="inlineStr">
        <is>
          <t>18</t>
        </is>
      </c>
      <c r="N5418" s="12" t="n">
        <v>1</v>
      </c>
      <c r="O5418" s="12" t="n">
        <v>1</v>
      </c>
      <c r="P5418" s="12" t="n"/>
      <c r="Q5418" s="12" t="n"/>
      <c r="R5418" s="12" t="n"/>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J-I-0037</t>
        </is>
      </c>
      <c r="B5419" s="12" t="inlineStr">
        <is>
          <t>J</t>
        </is>
      </c>
      <c r="C5419" s="12" t="inlineStr">
        <is>
          <t>GT inlet chilling</t>
        </is>
      </c>
      <c r="D5419" s="12" t="inlineStr">
        <is>
          <t>Discrete device to JB JB-Chillers x6 (water-DI05: 20 x 1 pr (field cables)</t>
        </is>
      </c>
      <c r="E5419" s="12" t="inlineStr"/>
      <c r="F5419" s="12" t="inlineStr">
        <is>
          <t>Chillers x6 (water-cooled)</t>
        </is>
      </c>
      <c r="G5419" s="12" t="inlineStr">
        <is>
          <t>JB-Chillers x6 (water-DI05</t>
        </is>
      </c>
      <c r="H5419" s="12" t="inlineStr">
        <is>
          <t>Chillers x6 (water-cooled)</t>
        </is>
      </c>
      <c r="I5419" s="12" t="inlineStr">
        <is>
          <t>Instrumentation</t>
        </is>
      </c>
      <c r="J5419" s="12" t="inlineStr">
        <is>
          <t>Instrumentation PLTC / TC-ER 300 V, #18 twisted shielded pairs, overall shield</t>
        </is>
      </c>
      <c r="K5419" s="12" t="inlineStr">
        <is>
          <t>PLTC|1 pr|16</t>
        </is>
      </c>
      <c r="L5419" s="12" t="inlineStr">
        <is>
          <t>1 pr</t>
        </is>
      </c>
      <c r="M5419" s="12" t="inlineStr">
        <is>
          <t>16</t>
        </is>
      </c>
      <c r="N5419" s="12" t="n">
        <v>20</v>
      </c>
      <c r="O5419" s="12" t="n">
        <v>1</v>
      </c>
      <c r="P5419" s="12" t="n"/>
      <c r="Q5419" s="12" t="n"/>
      <c r="R5419" s="12" t="n"/>
      <c r="S5419" s="12" t="inlineStr">
        <is>
          <t>Tray / conduit</t>
        </is>
      </c>
      <c r="T5419" s="16" t="n">
        <v>190</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J-I-0038</t>
        </is>
      </c>
      <c r="B5420" s="12" t="inlineStr">
        <is>
          <t>J</t>
        </is>
      </c>
      <c r="C5420" s="12" t="inlineStr">
        <is>
          <t>GT inlet chilling</t>
        </is>
      </c>
      <c r="D5420" s="12" t="inlineStr">
        <is>
          <t>Home run JB-Chillers x6 (water-DI05 to the control / marshalling room</t>
        </is>
      </c>
      <c r="E5420" s="12" t="inlineStr"/>
      <c r="F5420" s="12" t="inlineStr">
        <is>
          <t>Inlet-chilling e-house / transformer</t>
        </is>
      </c>
      <c r="G5420" s="12" t="inlineStr">
        <is>
          <t>JB-Chillers x6 (water-DI05</t>
        </is>
      </c>
      <c r="H5420" s="12" t="inlineStr">
        <is>
          <t>Chillers x6 (water-cooled)</t>
        </is>
      </c>
      <c r="I5420" s="12" t="inlineStr">
        <is>
          <t>Instrumentation</t>
        </is>
      </c>
      <c r="J5420" s="12" t="inlineStr">
        <is>
          <t>Instrumentation PLTC / TC-ER 300 V, #18 twisted shielded pairs, overall shield</t>
        </is>
      </c>
      <c r="K5420" s="12" t="inlineStr">
        <is>
          <t>PLTC|24 pr|18</t>
        </is>
      </c>
      <c r="L5420" s="12" t="inlineStr">
        <is>
          <t>24 pr</t>
        </is>
      </c>
      <c r="M5420" s="12" t="inlineStr">
        <is>
          <t>18</t>
        </is>
      </c>
      <c r="N5420" s="12" t="n">
        <v>1</v>
      </c>
      <c r="O5420" s="12" t="n">
        <v>1</v>
      </c>
      <c r="P5420" s="12" t="n"/>
      <c r="Q5420" s="12" t="n"/>
      <c r="R5420" s="12" t="n"/>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J-I-0039</t>
        </is>
      </c>
      <c r="B5421" s="12" t="inlineStr">
        <is>
          <t>J</t>
        </is>
      </c>
      <c r="C5421" s="12" t="inlineStr">
        <is>
          <t>GT inlet chilling</t>
        </is>
      </c>
      <c r="D5421" s="12" t="inlineStr">
        <is>
          <t>Discrete device to JB JB-Chillers x6 (water-DI06: 20 x 1 pr (field cables)</t>
        </is>
      </c>
      <c r="E5421" s="12" t="inlineStr"/>
      <c r="F5421" s="12" t="inlineStr">
        <is>
          <t>Chillers x6 (water-cooled)</t>
        </is>
      </c>
      <c r="G5421" s="12" t="inlineStr">
        <is>
          <t>JB-Chillers x6 (water-DI06</t>
        </is>
      </c>
      <c r="H5421" s="12" t="inlineStr">
        <is>
          <t>Chillers x6 (water-cooled)</t>
        </is>
      </c>
      <c r="I5421" s="12" t="inlineStr">
        <is>
          <t>Instrumentation</t>
        </is>
      </c>
      <c r="J5421" s="12" t="inlineStr">
        <is>
          <t>Instrumentation PLTC / TC-ER 300 V, #18 twisted shielded pairs, overall shield</t>
        </is>
      </c>
      <c r="K5421" s="12" t="inlineStr">
        <is>
          <t>PLTC|1 pr|16</t>
        </is>
      </c>
      <c r="L5421" s="12" t="inlineStr">
        <is>
          <t>1 pr</t>
        </is>
      </c>
      <c r="M5421" s="12" t="inlineStr">
        <is>
          <t>16</t>
        </is>
      </c>
      <c r="N5421" s="12" t="n">
        <v>20</v>
      </c>
      <c r="O5421" s="12" t="n">
        <v>1</v>
      </c>
      <c r="P5421" s="12" t="n"/>
      <c r="Q5421" s="12" t="n"/>
      <c r="R5421" s="12" t="n"/>
      <c r="S5421" s="12" t="inlineStr">
        <is>
          <t>Tray / conduit</t>
        </is>
      </c>
      <c r="T5421" s="16" t="n">
        <v>190</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J-I-0040</t>
        </is>
      </c>
      <c r="B5422" s="12" t="inlineStr">
        <is>
          <t>J</t>
        </is>
      </c>
      <c r="C5422" s="12" t="inlineStr">
        <is>
          <t>GT inlet chilling</t>
        </is>
      </c>
      <c r="D5422" s="12" t="inlineStr">
        <is>
          <t>Home run JB-Chillers x6 (water-DI06 to the control / marshalling room</t>
        </is>
      </c>
      <c r="E5422" s="12" t="inlineStr"/>
      <c r="F5422" s="12" t="inlineStr">
        <is>
          <t>Inlet-chilling e-house / transformer</t>
        </is>
      </c>
      <c r="G5422" s="12" t="inlineStr">
        <is>
          <t>JB-Chillers x6 (water-DI06</t>
        </is>
      </c>
      <c r="H5422" s="12" t="inlineStr">
        <is>
          <t>Chillers x6 (water-cooled)</t>
        </is>
      </c>
      <c r="I5422" s="12" t="inlineStr">
        <is>
          <t>Instrumentation</t>
        </is>
      </c>
      <c r="J5422" s="12" t="inlineStr">
        <is>
          <t>Instrumentation PLTC / TC-ER 300 V, #18 twisted shielded pairs, overall shield</t>
        </is>
      </c>
      <c r="K5422" s="12" t="inlineStr">
        <is>
          <t>PLTC|24 pr|18</t>
        </is>
      </c>
      <c r="L5422" s="12" t="inlineStr">
        <is>
          <t>24 pr</t>
        </is>
      </c>
      <c r="M5422" s="12" t="inlineStr">
        <is>
          <t>18</t>
        </is>
      </c>
      <c r="N5422" s="12" t="n">
        <v>1</v>
      </c>
      <c r="O5422" s="12" t="n">
        <v>1</v>
      </c>
      <c r="P5422" s="12" t="n"/>
      <c r="Q5422" s="12" t="n"/>
      <c r="R5422" s="12" t="n"/>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J-I-0041</t>
        </is>
      </c>
      <c r="B5423" s="12" t="inlineStr">
        <is>
          <t>J</t>
        </is>
      </c>
      <c r="C5423" s="12" t="inlineStr">
        <is>
          <t>GT inlet chilling</t>
        </is>
      </c>
      <c r="D5423" s="12" t="inlineStr">
        <is>
          <t>Instrumentation</t>
        </is>
      </c>
      <c r="E5423" s="12" t="inlineStr"/>
      <c r="F5423" s="12" t="inlineStr">
        <is>
          <t>Inlet-chilling e-house / transformer</t>
        </is>
      </c>
      <c r="G5423" s="12" t="inlineStr"/>
      <c r="H5423" s="12" t="inlineStr">
        <is>
          <t>Inlet-chilling e-house / transformer</t>
        </is>
      </c>
      <c r="I5423" s="12" t="inlineStr">
        <is>
          <t>Instrumentation</t>
        </is>
      </c>
      <c r="J5423" s="12" t="inlineStr">
        <is>
          <t>Instrumentation PLTC / TC-ER 300 V, #18 twisted shielded pairs, overall shield</t>
        </is>
      </c>
      <c r="K5423" s="12" t="inlineStr">
        <is>
          <t>PLTC|4 pr|18</t>
        </is>
      </c>
      <c r="L5423" s="12" t="inlineStr">
        <is>
          <t>4 pr</t>
        </is>
      </c>
      <c r="M5423" s="12" t="inlineStr">
        <is>
          <t>18</t>
        </is>
      </c>
      <c r="N5423" s="12" t="n">
        <v>1</v>
      </c>
      <c r="O5423" s="12" t="n">
        <v>1</v>
      </c>
      <c r="P5423" s="12" t="n"/>
      <c r="Q5423" s="12" t="n"/>
      <c r="R5423" s="12" t="n"/>
      <c r="S5423" s="12" t="inlineStr">
        <is>
          <t>Tray</t>
        </is>
      </c>
      <c r="T5423" s="16" t="n">
        <v>0</v>
      </c>
      <c r="U5423" s="16" t="n">
        <v>32</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J-I-0042</t>
        </is>
      </c>
      <c r="B5424" s="12" t="inlineStr">
        <is>
          <t>J</t>
        </is>
      </c>
      <c r="C5424" s="12" t="inlineStr">
        <is>
          <t>GT inlet chilling</t>
        </is>
      </c>
      <c r="D5424" s="12" t="inlineStr">
        <is>
          <t>Analog instrument to JB JB-Inlet-chilling tow-AI01: 12 x 1 pr (field cables)</t>
        </is>
      </c>
      <c r="E5424" s="12" t="inlineStr"/>
      <c r="F5424" s="12" t="inlineStr">
        <is>
          <t>Inlet-chilling tower (12 cells): chiller heat rejection</t>
        </is>
      </c>
      <c r="G5424" s="12" t="inlineStr">
        <is>
          <t>JB-Inlet-chilling tow-AI01</t>
        </is>
      </c>
      <c r="H5424" s="12" t="inlineStr">
        <is>
          <t>Inlet-chilling tower (12 cells): chiller heat rejection</t>
        </is>
      </c>
      <c r="I5424" s="12" t="inlineStr">
        <is>
          <t>Instrumentation</t>
        </is>
      </c>
      <c r="J5424" s="12" t="inlineStr">
        <is>
          <t>Instrumentation PLTC / TC-ER 300 V, #18 twisted shielded pairs, overall shield</t>
        </is>
      </c>
      <c r="K5424" s="12" t="inlineStr">
        <is>
          <t>PLTC|1 pr|16</t>
        </is>
      </c>
      <c r="L5424" s="12" t="inlineStr">
        <is>
          <t>1 pr</t>
        </is>
      </c>
      <c r="M5424" s="12" t="inlineStr">
        <is>
          <t>16</t>
        </is>
      </c>
      <c r="N5424" s="12" t="n">
        <v>12</v>
      </c>
      <c r="O5424" s="12" t="n">
        <v>1</v>
      </c>
      <c r="P5424" s="12" t="n"/>
      <c r="Q5424" s="12" t="n"/>
      <c r="R5424" s="12" t="n"/>
      <c r="S5424" s="12" t="inlineStr">
        <is>
          <t>Tray / conduit</t>
        </is>
      </c>
      <c r="T5424" s="16" t="n">
        <v>205</v>
      </c>
      <c r="U5424" s="16" t="n">
        <v>10</v>
      </c>
      <c r="V5424" s="16">
        <f>ROUNDUP((T5424+U5424+2*'Read Me'!$B$13)*(1+'Read Me'!$B$12),-1)</f>
        <v/>
      </c>
      <c r="W5424" s="16">
        <f>V5424*N5424*O5424</f>
        <v/>
      </c>
      <c r="X5424" s="12">
        <f>IF(LEFT(I5424,2)="MV",2*N5424*IF(L5424="1/C",O5424,1),0)</f>
        <v/>
      </c>
      <c r="Y5424" s="12">
        <f>IF(OR(LEFT(K5424,4)="LVAX",LEFT(K5424,6)="MV15AX",LEFT(K5424,4)="CTAX",LEFT(K5424,2)="W|"),2*N5424*O5424,0)</f>
        <v/>
      </c>
      <c r="Z5424" s="12" t="inlineStr">
        <is>
          <t>device-to-JB field wiring, one cable per device</t>
        </is>
      </c>
      <c r="AA5424" s="12">
        <f>N5424*O5424</f>
        <v/>
      </c>
    </row>
    <row r="5425">
      <c r="A5425" s="12" t="inlineStr">
        <is>
          <t>J-I-0043</t>
        </is>
      </c>
      <c r="B5425" s="12" t="inlineStr">
        <is>
          <t>J</t>
        </is>
      </c>
      <c r="C5425" s="12" t="inlineStr">
        <is>
          <t>GT inlet chilling</t>
        </is>
      </c>
      <c r="D5425" s="12" t="inlineStr">
        <is>
          <t>Home run JB-Inlet-chilling tow-AI01 to the control / marshalling room</t>
        </is>
      </c>
      <c r="E5425" s="12" t="inlineStr"/>
      <c r="F5425" s="12" t="inlineStr">
        <is>
          <t>Inlet-chilling e-house / transformer</t>
        </is>
      </c>
      <c r="G5425" s="12" t="inlineStr">
        <is>
          <t>JB-Inlet-chilling tow-AI01</t>
        </is>
      </c>
      <c r="H5425" s="12" t="inlineStr">
        <is>
          <t>Inlet-chilling tower (12 cells): chiller heat rejection</t>
        </is>
      </c>
      <c r="I5425" s="12" t="inlineStr">
        <is>
          <t>Instrumentation</t>
        </is>
      </c>
      <c r="J5425" s="12" t="inlineStr">
        <is>
          <t>Instrumentation PLTC / TC-ER 300 V, #18 twisted shielded pairs, overall shield</t>
        </is>
      </c>
      <c r="K5425" s="12" t="inlineStr">
        <is>
          <t>PLTC|24 pr|18</t>
        </is>
      </c>
      <c r="L5425" s="12" t="inlineStr">
        <is>
          <t>24 pr</t>
        </is>
      </c>
      <c r="M5425" s="12" t="inlineStr">
        <is>
          <t>18</t>
        </is>
      </c>
      <c r="N5425" s="12" t="n">
        <v>1</v>
      </c>
      <c r="O5425" s="12" t="n">
        <v>1</v>
      </c>
      <c r="P5425" s="12" t="n"/>
      <c r="Q5425" s="12" t="n"/>
      <c r="R5425" s="12" t="n"/>
      <c r="S5425" s="12" t="inlineStr">
        <is>
          <t>Duct bank</t>
        </is>
      </c>
      <c r="T5425" s="16" t="n">
        <v>478</v>
      </c>
      <c r="U5425" s="16" t="n">
        <v>38</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J-I-0044</t>
        </is>
      </c>
      <c r="B5426" s="12" t="inlineStr">
        <is>
          <t>J</t>
        </is>
      </c>
      <c r="C5426" s="12" t="inlineStr">
        <is>
          <t>GT inlet chilling</t>
        </is>
      </c>
      <c r="D5426" s="12" t="inlineStr">
        <is>
          <t>Discrete device to JB JB-Inlet-chilling tow-DI01: 20 x 1 pr (field cables)</t>
        </is>
      </c>
      <c r="E5426" s="12" t="inlineStr"/>
      <c r="F5426" s="12" t="inlineStr">
        <is>
          <t>Inlet-chilling tower (12 cells): chiller heat rejection</t>
        </is>
      </c>
      <c r="G5426" s="12" t="inlineStr">
        <is>
          <t>JB-Inlet-chilling tow-DI01</t>
        </is>
      </c>
      <c r="H5426" s="12" t="inlineStr">
        <is>
          <t>Inlet-chilling tower (12 cells): chiller heat rejection</t>
        </is>
      </c>
      <c r="I5426" s="12" t="inlineStr">
        <is>
          <t>Instrumentation</t>
        </is>
      </c>
      <c r="J5426" s="12" t="inlineStr">
        <is>
          <t>Instrumentation PLTC / TC-ER 300 V, #18 twisted shielded pairs, overall shield</t>
        </is>
      </c>
      <c r="K5426" s="12" t="inlineStr">
        <is>
          <t>PLTC|1 pr|16</t>
        </is>
      </c>
      <c r="L5426" s="12" t="inlineStr">
        <is>
          <t>1 pr</t>
        </is>
      </c>
      <c r="M5426" s="12" t="inlineStr">
        <is>
          <t>16</t>
        </is>
      </c>
      <c r="N5426" s="12" t="n">
        <v>20</v>
      </c>
      <c r="O5426" s="12" t="n">
        <v>1</v>
      </c>
      <c r="P5426" s="12" t="n"/>
      <c r="Q5426" s="12" t="n"/>
      <c r="R5426" s="12" t="n"/>
      <c r="S5426" s="12" t="inlineStr">
        <is>
          <t>Tray / conduit</t>
        </is>
      </c>
      <c r="T5426" s="16" t="n">
        <v>205</v>
      </c>
      <c r="U5426" s="16" t="n">
        <v>10</v>
      </c>
      <c r="V5426" s="16">
        <f>ROUNDUP((T5426+U5426+2*'Read Me'!$B$13)*(1+'Read Me'!$B$12),-1)</f>
        <v/>
      </c>
      <c r="W5426" s="16">
        <f>V5426*N5426*O5426</f>
        <v/>
      </c>
      <c r="X5426" s="12">
        <f>IF(LEFT(I5426,2)="MV",2*N5426*IF(L5426="1/C",O5426,1),0)</f>
        <v/>
      </c>
      <c r="Y5426" s="12">
        <f>IF(OR(LEFT(K5426,4)="LVAX",LEFT(K5426,6)="MV15AX",LEFT(K5426,4)="CTAX",LEFT(K5426,2)="W|"),2*N5426*O5426,0)</f>
        <v/>
      </c>
      <c r="Z5426" s="12" t="inlineStr">
        <is>
          <t>device-to-JB field wiring, one cable per device</t>
        </is>
      </c>
      <c r="AA5426" s="12">
        <f>N5426*O5426</f>
        <v/>
      </c>
    </row>
    <row r="5427">
      <c r="A5427" s="12" t="inlineStr">
        <is>
          <t>J-I-0045</t>
        </is>
      </c>
      <c r="B5427" s="12" t="inlineStr">
        <is>
          <t>J</t>
        </is>
      </c>
      <c r="C5427" s="12" t="inlineStr">
        <is>
          <t>GT inlet chilling</t>
        </is>
      </c>
      <c r="D5427" s="12" t="inlineStr">
        <is>
          <t>Home run JB-Inlet-chilling tow-DI01 to the control / marshalling room</t>
        </is>
      </c>
      <c r="E5427" s="12" t="inlineStr"/>
      <c r="F5427" s="12" t="inlineStr">
        <is>
          <t>Inlet-chilling e-house / transformer</t>
        </is>
      </c>
      <c r="G5427" s="12" t="inlineStr">
        <is>
          <t>JB-Inlet-chilling tow-DI01</t>
        </is>
      </c>
      <c r="H5427" s="12" t="inlineStr">
        <is>
          <t>Inlet-chilling tower (12 cells): chiller heat rejection</t>
        </is>
      </c>
      <c r="I5427" s="12" t="inlineStr">
        <is>
          <t>Instrumentation</t>
        </is>
      </c>
      <c r="J5427" s="12" t="inlineStr">
        <is>
          <t>Instrumentation PLTC / TC-ER 300 V, #18 twisted shielded pairs, overall shield</t>
        </is>
      </c>
      <c r="K5427" s="12" t="inlineStr">
        <is>
          <t>PLTC|24 pr|18</t>
        </is>
      </c>
      <c r="L5427" s="12" t="inlineStr">
        <is>
          <t>24 pr</t>
        </is>
      </c>
      <c r="M5427" s="12" t="inlineStr">
        <is>
          <t>18</t>
        </is>
      </c>
      <c r="N5427" s="12" t="n">
        <v>1</v>
      </c>
      <c r="O5427" s="12" t="n">
        <v>1</v>
      </c>
      <c r="P5427" s="12" t="n"/>
      <c r="Q5427" s="12" t="n"/>
      <c r="R5427" s="12" t="n"/>
      <c r="S5427" s="12" t="inlineStr">
        <is>
          <t>Duct bank</t>
        </is>
      </c>
      <c r="T5427" s="16" t="n">
        <v>478</v>
      </c>
      <c r="U5427" s="16" t="n">
        <v>38</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J-I-0046</t>
        </is>
      </c>
      <c r="B5428" s="12" t="inlineStr">
        <is>
          <t>J</t>
        </is>
      </c>
      <c r="C5428" s="12" t="inlineStr">
        <is>
          <t>GT inlet chilling</t>
        </is>
      </c>
      <c r="D5428" s="12" t="inlineStr">
        <is>
          <t>Discrete device to JB JB-Inlet-chilling tow-DI02: 4 x 1 pr (field cables)</t>
        </is>
      </c>
      <c r="E5428" s="12" t="inlineStr"/>
      <c r="F5428" s="12" t="inlineStr">
        <is>
          <t>Inlet-chilling tower (12 cells): chiller heat rejection</t>
        </is>
      </c>
      <c r="G5428" s="12" t="inlineStr">
        <is>
          <t>JB-Inlet-chilling tow-DI02</t>
        </is>
      </c>
      <c r="H5428" s="12" t="inlineStr">
        <is>
          <t>Inlet-chilling tower (12 cells): chiller heat rejection</t>
        </is>
      </c>
      <c r="I5428" s="12" t="inlineStr">
        <is>
          <t>Instrumentation</t>
        </is>
      </c>
      <c r="J5428" s="12" t="inlineStr">
        <is>
          <t>Instrumentation PLTC / TC-ER 300 V, #18 twisted shielded pairs, overall shield</t>
        </is>
      </c>
      <c r="K5428" s="12" t="inlineStr">
        <is>
          <t>PLTC|1 pr|16</t>
        </is>
      </c>
      <c r="L5428" s="12" t="inlineStr">
        <is>
          <t>1 pr</t>
        </is>
      </c>
      <c r="M5428" s="12" t="inlineStr">
        <is>
          <t>16</t>
        </is>
      </c>
      <c r="N5428" s="12" t="n">
        <v>4</v>
      </c>
      <c r="O5428" s="12" t="n">
        <v>1</v>
      </c>
      <c r="P5428" s="12" t="n"/>
      <c r="Q5428" s="12" t="n"/>
      <c r="R5428" s="12" t="n"/>
      <c r="S5428" s="12" t="inlineStr">
        <is>
          <t>Tray / conduit</t>
        </is>
      </c>
      <c r="T5428" s="16" t="n">
        <v>205</v>
      </c>
      <c r="U5428" s="16" t="n">
        <v>10</v>
      </c>
      <c r="V5428" s="16">
        <f>ROUNDUP((T5428+U5428+2*'Read Me'!$B$13)*(1+'Read Me'!$B$12),-1)</f>
        <v/>
      </c>
      <c r="W5428" s="16">
        <f>V5428*N5428*O5428</f>
        <v/>
      </c>
      <c r="X5428" s="12">
        <f>IF(LEFT(I5428,2)="MV",2*N5428*IF(L5428="1/C",O5428,1),0)</f>
        <v/>
      </c>
      <c r="Y5428" s="12">
        <f>IF(OR(LEFT(K5428,4)="LVAX",LEFT(K5428,6)="MV15AX",LEFT(K5428,4)="CTAX",LEFT(K5428,2)="W|"),2*N5428*O5428,0)</f>
        <v/>
      </c>
      <c r="Z5428" s="12" t="inlineStr">
        <is>
          <t>device-to-JB field wiring, one cable per device</t>
        </is>
      </c>
      <c r="AA5428" s="12">
        <f>N5428*O5428</f>
        <v/>
      </c>
    </row>
    <row r="5429">
      <c r="A5429" s="12" t="inlineStr">
        <is>
          <t>J-I-0047</t>
        </is>
      </c>
      <c r="B5429" s="12" t="inlineStr">
        <is>
          <t>J</t>
        </is>
      </c>
      <c r="C5429" s="12" t="inlineStr">
        <is>
          <t>GT inlet chilling</t>
        </is>
      </c>
      <c r="D5429" s="12" t="inlineStr">
        <is>
          <t>Home run JB-Inlet-chilling tow-DI02 to the control / marshalling room</t>
        </is>
      </c>
      <c r="E5429" s="12" t="inlineStr"/>
      <c r="F5429" s="12" t="inlineStr">
        <is>
          <t>Inlet-chilling e-house / transformer</t>
        </is>
      </c>
      <c r="G5429" s="12" t="inlineStr">
        <is>
          <t>JB-Inlet-chilling tow-DI02</t>
        </is>
      </c>
      <c r="H5429" s="12" t="inlineStr">
        <is>
          <t>Inlet-chilling tower (12 cells): chiller heat rejection</t>
        </is>
      </c>
      <c r="I5429" s="12" t="inlineStr">
        <is>
          <t>Instrumentation</t>
        </is>
      </c>
      <c r="J5429" s="12" t="inlineStr">
        <is>
          <t>Instrumentation PLTC / TC-ER 300 V, #18 twisted shielded pairs, overall shield</t>
        </is>
      </c>
      <c r="K5429" s="12" t="inlineStr">
        <is>
          <t>PLTC|24 pr|18</t>
        </is>
      </c>
      <c r="L5429" s="12" t="inlineStr">
        <is>
          <t>24 pr</t>
        </is>
      </c>
      <c r="M5429" s="12" t="inlineStr">
        <is>
          <t>18</t>
        </is>
      </c>
      <c r="N5429" s="12" t="n">
        <v>1</v>
      </c>
      <c r="O5429" s="12" t="n">
        <v>1</v>
      </c>
      <c r="P5429" s="12" t="n"/>
      <c r="Q5429" s="12" t="n"/>
      <c r="R5429" s="12" t="n"/>
      <c r="S5429" s="12" t="inlineStr">
        <is>
          <t>Duct bank</t>
        </is>
      </c>
      <c r="T5429" s="16" t="n">
        <v>478</v>
      </c>
      <c r="U5429" s="16" t="n">
        <v>38</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J-P-0001</t>
        </is>
      </c>
      <c r="B5430" s="12" t="inlineStr">
        <is>
          <t>J</t>
        </is>
      </c>
      <c r="C5430" s="12" t="inlineStr">
        <is>
          <t>GT inlet chilling</t>
        </is>
      </c>
      <c r="D5430" s="12" t="inlineStr">
        <is>
          <t>Motor 1 of 4, 150 kW</t>
        </is>
      </c>
      <c r="E5430" s="12" t="inlineStr"/>
      <c r="F5430" s="12" t="inlineStr">
        <is>
          <t>Inlet-chilling e-house / transformer</t>
        </is>
      </c>
      <c r="G5430" s="12" t="inlineStr"/>
      <c r="H5430" s="12" t="inlineStr">
        <is>
          <t>CHW pumps</t>
        </is>
      </c>
      <c r="I5430" s="12" t="inlineStr">
        <is>
          <t>LV 600 V</t>
        </is>
      </c>
      <c r="J5430" s="12" t="inlineStr">
        <is>
          <t>Type TC-ER 600 V 3/C Cu XHHW-2 + ground, PVC jacket</t>
        </is>
      </c>
      <c r="K5430" s="12" t="inlineStr">
        <is>
          <t>LV|3/C+G|350</t>
        </is>
      </c>
      <c r="L5430" s="12" t="inlineStr">
        <is>
          <t>3/C+G</t>
        </is>
      </c>
      <c r="M5430" s="12" t="inlineStr">
        <is>
          <t>350 kcmil</t>
        </is>
      </c>
      <c r="N5430" s="12" t="n">
        <v>1</v>
      </c>
      <c r="O5430" s="12" t="n">
        <v>1</v>
      </c>
      <c r="P5430" s="12" t="n">
        <v>480</v>
      </c>
      <c r="Q5430" s="12" t="n">
        <v>150</v>
      </c>
      <c r="R5430" s="12" t="n">
        <v>212.3</v>
      </c>
      <c r="S5430" s="12" t="inlineStr">
        <is>
          <t>Duct bank</t>
        </is>
      </c>
      <c r="T5430" s="16" t="n">
        <v>579</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is>
          <t>VD 1.9 %</t>
        </is>
      </c>
      <c r="AA5430" s="12">
        <f>N5430*O5430</f>
        <v/>
      </c>
    </row>
    <row r="5431">
      <c r="A5431" s="12" t="inlineStr">
        <is>
          <t>J-P-0002</t>
        </is>
      </c>
      <c r="B5431" s="12" t="inlineStr">
        <is>
          <t>J</t>
        </is>
      </c>
      <c r="C5431" s="12" t="inlineStr">
        <is>
          <t>GT inlet chilling</t>
        </is>
      </c>
      <c r="D5431" s="12" t="inlineStr">
        <is>
          <t>Motor 2 of 4, 150 kW</t>
        </is>
      </c>
      <c r="E5431" s="12" t="inlineStr"/>
      <c r="F5431" s="12" t="inlineStr">
        <is>
          <t>Inlet-chilling e-house / transformer</t>
        </is>
      </c>
      <c r="G5431" s="12" t="inlineStr"/>
      <c r="H5431" s="12" t="inlineStr">
        <is>
          <t>CHW pumps</t>
        </is>
      </c>
      <c r="I5431" s="12" t="inlineStr">
        <is>
          <t>LV 600 V</t>
        </is>
      </c>
      <c r="J5431" s="12" t="inlineStr">
        <is>
          <t>Type TC-ER 600 V 3/C Cu XHHW-2 + ground, PVC jacket</t>
        </is>
      </c>
      <c r="K5431" s="12" t="inlineStr">
        <is>
          <t>LV|3/C+G|350</t>
        </is>
      </c>
      <c r="L5431" s="12" t="inlineStr">
        <is>
          <t>3/C+G</t>
        </is>
      </c>
      <c r="M5431" s="12" t="inlineStr">
        <is>
          <t>350 kcmil</t>
        </is>
      </c>
      <c r="N5431" s="12" t="n">
        <v>1</v>
      </c>
      <c r="O5431" s="12" t="n">
        <v>1</v>
      </c>
      <c r="P5431" s="12" t="n">
        <v>480</v>
      </c>
      <c r="Q5431" s="12" t="n">
        <v>150</v>
      </c>
      <c r="R5431" s="12" t="n">
        <v>212.3</v>
      </c>
      <c r="S5431" s="12" t="inlineStr">
        <is>
          <t>Duct bank</t>
        </is>
      </c>
      <c r="T5431" s="16" t="n">
        <v>579</v>
      </c>
      <c r="U5431" s="16" t="n">
        <v>32</v>
      </c>
      <c r="V5431" s="16">
        <f>ROUNDUP((T5431+U5431+2*'Read Me'!$B$13)*(1+'Read Me'!$B$12),-1)</f>
        <v/>
      </c>
      <c r="W5431" s="16">
        <f>V5431*N5431*O5431</f>
        <v/>
      </c>
      <c r="X5431" s="12">
        <f>IF(LEFT(I5431,2)="MV",2*N5431*IF(L5431="1/C",O5431,1),0)</f>
        <v/>
      </c>
      <c r="Y5431" s="12">
        <f>IF(OR(LEFT(K5431,4)="LVAX",LEFT(K5431,6)="MV15AX",LEFT(K5431,4)="CTAX",LEFT(K5431,2)="W|"),2*N5431*O5431,0)</f>
        <v/>
      </c>
      <c r="Z5431" s="12" t="inlineStr">
        <is>
          <t>VD 1.9 %</t>
        </is>
      </c>
      <c r="AA5431" s="12">
        <f>N5431*O5431</f>
        <v/>
      </c>
    </row>
    <row r="5432">
      <c r="A5432" s="12" t="inlineStr">
        <is>
          <t>J-P-0003</t>
        </is>
      </c>
      <c r="B5432" s="12" t="inlineStr">
        <is>
          <t>J</t>
        </is>
      </c>
      <c r="C5432" s="12" t="inlineStr">
        <is>
          <t>GT inlet chilling</t>
        </is>
      </c>
      <c r="D5432" s="12" t="inlineStr">
        <is>
          <t>Motor 3 of 4, 150 kW</t>
        </is>
      </c>
      <c r="E5432" s="12" t="inlineStr"/>
      <c r="F5432" s="12" t="inlineStr">
        <is>
          <t>Inlet-chilling e-house / transformer</t>
        </is>
      </c>
      <c r="G5432" s="12" t="inlineStr"/>
      <c r="H5432" s="12" t="inlineStr">
        <is>
          <t>CHW pumps</t>
        </is>
      </c>
      <c r="I5432" s="12" t="inlineStr">
        <is>
          <t>LV 600 V</t>
        </is>
      </c>
      <c r="J5432" s="12" t="inlineStr">
        <is>
          <t>Type TC-ER 600 V 3/C Cu XHHW-2 + ground, PVC jacket</t>
        </is>
      </c>
      <c r="K5432" s="12" t="inlineStr">
        <is>
          <t>LV|3/C+G|350</t>
        </is>
      </c>
      <c r="L5432" s="12" t="inlineStr">
        <is>
          <t>3/C+G</t>
        </is>
      </c>
      <c r="M5432" s="12" t="inlineStr">
        <is>
          <t>350 kcmil</t>
        </is>
      </c>
      <c r="N5432" s="12" t="n">
        <v>1</v>
      </c>
      <c r="O5432" s="12" t="n">
        <v>1</v>
      </c>
      <c r="P5432" s="12" t="n">
        <v>480</v>
      </c>
      <c r="Q5432" s="12" t="n">
        <v>150</v>
      </c>
      <c r="R5432" s="12" t="n">
        <v>212.3</v>
      </c>
      <c r="S5432" s="12" t="inlineStr">
        <is>
          <t>Duct bank</t>
        </is>
      </c>
      <c r="T5432" s="16" t="n">
        <v>579</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is>
          <t>VD 1.9 %</t>
        </is>
      </c>
      <c r="AA5432" s="12">
        <f>N5432*O5432</f>
        <v/>
      </c>
    </row>
    <row r="5433">
      <c r="A5433" s="12" t="inlineStr">
        <is>
          <t>J-P-0004</t>
        </is>
      </c>
      <c r="B5433" s="12" t="inlineStr">
        <is>
          <t>J</t>
        </is>
      </c>
      <c r="C5433" s="12" t="inlineStr">
        <is>
          <t>GT inlet chilling</t>
        </is>
      </c>
      <c r="D5433" s="12" t="inlineStr">
        <is>
          <t>Motor 4 of 4, 150 kW</t>
        </is>
      </c>
      <c r="E5433" s="12" t="inlineStr"/>
      <c r="F5433" s="12" t="inlineStr">
        <is>
          <t>Inlet-chilling e-house / transformer</t>
        </is>
      </c>
      <c r="G5433" s="12" t="inlineStr"/>
      <c r="H5433" s="12" t="inlineStr">
        <is>
          <t>CHW pumps</t>
        </is>
      </c>
      <c r="I5433" s="12" t="inlineStr">
        <is>
          <t>LV 600 V</t>
        </is>
      </c>
      <c r="J5433" s="12" t="inlineStr">
        <is>
          <t>Type TC-ER 600 V 3/C Cu XHHW-2 + ground, PVC jacket</t>
        </is>
      </c>
      <c r="K5433" s="12" t="inlineStr">
        <is>
          <t>LV|3/C+G|350</t>
        </is>
      </c>
      <c r="L5433" s="12" t="inlineStr">
        <is>
          <t>3/C+G</t>
        </is>
      </c>
      <c r="M5433" s="12" t="inlineStr">
        <is>
          <t>350 kcmil</t>
        </is>
      </c>
      <c r="N5433" s="12" t="n">
        <v>1</v>
      </c>
      <c r="O5433" s="12" t="n">
        <v>1</v>
      </c>
      <c r="P5433" s="12" t="n">
        <v>480</v>
      </c>
      <c r="Q5433" s="12" t="n">
        <v>150</v>
      </c>
      <c r="R5433" s="12" t="n">
        <v>212.3</v>
      </c>
      <c r="S5433" s="12" t="inlineStr">
        <is>
          <t>Duct bank</t>
        </is>
      </c>
      <c r="T5433" s="16" t="n">
        <v>579</v>
      </c>
      <c r="U5433" s="16" t="n">
        <v>32</v>
      </c>
      <c r="V5433" s="16">
        <f>ROUNDUP((T5433+U5433+2*'Read Me'!$B$13)*(1+'Read Me'!$B$12),-1)</f>
        <v/>
      </c>
      <c r="W5433" s="16">
        <f>V5433*N5433*O5433</f>
        <v/>
      </c>
      <c r="X5433" s="12">
        <f>IF(LEFT(I5433,2)="MV",2*N5433*IF(L5433="1/C",O5433,1),0)</f>
        <v/>
      </c>
      <c r="Y5433" s="12">
        <f>IF(OR(LEFT(K5433,4)="LVAX",LEFT(K5433,6)="MV15AX",LEFT(K5433,4)="CTAX",LEFT(K5433,2)="W|"),2*N5433*O5433,0)</f>
        <v/>
      </c>
      <c r="Z5433" s="12" t="inlineStr">
        <is>
          <t>VD 1.9 %</t>
        </is>
      </c>
      <c r="AA5433" s="12">
        <f>N5433*O5433</f>
        <v/>
      </c>
    </row>
    <row r="5434">
      <c r="A5434" s="12" t="inlineStr">
        <is>
          <t>J-P-0005</t>
        </is>
      </c>
      <c r="B5434" s="12" t="inlineStr">
        <is>
          <t>J</t>
        </is>
      </c>
      <c r="C5434" s="12" t="inlineStr">
        <is>
          <t>GT inlet chilling</t>
        </is>
      </c>
      <c r="D5434" s="12" t="inlineStr">
        <is>
          <t>LV power feeder</t>
        </is>
      </c>
      <c r="E5434" s="12" t="inlineStr"/>
      <c r="F5434" s="12" t="inlineStr">
        <is>
          <t>Inlet-chilling e-house / transformer</t>
        </is>
      </c>
      <c r="G5434" s="12" t="inlineStr"/>
      <c r="H5434" s="12" t="inlineStr">
        <is>
          <t>CONDITIONAL: TES chilled-water tank</t>
        </is>
      </c>
      <c r="I5434" s="12" t="inlineStr">
        <is>
          <t>LV 600 V</t>
        </is>
      </c>
      <c r="J5434" s="12" t="inlineStr">
        <is>
          <t>Type TC-ER 600 V 3/C Cu XHHW-2 + ground, PVC jacket</t>
        </is>
      </c>
      <c r="K5434" s="12" t="inlineStr">
        <is>
          <t>LV|3/C+G|8</t>
        </is>
      </c>
      <c r="L5434" s="12" t="inlineStr">
        <is>
          <t>3/C+G</t>
        </is>
      </c>
      <c r="M5434" s="12" t="inlineStr">
        <is>
          <t>8</t>
        </is>
      </c>
      <c r="N5434" s="12" t="n">
        <v>1</v>
      </c>
      <c r="O5434" s="12" t="n">
        <v>1</v>
      </c>
      <c r="P5434" s="12" t="n">
        <v>480</v>
      </c>
      <c r="Q5434" s="12" t="n">
        <v>10</v>
      </c>
      <c r="R5434" s="12" t="n">
        <v>14.2</v>
      </c>
      <c r="S5434" s="12" t="inlineStr">
        <is>
          <t>Duct bank</t>
        </is>
      </c>
      <c r="T5434" s="16" t="n">
        <v>271</v>
      </c>
      <c r="U5434" s="16" t="n">
        <v>217</v>
      </c>
      <c r="V5434" s="16">
        <f>ROUNDUP((T5434+U5434+2*'Read Me'!$B$13)*(1+'Read Me'!$B$12),-1)</f>
        <v/>
      </c>
      <c r="W5434" s="16">
        <f>V5434*N5434*O5434</f>
        <v/>
      </c>
      <c r="X5434" s="12">
        <f>IF(LEFT(I5434,2)="MV",2*N5434*IF(L5434="1/C",O5434,1),0)</f>
        <v/>
      </c>
      <c r="Y5434" s="12">
        <f>IF(OR(LEFT(K5434,4)="LVAX",LEFT(K5434,6)="MV15AX",LEFT(K5434,4)="CTAX",LEFT(K5434,2)="W|"),2*N5434*O5434,0)</f>
        <v/>
      </c>
      <c r="Z5434" s="12" t="inlineStr">
        <is>
          <t>VD 2.1 %</t>
        </is>
      </c>
      <c r="AA5434" s="12">
        <f>N5434*O5434</f>
        <v/>
      </c>
    </row>
    <row r="5435">
      <c r="A5435" s="12" t="inlineStr">
        <is>
          <t>J-P-0006</t>
        </is>
      </c>
      <c r="B5435" s="12" t="inlineStr">
        <is>
          <t>J</t>
        </is>
      </c>
      <c r="C5435" s="12" t="inlineStr">
        <is>
          <t>GT inlet chilling</t>
        </is>
      </c>
      <c r="D5435" s="12" t="inlineStr">
        <is>
          <t>Motor 1 of 6, 7 kW</t>
        </is>
      </c>
      <c r="E5435" s="12" t="inlineStr"/>
      <c r="F5435" s="12" t="inlineStr">
        <is>
          <t>Inlet-chilling e-house / transformer</t>
        </is>
      </c>
      <c r="G5435" s="12" t="inlineStr"/>
      <c r="H5435" s="12" t="inlineStr">
        <is>
          <t>Chillers x6 (water-cooled)</t>
        </is>
      </c>
      <c r="I5435" s="12" t="inlineStr">
        <is>
          <t>LV 600 V</t>
        </is>
      </c>
      <c r="J5435" s="12" t="inlineStr">
        <is>
          <t>Type TC-ER 600 V 3/C Cu XHHW-2 + ground, PVC jacket</t>
        </is>
      </c>
      <c r="K5435" s="12" t="inlineStr">
        <is>
          <t>LV|3/C+G|10</t>
        </is>
      </c>
      <c r="L5435" s="12" t="inlineStr">
        <is>
          <t>3/C+G</t>
        </is>
      </c>
      <c r="M5435" s="12" t="inlineStr">
        <is>
          <t>10</t>
        </is>
      </c>
      <c r="N5435" s="12" t="n">
        <v>1</v>
      </c>
      <c r="O5435" s="12" t="n">
        <v>1</v>
      </c>
      <c r="P5435" s="12" t="n">
        <v>480</v>
      </c>
      <c r="Q5435" s="12" t="n">
        <v>7</v>
      </c>
      <c r="R5435" s="12" t="n">
        <v>9.9</v>
      </c>
      <c r="S5435" s="12" t="inlineStr">
        <is>
          <t>Duct bank</t>
        </is>
      </c>
      <c r="T5435" s="16" t="n">
        <v>10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is>
          <t>VD 0.2 %</t>
        </is>
      </c>
      <c r="AA5435" s="12">
        <f>N5435*O5435</f>
        <v/>
      </c>
    </row>
    <row r="5436">
      <c r="A5436" s="12" t="inlineStr">
        <is>
          <t>J-P-0007</t>
        </is>
      </c>
      <c r="B5436" s="12" t="inlineStr">
        <is>
          <t>J</t>
        </is>
      </c>
      <c r="C5436" s="12" t="inlineStr">
        <is>
          <t>GT inlet chilling</t>
        </is>
      </c>
      <c r="D5436" s="12" t="inlineStr">
        <is>
          <t>Motor 2 of 6, 7 kW</t>
        </is>
      </c>
      <c r="E5436" s="12" t="inlineStr"/>
      <c r="F5436" s="12" t="inlineStr">
        <is>
          <t>Inlet-chilling e-house / transformer</t>
        </is>
      </c>
      <c r="G5436" s="12" t="inlineStr"/>
      <c r="H5436" s="12" t="inlineStr">
        <is>
          <t>Chillers x6 (water-cooled)</t>
        </is>
      </c>
      <c r="I5436" s="12" t="inlineStr">
        <is>
          <t>LV 600 V</t>
        </is>
      </c>
      <c r="J5436" s="12" t="inlineStr">
        <is>
          <t>Type TC-ER 600 V 3/C Cu XHHW-2 + ground, PVC jacket</t>
        </is>
      </c>
      <c r="K5436" s="12" t="inlineStr">
        <is>
          <t>LV|3/C+G|10</t>
        </is>
      </c>
      <c r="L5436" s="12" t="inlineStr">
        <is>
          <t>3/C+G</t>
        </is>
      </c>
      <c r="M5436" s="12" t="inlineStr">
        <is>
          <t>10</t>
        </is>
      </c>
      <c r="N5436" s="12" t="n">
        <v>1</v>
      </c>
      <c r="O5436" s="12" t="n">
        <v>1</v>
      </c>
      <c r="P5436" s="12" t="n">
        <v>480</v>
      </c>
      <c r="Q5436" s="12" t="n">
        <v>7</v>
      </c>
      <c r="R5436" s="12" t="n">
        <v>9.9</v>
      </c>
      <c r="S5436" s="12" t="inlineStr">
        <is>
          <t>Duct bank</t>
        </is>
      </c>
      <c r="T5436" s="16" t="n">
        <v>10</v>
      </c>
      <c r="U5436" s="16" t="n">
        <v>32</v>
      </c>
      <c r="V5436" s="16">
        <f>ROUNDUP((T5436+U5436+2*'Read Me'!$B$13)*(1+'Read Me'!$B$12),-1)</f>
        <v/>
      </c>
      <c r="W5436" s="16">
        <f>V5436*N5436*O5436</f>
        <v/>
      </c>
      <c r="X5436" s="12">
        <f>IF(LEFT(I5436,2)="MV",2*N5436*IF(L5436="1/C",O5436,1),0)</f>
        <v/>
      </c>
      <c r="Y5436" s="12">
        <f>IF(OR(LEFT(K5436,4)="LVAX",LEFT(K5436,6)="MV15AX",LEFT(K5436,4)="CTAX",LEFT(K5436,2)="W|"),2*N5436*O5436,0)</f>
        <v/>
      </c>
      <c r="Z5436" s="12" t="inlineStr">
        <is>
          <t>VD 0.2 %</t>
        </is>
      </c>
      <c r="AA5436" s="12">
        <f>N5436*O5436</f>
        <v/>
      </c>
    </row>
    <row r="5437">
      <c r="A5437" s="12" t="inlineStr">
        <is>
          <t>J-P-0008</t>
        </is>
      </c>
      <c r="B5437" s="12" t="inlineStr">
        <is>
          <t>J</t>
        </is>
      </c>
      <c r="C5437" s="12" t="inlineStr">
        <is>
          <t>GT inlet chilling</t>
        </is>
      </c>
      <c r="D5437" s="12" t="inlineStr">
        <is>
          <t>Motor 3 of 6, 7 kW</t>
        </is>
      </c>
      <c r="E5437" s="12" t="inlineStr"/>
      <c r="F5437" s="12" t="inlineStr">
        <is>
          <t>Inlet-chilling e-house / transformer</t>
        </is>
      </c>
      <c r="G5437" s="12" t="inlineStr"/>
      <c r="H5437" s="12" t="inlineStr">
        <is>
          <t>Chillers x6 (water-cooled)</t>
        </is>
      </c>
      <c r="I5437" s="12" t="inlineStr">
        <is>
          <t>LV 600 V</t>
        </is>
      </c>
      <c r="J5437" s="12" t="inlineStr">
        <is>
          <t>Type TC-ER 600 V 3/C Cu XHHW-2 + ground, PVC jacket</t>
        </is>
      </c>
      <c r="K5437" s="12" t="inlineStr">
        <is>
          <t>LV|3/C+G|10</t>
        </is>
      </c>
      <c r="L5437" s="12" t="inlineStr">
        <is>
          <t>3/C+G</t>
        </is>
      </c>
      <c r="M5437" s="12" t="inlineStr">
        <is>
          <t>10</t>
        </is>
      </c>
      <c r="N5437" s="12" t="n">
        <v>1</v>
      </c>
      <c r="O5437" s="12" t="n">
        <v>1</v>
      </c>
      <c r="P5437" s="12" t="n">
        <v>480</v>
      </c>
      <c r="Q5437" s="12" t="n">
        <v>7</v>
      </c>
      <c r="R5437" s="12" t="n">
        <v>9.9</v>
      </c>
      <c r="S5437" s="12" t="inlineStr">
        <is>
          <t>Duct bank</t>
        </is>
      </c>
      <c r="T5437" s="16" t="n">
        <v>10</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is>
          <t>VD 0.2 %</t>
        </is>
      </c>
      <c r="AA5437" s="12">
        <f>N5437*O5437</f>
        <v/>
      </c>
    </row>
    <row r="5438">
      <c r="A5438" s="12" t="inlineStr">
        <is>
          <t>J-P-0009</t>
        </is>
      </c>
      <c r="B5438" s="12" t="inlineStr">
        <is>
          <t>J</t>
        </is>
      </c>
      <c r="C5438" s="12" t="inlineStr">
        <is>
          <t>GT inlet chilling</t>
        </is>
      </c>
      <c r="D5438" s="12" t="inlineStr">
        <is>
          <t>Motor 4 of 6, 7 kW</t>
        </is>
      </c>
      <c r="E5438" s="12" t="inlineStr"/>
      <c r="F5438" s="12" t="inlineStr">
        <is>
          <t>Inlet-chilling e-house / transformer</t>
        </is>
      </c>
      <c r="G5438" s="12" t="inlineStr"/>
      <c r="H5438" s="12" t="inlineStr">
        <is>
          <t>Chillers x6 (water-cooled)</t>
        </is>
      </c>
      <c r="I5438" s="12" t="inlineStr">
        <is>
          <t>LV 600 V</t>
        </is>
      </c>
      <c r="J5438" s="12" t="inlineStr">
        <is>
          <t>Type TC-ER 600 V 3/C Cu XHHW-2 + ground, PVC jacket</t>
        </is>
      </c>
      <c r="K5438" s="12" t="inlineStr">
        <is>
          <t>LV|3/C+G|10</t>
        </is>
      </c>
      <c r="L5438" s="12" t="inlineStr">
        <is>
          <t>3/C+G</t>
        </is>
      </c>
      <c r="M5438" s="12" t="inlineStr">
        <is>
          <t>10</t>
        </is>
      </c>
      <c r="N5438" s="12" t="n">
        <v>1</v>
      </c>
      <c r="O5438" s="12" t="n">
        <v>1</v>
      </c>
      <c r="P5438" s="12" t="n">
        <v>480</v>
      </c>
      <c r="Q5438" s="12" t="n">
        <v>7</v>
      </c>
      <c r="R5438" s="12" t="n">
        <v>9.9</v>
      </c>
      <c r="S5438" s="12" t="inlineStr">
        <is>
          <t>Duct bank</t>
        </is>
      </c>
      <c r="T5438" s="16" t="n">
        <v>10</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is>
          <t>VD 0.2 %</t>
        </is>
      </c>
      <c r="AA5438" s="12">
        <f>N5438*O5438</f>
        <v/>
      </c>
    </row>
    <row r="5439">
      <c r="A5439" s="12" t="inlineStr">
        <is>
          <t>J-P-0010</t>
        </is>
      </c>
      <c r="B5439" s="12" t="inlineStr">
        <is>
          <t>J</t>
        </is>
      </c>
      <c r="C5439" s="12" t="inlineStr">
        <is>
          <t>GT inlet chilling</t>
        </is>
      </c>
      <c r="D5439" s="12" t="inlineStr">
        <is>
          <t>Motor 5 of 6, 7 kW</t>
        </is>
      </c>
      <c r="E5439" s="12" t="inlineStr"/>
      <c r="F5439" s="12" t="inlineStr">
        <is>
          <t>Inlet-chilling e-house / transformer</t>
        </is>
      </c>
      <c r="G5439" s="12" t="inlineStr"/>
      <c r="H5439" s="12" t="inlineStr">
        <is>
          <t>Chillers x6 (water-cooled)</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7</v>
      </c>
      <c r="R5439" s="12" t="n">
        <v>9.9</v>
      </c>
      <c r="S5439" s="12" t="inlineStr">
        <is>
          <t>Duct bank</t>
        </is>
      </c>
      <c r="T5439" s="16" t="n">
        <v>10</v>
      </c>
      <c r="U5439" s="16" t="n">
        <v>32</v>
      </c>
      <c r="V5439" s="16">
        <f>ROUNDUP((T5439+U5439+2*'Read Me'!$B$13)*(1+'Read Me'!$B$12),-1)</f>
        <v/>
      </c>
      <c r="W5439" s="16">
        <f>V5439*N5439*O5439</f>
        <v/>
      </c>
      <c r="X5439" s="12">
        <f>IF(LEFT(I5439,2)="MV",2*N5439*IF(L5439="1/C",O5439,1),0)</f>
        <v/>
      </c>
      <c r="Y5439" s="12">
        <f>IF(OR(LEFT(K5439,4)="LVAX",LEFT(K5439,6)="MV15AX",LEFT(K5439,4)="CTAX",LEFT(K5439,2)="W|"),2*N5439*O5439,0)</f>
        <v/>
      </c>
      <c r="Z5439" s="12" t="inlineStr">
        <is>
          <t>VD 0.2 %</t>
        </is>
      </c>
      <c r="AA5439" s="12">
        <f>N5439*O5439</f>
        <v/>
      </c>
    </row>
    <row r="5440">
      <c r="A5440" s="12" t="inlineStr">
        <is>
          <t>J-P-0011</t>
        </is>
      </c>
      <c r="B5440" s="12" t="inlineStr">
        <is>
          <t>J</t>
        </is>
      </c>
      <c r="C5440" s="12" t="inlineStr">
        <is>
          <t>GT inlet chilling</t>
        </is>
      </c>
      <c r="D5440" s="12" t="inlineStr">
        <is>
          <t>Motor 6 of 6, 7 kW</t>
        </is>
      </c>
      <c r="E5440" s="12" t="inlineStr"/>
      <c r="F5440" s="12" t="inlineStr">
        <is>
          <t>Inlet-chilling e-house / transformer</t>
        </is>
      </c>
      <c r="G5440" s="12" t="inlineStr"/>
      <c r="H5440" s="12" t="inlineStr">
        <is>
          <t>Chillers x6 (water-cooled)</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7</v>
      </c>
      <c r="R5440" s="12" t="n">
        <v>9.9</v>
      </c>
      <c r="S5440" s="12" t="inlineStr">
        <is>
          <t>Duct bank</t>
        </is>
      </c>
      <c r="T5440" s="16" t="n">
        <v>10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is>
          <t>VD 0.2 %</t>
        </is>
      </c>
      <c r="AA5440" s="12">
        <f>N5440*O5440</f>
        <v/>
      </c>
    </row>
    <row r="5441">
      <c r="A5441" s="12" t="inlineStr">
        <is>
          <t>J-P-0012</t>
        </is>
      </c>
      <c r="B5441" s="12" t="inlineStr">
        <is>
          <t>J</t>
        </is>
      </c>
      <c r="C5441" s="12" t="inlineStr">
        <is>
          <t>GT inlet chilling</t>
        </is>
      </c>
      <c r="D5441" s="12" t="inlineStr">
        <is>
          <t>Motor 1 of 12, 75 kW (VFD output)</t>
        </is>
      </c>
      <c r="E5441" s="12" t="inlineStr"/>
      <c r="F5441" s="12" t="inlineStr">
        <is>
          <t>Inlet-chilling e-house / transformer</t>
        </is>
      </c>
      <c r="G5441" s="12" t="inlineStr"/>
      <c r="H5441" s="12" t="inlineStr">
        <is>
          <t>Inlet-chilling tower (12 cells): chiller heat rejection</t>
        </is>
      </c>
      <c r="I5441" s="12" t="inlineStr">
        <is>
          <t>LV 600 V</t>
        </is>
      </c>
      <c r="J5441" s="12" t="inlineStr">
        <is>
          <t>VFD cable 600 V 3/C Cu XHHW-2, 3 symmetrical grounds, overall Cu tape shield, TC-ER</t>
        </is>
      </c>
      <c r="K5441" s="12" t="inlineStr">
        <is>
          <t>VFD|3/C+3G|2/0</t>
        </is>
      </c>
      <c r="L5441" s="12" t="inlineStr">
        <is>
          <t>3/C+3G</t>
        </is>
      </c>
      <c r="M5441" s="12" t="inlineStr">
        <is>
          <t>2/0</t>
        </is>
      </c>
      <c r="N5441" s="12" t="n">
        <v>1</v>
      </c>
      <c r="O5441" s="12" t="n">
        <v>1</v>
      </c>
      <c r="P5441" s="12" t="n">
        <v>480</v>
      </c>
      <c r="Q5441" s="12" t="n">
        <v>75</v>
      </c>
      <c r="R5441" s="12" t="n">
        <v>106</v>
      </c>
      <c r="S5441" s="12" t="inlineStr">
        <is>
          <t>Duct bank</t>
        </is>
      </c>
      <c r="T5441" s="16" t="n">
        <v>683</v>
      </c>
      <c r="U5441" s="16" t="n">
        <v>38</v>
      </c>
      <c r="V5441" s="16">
        <f>ROUNDUP((T5441+U5441+2*'Read Me'!$B$13)*(1+'Read Me'!$B$12),-1)</f>
        <v/>
      </c>
      <c r="W5441" s="16">
        <f>V5441*N5441*O5441</f>
        <v/>
      </c>
      <c r="X5441" s="12">
        <f>IF(LEFT(I5441,2)="MV",2*N5441*IF(L5441="1/C",O5441,1),0)</f>
        <v/>
      </c>
      <c r="Y5441" s="12">
        <f>IF(OR(LEFT(K5441,4)="LVAX",LEFT(K5441,6)="MV15AX",LEFT(K5441,4)="CTAX",LEFT(K5441,2)="W|"),2*N5441*O5441,0)</f>
        <v/>
      </c>
      <c r="Z5441" s="12" t="inlineStr">
        <is>
          <t>VD 2.9 %</t>
        </is>
      </c>
      <c r="AA5441" s="12">
        <f>N5441*O5441</f>
        <v/>
      </c>
    </row>
    <row r="5442">
      <c r="A5442" s="12" t="inlineStr">
        <is>
          <t>J-P-0013</t>
        </is>
      </c>
      <c r="B5442" s="12" t="inlineStr">
        <is>
          <t>J</t>
        </is>
      </c>
      <c r="C5442" s="12" t="inlineStr">
        <is>
          <t>GT inlet chilling</t>
        </is>
      </c>
      <c r="D5442" s="12" t="inlineStr">
        <is>
          <t>Motor 2 of 12, 75 kW (VFD output)</t>
        </is>
      </c>
      <c r="E5442" s="12" t="inlineStr"/>
      <c r="F5442" s="12" t="inlineStr">
        <is>
          <t>Inlet-chilling e-house / transformer</t>
        </is>
      </c>
      <c r="G5442" s="12" t="inlineStr"/>
      <c r="H5442" s="12" t="inlineStr">
        <is>
          <t>Inlet-chilling tower (12 cells): chiller heat rejection</t>
        </is>
      </c>
      <c r="I5442" s="12" t="inlineStr">
        <is>
          <t>LV 600 V</t>
        </is>
      </c>
      <c r="J5442" s="12" t="inlineStr">
        <is>
          <t>VFD cable 600 V 3/C Cu XHHW-2, 3 symmetrical grounds, overall Cu tape shield, TC-ER</t>
        </is>
      </c>
      <c r="K5442" s="12" t="inlineStr">
        <is>
          <t>VFD|3/C+3G|2/0</t>
        </is>
      </c>
      <c r="L5442" s="12" t="inlineStr">
        <is>
          <t>3/C+3G</t>
        </is>
      </c>
      <c r="M5442" s="12" t="inlineStr">
        <is>
          <t>2/0</t>
        </is>
      </c>
      <c r="N5442" s="12" t="n">
        <v>1</v>
      </c>
      <c r="O5442" s="12" t="n">
        <v>1</v>
      </c>
      <c r="P5442" s="12" t="n">
        <v>480</v>
      </c>
      <c r="Q5442" s="12" t="n">
        <v>75</v>
      </c>
      <c r="R5442" s="12" t="n">
        <v>106</v>
      </c>
      <c r="S5442" s="12" t="inlineStr">
        <is>
          <t>Duct bank</t>
        </is>
      </c>
      <c r="T5442" s="16" t="n">
        <v>683</v>
      </c>
      <c r="U5442" s="16" t="n">
        <v>38</v>
      </c>
      <c r="V5442" s="16">
        <f>ROUNDUP((T5442+U5442+2*'Read Me'!$B$13)*(1+'Read Me'!$B$12),-1)</f>
        <v/>
      </c>
      <c r="W5442" s="16">
        <f>V5442*N5442*O5442</f>
        <v/>
      </c>
      <c r="X5442" s="12">
        <f>IF(LEFT(I5442,2)="MV",2*N5442*IF(L5442="1/C",O5442,1),0)</f>
        <v/>
      </c>
      <c r="Y5442" s="12">
        <f>IF(OR(LEFT(K5442,4)="LVAX",LEFT(K5442,6)="MV15AX",LEFT(K5442,4)="CTAX",LEFT(K5442,2)="W|"),2*N5442*O5442,0)</f>
        <v/>
      </c>
      <c r="Z5442" s="12" t="inlineStr">
        <is>
          <t>VD 2.9 %</t>
        </is>
      </c>
      <c r="AA5442" s="12">
        <f>N5442*O5442</f>
        <v/>
      </c>
    </row>
    <row r="5443">
      <c r="A5443" s="12" t="inlineStr">
        <is>
          <t>J-P-0014</t>
        </is>
      </c>
      <c r="B5443" s="12" t="inlineStr">
        <is>
          <t>J</t>
        </is>
      </c>
      <c r="C5443" s="12" t="inlineStr">
        <is>
          <t>GT inlet chilling</t>
        </is>
      </c>
      <c r="D5443" s="12" t="inlineStr">
        <is>
          <t>Motor 3 of 12, 75 kW (VFD output)</t>
        </is>
      </c>
      <c r="E5443" s="12" t="inlineStr"/>
      <c r="F5443" s="12" t="inlineStr">
        <is>
          <t>Inlet-chilling e-house / transformer</t>
        </is>
      </c>
      <c r="G5443" s="12" t="inlineStr"/>
      <c r="H5443" s="12" t="inlineStr">
        <is>
          <t>Inlet-chilling tower (12 cells): chiller heat rejection</t>
        </is>
      </c>
      <c r="I5443" s="12" t="inlineStr">
        <is>
          <t>LV 600 V</t>
        </is>
      </c>
      <c r="J5443" s="12" t="inlineStr">
        <is>
          <t>VFD cable 600 V 3/C Cu XHHW-2, 3 symmetrical grounds, overall Cu tape shield, TC-ER</t>
        </is>
      </c>
      <c r="K5443" s="12" t="inlineStr">
        <is>
          <t>VFD|3/C+3G|2/0</t>
        </is>
      </c>
      <c r="L5443" s="12" t="inlineStr">
        <is>
          <t>3/C+3G</t>
        </is>
      </c>
      <c r="M5443" s="12" t="inlineStr">
        <is>
          <t>2/0</t>
        </is>
      </c>
      <c r="N5443" s="12" t="n">
        <v>1</v>
      </c>
      <c r="O5443" s="12" t="n">
        <v>1</v>
      </c>
      <c r="P5443" s="12" t="n">
        <v>480</v>
      </c>
      <c r="Q5443" s="12" t="n">
        <v>75</v>
      </c>
      <c r="R5443" s="12" t="n">
        <v>106</v>
      </c>
      <c r="S5443" s="12" t="inlineStr">
        <is>
          <t>Duct bank</t>
        </is>
      </c>
      <c r="T5443" s="16" t="n">
        <v>683</v>
      </c>
      <c r="U5443" s="16" t="n">
        <v>38</v>
      </c>
      <c r="V5443" s="16">
        <f>ROUNDUP((T5443+U5443+2*'Read Me'!$B$13)*(1+'Read Me'!$B$12),-1)</f>
        <v/>
      </c>
      <c r="W5443" s="16">
        <f>V5443*N5443*O5443</f>
        <v/>
      </c>
      <c r="X5443" s="12">
        <f>IF(LEFT(I5443,2)="MV",2*N5443*IF(L5443="1/C",O5443,1),0)</f>
        <v/>
      </c>
      <c r="Y5443" s="12">
        <f>IF(OR(LEFT(K5443,4)="LVAX",LEFT(K5443,6)="MV15AX",LEFT(K5443,4)="CTAX",LEFT(K5443,2)="W|"),2*N5443*O5443,0)</f>
        <v/>
      </c>
      <c r="Z5443" s="12" t="inlineStr">
        <is>
          <t>VD 2.9 %</t>
        </is>
      </c>
      <c r="AA5443" s="12">
        <f>N5443*O5443</f>
        <v/>
      </c>
    </row>
    <row r="5444">
      <c r="A5444" s="12" t="inlineStr">
        <is>
          <t>J-P-0015</t>
        </is>
      </c>
      <c r="B5444" s="12" t="inlineStr">
        <is>
          <t>J</t>
        </is>
      </c>
      <c r="C5444" s="12" t="inlineStr">
        <is>
          <t>GT inlet chilling</t>
        </is>
      </c>
      <c r="D5444" s="12" t="inlineStr">
        <is>
          <t>Motor 4 of 12, 75 kW (VFD output)</t>
        </is>
      </c>
      <c r="E5444" s="12" t="inlineStr"/>
      <c r="F5444" s="12" t="inlineStr">
        <is>
          <t>Inlet-chilling e-house / transformer</t>
        </is>
      </c>
      <c r="G5444" s="12" t="inlineStr"/>
      <c r="H5444" s="12" t="inlineStr">
        <is>
          <t>Inlet-chilling tower (12 cells): chiller heat rejection</t>
        </is>
      </c>
      <c r="I5444" s="12" t="inlineStr">
        <is>
          <t>LV 600 V</t>
        </is>
      </c>
      <c r="J5444" s="12" t="inlineStr">
        <is>
          <t>VFD cable 600 V 3/C Cu XHHW-2, 3 symmetrical grounds, overall Cu tape shield, TC-ER</t>
        </is>
      </c>
      <c r="K5444" s="12" t="inlineStr">
        <is>
          <t>VFD|3/C+3G|2/0</t>
        </is>
      </c>
      <c r="L5444" s="12" t="inlineStr">
        <is>
          <t>3/C+3G</t>
        </is>
      </c>
      <c r="M5444" s="12" t="inlineStr">
        <is>
          <t>2/0</t>
        </is>
      </c>
      <c r="N5444" s="12" t="n">
        <v>1</v>
      </c>
      <c r="O5444" s="12" t="n">
        <v>1</v>
      </c>
      <c r="P5444" s="12" t="n">
        <v>480</v>
      </c>
      <c r="Q5444" s="12" t="n">
        <v>75</v>
      </c>
      <c r="R5444" s="12" t="n">
        <v>106</v>
      </c>
      <c r="S5444" s="12" t="inlineStr">
        <is>
          <t>Duct bank</t>
        </is>
      </c>
      <c r="T5444" s="16" t="n">
        <v>683</v>
      </c>
      <c r="U5444" s="16" t="n">
        <v>38</v>
      </c>
      <c r="V5444" s="16">
        <f>ROUNDUP((T5444+U5444+2*'Read Me'!$B$13)*(1+'Read Me'!$B$12),-1)</f>
        <v/>
      </c>
      <c r="W5444" s="16">
        <f>V5444*N5444*O5444</f>
        <v/>
      </c>
      <c r="X5444" s="12">
        <f>IF(LEFT(I5444,2)="MV",2*N5444*IF(L5444="1/C",O5444,1),0)</f>
        <v/>
      </c>
      <c r="Y5444" s="12">
        <f>IF(OR(LEFT(K5444,4)="LVAX",LEFT(K5444,6)="MV15AX",LEFT(K5444,4)="CTAX",LEFT(K5444,2)="W|"),2*N5444*O5444,0)</f>
        <v/>
      </c>
      <c r="Z5444" s="12" t="inlineStr">
        <is>
          <t>VD 2.9 %</t>
        </is>
      </c>
      <c r="AA5444" s="12">
        <f>N5444*O5444</f>
        <v/>
      </c>
    </row>
    <row r="5445">
      <c r="A5445" s="12" t="inlineStr">
        <is>
          <t>J-P-0016</t>
        </is>
      </c>
      <c r="B5445" s="12" t="inlineStr">
        <is>
          <t>J</t>
        </is>
      </c>
      <c r="C5445" s="12" t="inlineStr">
        <is>
          <t>GT inlet chilling</t>
        </is>
      </c>
      <c r="D5445" s="12" t="inlineStr">
        <is>
          <t>Motor 5 of 12, 75 kW (VFD output)</t>
        </is>
      </c>
      <c r="E5445" s="12" t="inlineStr"/>
      <c r="F5445" s="12" t="inlineStr">
        <is>
          <t>Inlet-chilling e-house / transformer</t>
        </is>
      </c>
      <c r="G5445" s="12" t="inlineStr"/>
      <c r="H5445" s="12" t="inlineStr">
        <is>
          <t>Inlet-chilling tower (12 cells): chiller heat rejection</t>
        </is>
      </c>
      <c r="I5445" s="12" t="inlineStr">
        <is>
          <t>LV 600 V</t>
        </is>
      </c>
      <c r="J5445" s="12" t="inlineStr">
        <is>
          <t>VFD cable 600 V 3/C Cu XHHW-2, 3 symmetrical grounds, overall Cu tape shield, TC-ER</t>
        </is>
      </c>
      <c r="K5445" s="12" t="inlineStr">
        <is>
          <t>VFD|3/C+3G|2/0</t>
        </is>
      </c>
      <c r="L5445" s="12" t="inlineStr">
        <is>
          <t>3/C+3G</t>
        </is>
      </c>
      <c r="M5445" s="12" t="inlineStr">
        <is>
          <t>2/0</t>
        </is>
      </c>
      <c r="N5445" s="12" t="n">
        <v>1</v>
      </c>
      <c r="O5445" s="12" t="n">
        <v>1</v>
      </c>
      <c r="P5445" s="12" t="n">
        <v>480</v>
      </c>
      <c r="Q5445" s="12" t="n">
        <v>75</v>
      </c>
      <c r="R5445" s="12" t="n">
        <v>106</v>
      </c>
      <c r="S5445" s="12" t="inlineStr">
        <is>
          <t>Duct bank</t>
        </is>
      </c>
      <c r="T5445" s="16" t="n">
        <v>683</v>
      </c>
      <c r="U5445" s="16" t="n">
        <v>38</v>
      </c>
      <c r="V5445" s="16">
        <f>ROUNDUP((T5445+U5445+2*'Read Me'!$B$13)*(1+'Read Me'!$B$12),-1)</f>
        <v/>
      </c>
      <c r="W5445" s="16">
        <f>V5445*N5445*O5445</f>
        <v/>
      </c>
      <c r="X5445" s="12">
        <f>IF(LEFT(I5445,2)="MV",2*N5445*IF(L5445="1/C",O5445,1),0)</f>
        <v/>
      </c>
      <c r="Y5445" s="12">
        <f>IF(OR(LEFT(K5445,4)="LVAX",LEFT(K5445,6)="MV15AX",LEFT(K5445,4)="CTAX",LEFT(K5445,2)="W|"),2*N5445*O5445,0)</f>
        <v/>
      </c>
      <c r="Z5445" s="12" t="inlineStr">
        <is>
          <t>VD 2.9 %</t>
        </is>
      </c>
      <c r="AA5445" s="12">
        <f>N5445*O5445</f>
        <v/>
      </c>
    </row>
    <row r="5446">
      <c r="A5446" s="12" t="inlineStr">
        <is>
          <t>J-P-0017</t>
        </is>
      </c>
      <c r="B5446" s="12" t="inlineStr">
        <is>
          <t>J</t>
        </is>
      </c>
      <c r="C5446" s="12" t="inlineStr">
        <is>
          <t>GT inlet chilling</t>
        </is>
      </c>
      <c r="D5446" s="12" t="inlineStr">
        <is>
          <t>Motor 6 of 12, 75 kW (VFD output)</t>
        </is>
      </c>
      <c r="E5446" s="12" t="inlineStr"/>
      <c r="F5446" s="12" t="inlineStr">
        <is>
          <t>Inlet-chilling e-house / transformer</t>
        </is>
      </c>
      <c r="G5446" s="12" t="inlineStr"/>
      <c r="H5446" s="12" t="inlineStr">
        <is>
          <t>Inlet-chilling tower (12 cells): chiller heat rejection</t>
        </is>
      </c>
      <c r="I5446" s="12" t="inlineStr">
        <is>
          <t>LV 600 V</t>
        </is>
      </c>
      <c r="J5446" s="12" t="inlineStr">
        <is>
          <t>VFD cable 600 V 3/C Cu XHHW-2, 3 symmetrical grounds, overall Cu tape shield, TC-ER</t>
        </is>
      </c>
      <c r="K5446" s="12" t="inlineStr">
        <is>
          <t>VFD|3/C+3G|2/0</t>
        </is>
      </c>
      <c r="L5446" s="12" t="inlineStr">
        <is>
          <t>3/C+3G</t>
        </is>
      </c>
      <c r="M5446" s="12" t="inlineStr">
        <is>
          <t>2/0</t>
        </is>
      </c>
      <c r="N5446" s="12" t="n">
        <v>1</v>
      </c>
      <c r="O5446" s="12" t="n">
        <v>1</v>
      </c>
      <c r="P5446" s="12" t="n">
        <v>480</v>
      </c>
      <c r="Q5446" s="12" t="n">
        <v>75</v>
      </c>
      <c r="R5446" s="12" t="n">
        <v>106</v>
      </c>
      <c r="S5446" s="12" t="inlineStr">
        <is>
          <t>Duct bank</t>
        </is>
      </c>
      <c r="T5446" s="16" t="n">
        <v>683</v>
      </c>
      <c r="U5446" s="16" t="n">
        <v>38</v>
      </c>
      <c r="V5446" s="16">
        <f>ROUNDUP((T5446+U5446+2*'Read Me'!$B$13)*(1+'Read Me'!$B$12),-1)</f>
        <v/>
      </c>
      <c r="W5446" s="16">
        <f>V5446*N5446*O5446</f>
        <v/>
      </c>
      <c r="X5446" s="12">
        <f>IF(LEFT(I5446,2)="MV",2*N5446*IF(L5446="1/C",O5446,1),0)</f>
        <v/>
      </c>
      <c r="Y5446" s="12">
        <f>IF(OR(LEFT(K5446,4)="LVAX",LEFT(K5446,6)="MV15AX",LEFT(K5446,4)="CTAX",LEFT(K5446,2)="W|"),2*N5446*O5446,0)</f>
        <v/>
      </c>
      <c r="Z5446" s="12" t="inlineStr">
        <is>
          <t>VD 2.9 %</t>
        </is>
      </c>
      <c r="AA5446" s="12">
        <f>N5446*O5446</f>
        <v/>
      </c>
    </row>
    <row r="5447">
      <c r="A5447" s="12" t="inlineStr">
        <is>
          <t>J-P-0018</t>
        </is>
      </c>
      <c r="B5447" s="12" t="inlineStr">
        <is>
          <t>J</t>
        </is>
      </c>
      <c r="C5447" s="12" t="inlineStr">
        <is>
          <t>GT inlet chilling</t>
        </is>
      </c>
      <c r="D5447" s="12" t="inlineStr">
        <is>
          <t>Motor 7 of 12, 75 kW (VFD output)</t>
        </is>
      </c>
      <c r="E5447" s="12" t="inlineStr"/>
      <c r="F5447" s="12" t="inlineStr">
        <is>
          <t>Inlet-chilling e-house / transformer</t>
        </is>
      </c>
      <c r="G5447" s="12" t="inlineStr"/>
      <c r="H5447" s="12" t="inlineStr">
        <is>
          <t>Inlet-chilling tower (12 cells): chiller heat rejection</t>
        </is>
      </c>
      <c r="I5447" s="12" t="inlineStr">
        <is>
          <t>LV 600 V</t>
        </is>
      </c>
      <c r="J5447" s="12" t="inlineStr">
        <is>
          <t>VFD cable 600 V 3/C Cu XHHW-2, 3 symmetrical grounds, overall Cu tape shield, TC-ER</t>
        </is>
      </c>
      <c r="K5447" s="12" t="inlineStr">
        <is>
          <t>VFD|3/C+3G|2/0</t>
        </is>
      </c>
      <c r="L5447" s="12" t="inlineStr">
        <is>
          <t>3/C+3G</t>
        </is>
      </c>
      <c r="M5447" s="12" t="inlineStr">
        <is>
          <t>2/0</t>
        </is>
      </c>
      <c r="N5447" s="12" t="n">
        <v>1</v>
      </c>
      <c r="O5447" s="12" t="n">
        <v>1</v>
      </c>
      <c r="P5447" s="12" t="n">
        <v>480</v>
      </c>
      <c r="Q5447" s="12" t="n">
        <v>75</v>
      </c>
      <c r="R5447" s="12" t="n">
        <v>106</v>
      </c>
      <c r="S5447" s="12" t="inlineStr">
        <is>
          <t>Duct bank</t>
        </is>
      </c>
      <c r="T5447" s="16" t="n">
        <v>683</v>
      </c>
      <c r="U5447" s="16" t="n">
        <v>38</v>
      </c>
      <c r="V5447" s="16">
        <f>ROUNDUP((T5447+U5447+2*'Read Me'!$B$13)*(1+'Read Me'!$B$12),-1)</f>
        <v/>
      </c>
      <c r="W5447" s="16">
        <f>V5447*N5447*O5447</f>
        <v/>
      </c>
      <c r="X5447" s="12">
        <f>IF(LEFT(I5447,2)="MV",2*N5447*IF(L5447="1/C",O5447,1),0)</f>
        <v/>
      </c>
      <c r="Y5447" s="12">
        <f>IF(OR(LEFT(K5447,4)="LVAX",LEFT(K5447,6)="MV15AX",LEFT(K5447,4)="CTAX",LEFT(K5447,2)="W|"),2*N5447*O5447,0)</f>
        <v/>
      </c>
      <c r="Z5447" s="12" t="inlineStr">
        <is>
          <t>VD 2.9 %</t>
        </is>
      </c>
      <c r="AA5447" s="12">
        <f>N5447*O5447</f>
        <v/>
      </c>
    </row>
    <row r="5448">
      <c r="A5448" s="12" t="inlineStr">
        <is>
          <t>J-P-0019</t>
        </is>
      </c>
      <c r="B5448" s="12" t="inlineStr">
        <is>
          <t>J</t>
        </is>
      </c>
      <c r="C5448" s="12" t="inlineStr">
        <is>
          <t>GT inlet chilling</t>
        </is>
      </c>
      <c r="D5448" s="12" t="inlineStr">
        <is>
          <t>Motor 8 of 12, 75 kW (VFD output)</t>
        </is>
      </c>
      <c r="E5448" s="12" t="inlineStr"/>
      <c r="F5448" s="12" t="inlineStr">
        <is>
          <t>Inlet-chilling e-house / transformer</t>
        </is>
      </c>
      <c r="G5448" s="12" t="inlineStr"/>
      <c r="H5448" s="12" t="inlineStr">
        <is>
          <t>Inlet-chilling tower (12 cells): chiller heat rejection</t>
        </is>
      </c>
      <c r="I5448" s="12" t="inlineStr">
        <is>
          <t>LV 600 V</t>
        </is>
      </c>
      <c r="J5448" s="12" t="inlineStr">
        <is>
          <t>VFD cable 600 V 3/C Cu XHHW-2, 3 symmetrical grounds, overall Cu tape shield, TC-ER</t>
        </is>
      </c>
      <c r="K5448" s="12" t="inlineStr">
        <is>
          <t>VFD|3/C+3G|2/0</t>
        </is>
      </c>
      <c r="L5448" s="12" t="inlineStr">
        <is>
          <t>3/C+3G</t>
        </is>
      </c>
      <c r="M5448" s="12" t="inlineStr">
        <is>
          <t>2/0</t>
        </is>
      </c>
      <c r="N5448" s="12" t="n">
        <v>1</v>
      </c>
      <c r="O5448" s="12" t="n">
        <v>1</v>
      </c>
      <c r="P5448" s="12" t="n">
        <v>480</v>
      </c>
      <c r="Q5448" s="12" t="n">
        <v>75</v>
      </c>
      <c r="R5448" s="12" t="n">
        <v>106</v>
      </c>
      <c r="S5448" s="12" t="inlineStr">
        <is>
          <t>Duct bank</t>
        </is>
      </c>
      <c r="T5448" s="16" t="n">
        <v>683</v>
      </c>
      <c r="U5448" s="16" t="n">
        <v>38</v>
      </c>
      <c r="V5448" s="16">
        <f>ROUNDUP((T5448+U5448+2*'Read Me'!$B$13)*(1+'Read Me'!$B$12),-1)</f>
        <v/>
      </c>
      <c r="W5448" s="16">
        <f>V5448*N5448*O5448</f>
        <v/>
      </c>
      <c r="X5448" s="12">
        <f>IF(LEFT(I5448,2)="MV",2*N5448*IF(L5448="1/C",O5448,1),0)</f>
        <v/>
      </c>
      <c r="Y5448" s="12">
        <f>IF(OR(LEFT(K5448,4)="LVAX",LEFT(K5448,6)="MV15AX",LEFT(K5448,4)="CTAX",LEFT(K5448,2)="W|"),2*N5448*O5448,0)</f>
        <v/>
      </c>
      <c r="Z5448" s="12" t="inlineStr">
        <is>
          <t>VD 2.9 %</t>
        </is>
      </c>
      <c r="AA5448" s="12">
        <f>N5448*O5448</f>
        <v/>
      </c>
    </row>
    <row r="5449">
      <c r="A5449" s="12" t="inlineStr">
        <is>
          <t>J-P-0020</t>
        </is>
      </c>
      <c r="B5449" s="12" t="inlineStr">
        <is>
          <t>J</t>
        </is>
      </c>
      <c r="C5449" s="12" t="inlineStr">
        <is>
          <t>GT inlet chilling</t>
        </is>
      </c>
      <c r="D5449" s="12" t="inlineStr">
        <is>
          <t>Motor 9 of 12, 75 kW (VFD output)</t>
        </is>
      </c>
      <c r="E5449" s="12" t="inlineStr"/>
      <c r="F5449" s="12" t="inlineStr">
        <is>
          <t>Inlet-chilling e-house / transformer</t>
        </is>
      </c>
      <c r="G5449" s="12" t="inlineStr"/>
      <c r="H5449" s="12" t="inlineStr">
        <is>
          <t>Inlet-chilling tower (12 cells): chiller heat rejection</t>
        </is>
      </c>
      <c r="I5449" s="12" t="inlineStr">
        <is>
          <t>LV 600 V</t>
        </is>
      </c>
      <c r="J5449" s="12" t="inlineStr">
        <is>
          <t>VFD cable 600 V 3/C Cu XHHW-2, 3 symmetrical grounds, overall Cu tape shield, TC-ER</t>
        </is>
      </c>
      <c r="K5449" s="12" t="inlineStr">
        <is>
          <t>VFD|3/C+3G|2/0</t>
        </is>
      </c>
      <c r="L5449" s="12" t="inlineStr">
        <is>
          <t>3/C+3G</t>
        </is>
      </c>
      <c r="M5449" s="12" t="inlineStr">
        <is>
          <t>2/0</t>
        </is>
      </c>
      <c r="N5449" s="12" t="n">
        <v>1</v>
      </c>
      <c r="O5449" s="12" t="n">
        <v>1</v>
      </c>
      <c r="P5449" s="12" t="n">
        <v>480</v>
      </c>
      <c r="Q5449" s="12" t="n">
        <v>75</v>
      </c>
      <c r="R5449" s="12" t="n">
        <v>106</v>
      </c>
      <c r="S5449" s="12" t="inlineStr">
        <is>
          <t>Duct bank</t>
        </is>
      </c>
      <c r="T5449" s="16" t="n">
        <v>683</v>
      </c>
      <c r="U5449" s="16" t="n">
        <v>38</v>
      </c>
      <c r="V5449" s="16">
        <f>ROUNDUP((T5449+U5449+2*'Read Me'!$B$13)*(1+'Read Me'!$B$12),-1)</f>
        <v/>
      </c>
      <c r="W5449" s="16">
        <f>V5449*N5449*O5449</f>
        <v/>
      </c>
      <c r="X5449" s="12">
        <f>IF(LEFT(I5449,2)="MV",2*N5449*IF(L5449="1/C",O5449,1),0)</f>
        <v/>
      </c>
      <c r="Y5449" s="12">
        <f>IF(OR(LEFT(K5449,4)="LVAX",LEFT(K5449,6)="MV15AX",LEFT(K5449,4)="CTAX",LEFT(K5449,2)="W|"),2*N5449*O5449,0)</f>
        <v/>
      </c>
      <c r="Z5449" s="12" t="inlineStr">
        <is>
          <t>VD 2.9 %</t>
        </is>
      </c>
      <c r="AA5449" s="12">
        <f>N5449*O5449</f>
        <v/>
      </c>
    </row>
    <row r="5450">
      <c r="A5450" s="12" t="inlineStr">
        <is>
          <t>J-P-0021</t>
        </is>
      </c>
      <c r="B5450" s="12" t="inlineStr">
        <is>
          <t>J</t>
        </is>
      </c>
      <c r="C5450" s="12" t="inlineStr">
        <is>
          <t>GT inlet chilling</t>
        </is>
      </c>
      <c r="D5450" s="12" t="inlineStr">
        <is>
          <t>Motor 10 of 12, 75 kW (VFD output)</t>
        </is>
      </c>
      <c r="E5450" s="12" t="inlineStr"/>
      <c r="F5450" s="12" t="inlineStr">
        <is>
          <t>Inlet-chilling e-house / transformer</t>
        </is>
      </c>
      <c r="G5450" s="12" t="inlineStr"/>
      <c r="H5450" s="12" t="inlineStr">
        <is>
          <t>Inlet-chilling tower (12 cells): chiller heat rejection</t>
        </is>
      </c>
      <c r="I5450" s="12" t="inlineStr">
        <is>
          <t>LV 600 V</t>
        </is>
      </c>
      <c r="J5450" s="12" t="inlineStr">
        <is>
          <t>VFD cable 600 V 3/C Cu XHHW-2, 3 symmetrical grounds, overall Cu tape shield, TC-ER</t>
        </is>
      </c>
      <c r="K5450" s="12" t="inlineStr">
        <is>
          <t>VFD|3/C+3G|2/0</t>
        </is>
      </c>
      <c r="L5450" s="12" t="inlineStr">
        <is>
          <t>3/C+3G</t>
        </is>
      </c>
      <c r="M5450" s="12" t="inlineStr">
        <is>
          <t>2/0</t>
        </is>
      </c>
      <c r="N5450" s="12" t="n">
        <v>1</v>
      </c>
      <c r="O5450" s="12" t="n">
        <v>1</v>
      </c>
      <c r="P5450" s="12" t="n">
        <v>480</v>
      </c>
      <c r="Q5450" s="12" t="n">
        <v>75</v>
      </c>
      <c r="R5450" s="12" t="n">
        <v>106</v>
      </c>
      <c r="S5450" s="12" t="inlineStr">
        <is>
          <t>Duct bank</t>
        </is>
      </c>
      <c r="T5450" s="16" t="n">
        <v>683</v>
      </c>
      <c r="U5450" s="16" t="n">
        <v>38</v>
      </c>
      <c r="V5450" s="16">
        <f>ROUNDUP((T5450+U5450+2*'Read Me'!$B$13)*(1+'Read Me'!$B$12),-1)</f>
        <v/>
      </c>
      <c r="W5450" s="16">
        <f>V5450*N5450*O5450</f>
        <v/>
      </c>
      <c r="X5450" s="12">
        <f>IF(LEFT(I5450,2)="MV",2*N5450*IF(L5450="1/C",O5450,1),0)</f>
        <v/>
      </c>
      <c r="Y5450" s="12">
        <f>IF(OR(LEFT(K5450,4)="LVAX",LEFT(K5450,6)="MV15AX",LEFT(K5450,4)="CTAX",LEFT(K5450,2)="W|"),2*N5450*O5450,0)</f>
        <v/>
      </c>
      <c r="Z5450" s="12" t="inlineStr">
        <is>
          <t>VD 2.9 %</t>
        </is>
      </c>
      <c r="AA5450" s="12">
        <f>N5450*O5450</f>
        <v/>
      </c>
    </row>
    <row r="5451">
      <c r="A5451" s="12" t="inlineStr">
        <is>
          <t>J-P-0022</t>
        </is>
      </c>
      <c r="B5451" s="12" t="inlineStr">
        <is>
          <t>J</t>
        </is>
      </c>
      <c r="C5451" s="12" t="inlineStr">
        <is>
          <t>GT inlet chilling</t>
        </is>
      </c>
      <c r="D5451" s="12" t="inlineStr">
        <is>
          <t>Motor 11 of 12, 75 kW (VFD output)</t>
        </is>
      </c>
      <c r="E5451" s="12" t="inlineStr"/>
      <c r="F5451" s="12" t="inlineStr">
        <is>
          <t>Inlet-chilling e-house / transformer</t>
        </is>
      </c>
      <c r="G5451" s="12" t="inlineStr"/>
      <c r="H5451" s="12" t="inlineStr">
        <is>
          <t>Inlet-chilling tower (12 cells): chiller heat rejection</t>
        </is>
      </c>
      <c r="I5451" s="12" t="inlineStr">
        <is>
          <t>LV 600 V</t>
        </is>
      </c>
      <c r="J5451" s="12" t="inlineStr">
        <is>
          <t>VFD cable 600 V 3/C Cu XHHW-2, 3 symmetrical grounds, overall Cu tape shield, TC-ER</t>
        </is>
      </c>
      <c r="K5451" s="12" t="inlineStr">
        <is>
          <t>VFD|3/C+3G|2/0</t>
        </is>
      </c>
      <c r="L5451" s="12" t="inlineStr">
        <is>
          <t>3/C+3G</t>
        </is>
      </c>
      <c r="M5451" s="12" t="inlineStr">
        <is>
          <t>2/0</t>
        </is>
      </c>
      <c r="N5451" s="12" t="n">
        <v>1</v>
      </c>
      <c r="O5451" s="12" t="n">
        <v>1</v>
      </c>
      <c r="P5451" s="12" t="n">
        <v>480</v>
      </c>
      <c r="Q5451" s="12" t="n">
        <v>75</v>
      </c>
      <c r="R5451" s="12" t="n">
        <v>106</v>
      </c>
      <c r="S5451" s="12" t="inlineStr">
        <is>
          <t>Duct bank</t>
        </is>
      </c>
      <c r="T5451" s="16" t="n">
        <v>683</v>
      </c>
      <c r="U5451" s="16" t="n">
        <v>38</v>
      </c>
      <c r="V5451" s="16">
        <f>ROUNDUP((T5451+U5451+2*'Read Me'!$B$13)*(1+'Read Me'!$B$12),-1)</f>
        <v/>
      </c>
      <c r="W5451" s="16">
        <f>V5451*N5451*O5451</f>
        <v/>
      </c>
      <c r="X5451" s="12">
        <f>IF(LEFT(I5451,2)="MV",2*N5451*IF(L5451="1/C",O5451,1),0)</f>
        <v/>
      </c>
      <c r="Y5451" s="12">
        <f>IF(OR(LEFT(K5451,4)="LVAX",LEFT(K5451,6)="MV15AX",LEFT(K5451,4)="CTAX",LEFT(K5451,2)="W|"),2*N5451*O5451,0)</f>
        <v/>
      </c>
      <c r="Z5451" s="12" t="inlineStr">
        <is>
          <t>VD 2.9 %</t>
        </is>
      </c>
      <c r="AA5451" s="12">
        <f>N5451*O5451</f>
        <v/>
      </c>
    </row>
    <row r="5452">
      <c r="A5452" s="12" t="inlineStr">
        <is>
          <t>J-P-0023</t>
        </is>
      </c>
      <c r="B5452" s="12" t="inlineStr">
        <is>
          <t>J</t>
        </is>
      </c>
      <c r="C5452" s="12" t="inlineStr">
        <is>
          <t>GT inlet chilling</t>
        </is>
      </c>
      <c r="D5452" s="12" t="inlineStr">
        <is>
          <t>Motor 12 of 12, 75 kW (VFD output)</t>
        </is>
      </c>
      <c r="E5452" s="12" t="inlineStr"/>
      <c r="F5452" s="12" t="inlineStr">
        <is>
          <t>Inlet-chilling e-house / transformer</t>
        </is>
      </c>
      <c r="G5452" s="12" t="inlineStr"/>
      <c r="H5452" s="12" t="inlineStr">
        <is>
          <t>Inlet-chilling tower (12 cells): chiller heat rejection</t>
        </is>
      </c>
      <c r="I5452" s="12" t="inlineStr">
        <is>
          <t>LV 600 V</t>
        </is>
      </c>
      <c r="J5452" s="12" t="inlineStr">
        <is>
          <t>VFD cable 600 V 3/C Cu XHHW-2, 3 symmetrical grounds, overall Cu tape shield, TC-ER</t>
        </is>
      </c>
      <c r="K5452" s="12" t="inlineStr">
        <is>
          <t>VFD|3/C+3G|2/0</t>
        </is>
      </c>
      <c r="L5452" s="12" t="inlineStr">
        <is>
          <t>3/C+3G</t>
        </is>
      </c>
      <c r="M5452" s="12" t="inlineStr">
        <is>
          <t>2/0</t>
        </is>
      </c>
      <c r="N5452" s="12" t="n">
        <v>1</v>
      </c>
      <c r="O5452" s="12" t="n">
        <v>1</v>
      </c>
      <c r="P5452" s="12" t="n">
        <v>480</v>
      </c>
      <c r="Q5452" s="12" t="n">
        <v>75</v>
      </c>
      <c r="R5452" s="12" t="n">
        <v>106</v>
      </c>
      <c r="S5452" s="12" t="inlineStr">
        <is>
          <t>Duct bank</t>
        </is>
      </c>
      <c r="T5452" s="16" t="n">
        <v>683</v>
      </c>
      <c r="U5452" s="16" t="n">
        <v>38</v>
      </c>
      <c r="V5452" s="16">
        <f>ROUNDUP((T5452+U5452+2*'Read Me'!$B$13)*(1+'Read Me'!$B$12),-1)</f>
        <v/>
      </c>
      <c r="W5452" s="16">
        <f>V5452*N5452*O5452</f>
        <v/>
      </c>
      <c r="X5452" s="12">
        <f>IF(LEFT(I5452,2)="MV",2*N5452*IF(L5452="1/C",O5452,1),0)</f>
        <v/>
      </c>
      <c r="Y5452" s="12">
        <f>IF(OR(LEFT(K5452,4)="LVAX",LEFT(K5452,6)="MV15AX",LEFT(K5452,4)="CTAX",LEFT(K5452,2)="W|"),2*N5452*O5452,0)</f>
        <v/>
      </c>
      <c r="Z5452" s="12" t="inlineStr">
        <is>
          <t>VD 2.9 %</t>
        </is>
      </c>
      <c r="AA5452" s="12">
        <f>N5452*O5452</f>
        <v/>
      </c>
    </row>
    <row r="5453">
      <c r="A5453" s="12" t="inlineStr">
        <is>
          <t>J-P-0024</t>
        </is>
      </c>
      <c r="B5453" s="12" t="inlineStr">
        <is>
          <t>J</t>
        </is>
      </c>
      <c r="C5453" s="12" t="inlineStr">
        <is>
          <t>GT inlet chilling</t>
        </is>
      </c>
      <c r="D5453" s="12" t="inlineStr">
        <is>
          <t>Area / platform lighting circuit 1 (12 fixtures)</t>
        </is>
      </c>
      <c r="E5453" s="12" t="inlineStr"/>
      <c r="F5453" s="12" t="inlineStr">
        <is>
          <t>Inlet-chilling e-house / transformer</t>
        </is>
      </c>
      <c r="G5453" s="12" t="inlineStr"/>
      <c r="H5453" s="12" t="inlineStr">
        <is>
          <t>Inlet-chilling tower (12 cells): chiller heat rejection</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3</v>
      </c>
      <c r="R5453" s="12" t="n">
        <v>5</v>
      </c>
      <c r="S5453" s="12" t="inlineStr">
        <is>
          <t>Duct bank</t>
        </is>
      </c>
      <c r="T5453" s="16" t="n">
        <v>778</v>
      </c>
      <c r="U5453" s="16" t="n">
        <v>38</v>
      </c>
      <c r="V5453" s="16">
        <f>ROUNDUP((T5453+U5453+2*'Read Me'!$B$13)*(1+'Read Me'!$B$12),-1)</f>
        <v/>
      </c>
      <c r="W5453" s="16">
        <f>V5453*N5453*O5453</f>
        <v/>
      </c>
      <c r="X5453" s="12">
        <f>IF(LEFT(I5453,2)="MV",2*N5453*IF(L5453="1/C",O5453,1),0)</f>
        <v/>
      </c>
      <c r="Y5453" s="12">
        <f>IF(OR(LEFT(K5453,4)="LVAX",LEFT(K5453,6)="MV15AX",LEFT(K5453,4)="CTAX",LEFT(K5453,2)="W|"),2*N5453*O5453,0)</f>
        <v/>
      </c>
      <c r="Z5453" s="12" t="inlineStr">
        <is>
          <t>fixture-to-fixture run included</t>
        </is>
      </c>
      <c r="AA5453" s="12">
        <f>N5453*O5453</f>
        <v/>
      </c>
    </row>
    <row r="5454">
      <c r="A5454" s="12" t="inlineStr">
        <is>
          <t>J-MV-0001</t>
        </is>
      </c>
      <c r="B5454" s="12" t="inlineStr">
        <is>
          <t>J</t>
        </is>
      </c>
      <c r="C5454" s="12" t="inlineStr">
        <is>
          <t>GT inlet chilling</t>
        </is>
      </c>
      <c r="D5454" s="12" t="inlineStr">
        <is>
          <t>Inlet-chilling e-house / transformer</t>
        </is>
      </c>
      <c r="E5454" s="12" t="inlineStr">
        <is>
          <t>SWGR-13.8-1</t>
        </is>
      </c>
      <c r="F5454" s="12" t="inlineStr">
        <is>
          <t>R1 SWGR-13.8-1 (11 x 36 in cubicles, 15 kV metal-clad)</t>
        </is>
      </c>
      <c r="G5454" s="12" t="inlineStr"/>
      <c r="H5454" s="12" t="inlineStr">
        <is>
          <t>Inlet-chilling e-house / transformer</t>
        </is>
      </c>
      <c r="I5454" s="12" t="inlineStr">
        <is>
          <t>MV 15 kV</t>
        </is>
      </c>
      <c r="J5454" s="12" t="inlineStr">
        <is>
          <t>MV-105 15 kV 1/C Cu, EPR 133%, Cu tape shield, PVC jacket (triplexed)</t>
        </is>
      </c>
      <c r="K5454" s="12" t="inlineStr">
        <is>
          <t>MV15|1/C|1000</t>
        </is>
      </c>
      <c r="L5454" s="12" t="inlineStr">
        <is>
          <t>1/C</t>
        </is>
      </c>
      <c r="M5454" s="12" t="inlineStr">
        <is>
          <t>1000 kcmil</t>
        </is>
      </c>
      <c r="N5454" s="12" t="n">
        <v>1</v>
      </c>
      <c r="O5454" s="12" t="n">
        <v>3</v>
      </c>
      <c r="P5454" s="12" t="n">
        <v>13800</v>
      </c>
      <c r="Q5454" s="12" t="n">
        <v>12000</v>
      </c>
      <c r="R5454" s="12" t="n">
        <v>502</v>
      </c>
      <c r="S5454" s="12" t="inlineStr">
        <is>
          <t>Duct bank</t>
        </is>
      </c>
      <c r="T5454" s="16" t="n">
        <v>629</v>
      </c>
      <c r="U5454" s="16" t="n">
        <v>38</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J-MV-0002</t>
        </is>
      </c>
      <c r="B5455" s="12" t="inlineStr">
        <is>
          <t>J</t>
        </is>
      </c>
      <c r="C5455" s="12" t="inlineStr">
        <is>
          <t>GT inlet chilling</t>
        </is>
      </c>
      <c r="D5455" s="12" t="inlineStr">
        <is>
          <t>Inlet-chilling CW pump 1</t>
        </is>
      </c>
      <c r="E5455" s="12" t="inlineStr"/>
      <c r="F5455" s="12" t="inlineStr">
        <is>
          <t>Inlet-chilling e-house / transformer</t>
        </is>
      </c>
      <c r="G5455" s="12" t="inlineStr"/>
      <c r="H5455" s="12" t="inlineStr">
        <is>
          <t>CW pumps (inlet chilling)</t>
        </is>
      </c>
      <c r="I5455" s="12" t="inlineStr">
        <is>
          <t>MV 5 kV</t>
        </is>
      </c>
      <c r="J5455" s="12" t="inlineStr">
        <is>
          <t>MV-105 5 kV 3/C Cu, EPR 133%, tape shield, gnd, PVC jacket</t>
        </is>
      </c>
      <c r="K5455" s="12" t="inlineStr">
        <is>
          <t>MV5|3/C|2</t>
        </is>
      </c>
      <c r="L5455" s="12" t="inlineStr">
        <is>
          <t>3/C</t>
        </is>
      </c>
      <c r="M5455" s="12" t="inlineStr">
        <is>
          <t>2</t>
        </is>
      </c>
      <c r="N5455" s="12" t="n">
        <v>1</v>
      </c>
      <c r="O5455" s="12" t="n">
        <v>1</v>
      </c>
      <c r="P5455" s="12" t="n">
        <v>4160</v>
      </c>
      <c r="Q5455" s="12" t="n">
        <v>450</v>
      </c>
      <c r="R5455" s="12" t="n">
        <v>69</v>
      </c>
      <c r="S5455" s="12" t="inlineStr">
        <is>
          <t>Tray</t>
        </is>
      </c>
      <c r="T5455" s="16" t="n">
        <v>0</v>
      </c>
      <c r="U5455" s="16" t="n">
        <v>70</v>
      </c>
      <c r="V5455" s="16">
        <f>ROUNDUP((T5455+U5455+2*'Read Me'!$B$13)*(1+'Read Me'!$B$12),-1)</f>
        <v/>
      </c>
      <c r="W5455" s="16">
        <f>V5455*N5455*O5455</f>
        <v/>
      </c>
      <c r="X5455" s="12">
        <f>IF(LEFT(I5455,2)="MV",2*N5455*IF(L5455="1/C",O5455,1),0)</f>
        <v/>
      </c>
      <c r="Y5455" s="12">
        <f>IF(OR(LEFT(K5455,4)="LVAX",LEFT(K5455,6)="MV15AX",LEFT(K5455,4)="CTAX",LEFT(K5455,2)="W|"),2*N5455*O5455,0)</f>
        <v/>
      </c>
      <c r="Z5455" s="12" t="inlineStr"/>
      <c r="AA5455" s="12">
        <f>N5455*O5455</f>
        <v/>
      </c>
    </row>
    <row r="5456">
      <c r="A5456" s="12" t="inlineStr">
        <is>
          <t>J-MV-0003</t>
        </is>
      </c>
      <c r="B5456" s="12" t="inlineStr">
        <is>
          <t>J</t>
        </is>
      </c>
      <c r="C5456" s="12" t="inlineStr">
        <is>
          <t>GT inlet chilling</t>
        </is>
      </c>
      <c r="D5456" s="12" t="inlineStr">
        <is>
          <t>Inlet-chilling CW pump 2</t>
        </is>
      </c>
      <c r="E5456" s="12" t="inlineStr"/>
      <c r="F5456" s="12" t="inlineStr">
        <is>
          <t>Inlet-chilling e-house / transformer</t>
        </is>
      </c>
      <c r="G5456" s="12" t="inlineStr"/>
      <c r="H5456" s="12" t="inlineStr">
        <is>
          <t>CW pumps (inlet chilling)</t>
        </is>
      </c>
      <c r="I5456" s="12" t="inlineStr">
        <is>
          <t>MV 5 kV</t>
        </is>
      </c>
      <c r="J5456" s="12" t="inlineStr">
        <is>
          <t>MV-105 5 kV 3/C Cu, EPR 133%, tape shield, gnd, PVC jacket</t>
        </is>
      </c>
      <c r="K5456" s="12" t="inlineStr">
        <is>
          <t>MV5|3/C|2</t>
        </is>
      </c>
      <c r="L5456" s="12" t="inlineStr">
        <is>
          <t>3/C</t>
        </is>
      </c>
      <c r="M5456" s="12" t="inlineStr">
        <is>
          <t>2</t>
        </is>
      </c>
      <c r="N5456" s="12" t="n">
        <v>1</v>
      </c>
      <c r="O5456" s="12" t="n">
        <v>1</v>
      </c>
      <c r="P5456" s="12" t="n">
        <v>4160</v>
      </c>
      <c r="Q5456" s="12" t="n">
        <v>450</v>
      </c>
      <c r="R5456" s="12" t="n">
        <v>69</v>
      </c>
      <c r="S5456" s="12" t="inlineStr">
        <is>
          <t>Tray</t>
        </is>
      </c>
      <c r="T5456" s="16" t="n">
        <v>0</v>
      </c>
      <c r="U5456" s="16" t="n">
        <v>70</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J-MV-0004</t>
        </is>
      </c>
      <c r="B5457" s="12" t="inlineStr">
        <is>
          <t>J</t>
        </is>
      </c>
      <c r="C5457" s="12" t="inlineStr">
        <is>
          <t>GT inlet chilling</t>
        </is>
      </c>
      <c r="D5457" s="12" t="inlineStr">
        <is>
          <t>Inlet-chilling CW pump 3</t>
        </is>
      </c>
      <c r="E5457" s="12" t="inlineStr"/>
      <c r="F5457" s="12" t="inlineStr">
        <is>
          <t>Inlet-chilling e-house / transformer</t>
        </is>
      </c>
      <c r="G5457" s="12" t="inlineStr"/>
      <c r="H5457" s="12" t="inlineStr">
        <is>
          <t>CW pumps (inlet chilling)</t>
        </is>
      </c>
      <c r="I5457" s="12" t="inlineStr">
        <is>
          <t>MV 5 kV</t>
        </is>
      </c>
      <c r="J5457" s="12" t="inlineStr">
        <is>
          <t>MV-105 5 kV 3/C Cu, EPR 133%, tape shield, gnd, PVC jacket</t>
        </is>
      </c>
      <c r="K5457" s="12" t="inlineStr">
        <is>
          <t>MV5|3/C|2</t>
        </is>
      </c>
      <c r="L5457" s="12" t="inlineStr">
        <is>
          <t>3/C</t>
        </is>
      </c>
      <c r="M5457" s="12" t="inlineStr">
        <is>
          <t>2</t>
        </is>
      </c>
      <c r="N5457" s="12" t="n">
        <v>1</v>
      </c>
      <c r="O5457" s="12" t="n">
        <v>1</v>
      </c>
      <c r="P5457" s="12" t="n">
        <v>4160</v>
      </c>
      <c r="Q5457" s="12" t="n">
        <v>450</v>
      </c>
      <c r="R5457" s="12" t="n">
        <v>69</v>
      </c>
      <c r="S5457" s="12" t="inlineStr">
        <is>
          <t>Tray</t>
        </is>
      </c>
      <c r="T5457" s="16" t="n">
        <v>0</v>
      </c>
      <c r="U5457" s="16" t="n">
        <v>70</v>
      </c>
      <c r="V5457" s="16">
        <f>ROUNDUP((T5457+U5457+2*'Read Me'!$B$13)*(1+'Read Me'!$B$12),-1)</f>
        <v/>
      </c>
      <c r="W5457" s="16">
        <f>V5457*N5457*O5457</f>
        <v/>
      </c>
      <c r="X5457" s="12">
        <f>IF(LEFT(I5457,2)="MV",2*N5457*IF(L5457="1/C",O5457,1),0)</f>
        <v/>
      </c>
      <c r="Y5457" s="12">
        <f>IF(OR(LEFT(K5457,4)="LVAX",LEFT(K5457,6)="MV15AX",LEFT(K5457,4)="CTAX",LEFT(K5457,2)="W|"),2*N5457*O5457,0)</f>
        <v/>
      </c>
      <c r="Z5457" s="12" t="inlineStr"/>
      <c r="AA5457" s="12">
        <f>N5457*O5457</f>
        <v/>
      </c>
    </row>
    <row r="5458">
      <c r="A5458" s="12" t="inlineStr">
        <is>
          <t>J-MV-0005</t>
        </is>
      </c>
      <c r="B5458" s="12" t="inlineStr">
        <is>
          <t>J</t>
        </is>
      </c>
      <c r="C5458" s="12" t="inlineStr">
        <is>
          <t>GT inlet chilling</t>
        </is>
      </c>
      <c r="D5458" s="12" t="inlineStr">
        <is>
          <t>Inlet-chilling CW pump 4</t>
        </is>
      </c>
      <c r="E5458" s="12" t="inlineStr"/>
      <c r="F5458" s="12" t="inlineStr">
        <is>
          <t>Inlet-chilling e-house / transformer</t>
        </is>
      </c>
      <c r="G5458" s="12" t="inlineStr"/>
      <c r="H5458" s="12" t="inlineStr">
        <is>
          <t>CW pumps (inlet chilling)</t>
        </is>
      </c>
      <c r="I5458" s="12" t="inlineStr">
        <is>
          <t>MV 5 kV</t>
        </is>
      </c>
      <c r="J5458" s="12" t="inlineStr">
        <is>
          <t>MV-105 5 kV 3/C Cu, EPR 133%, tape shield, gnd, PVC jacket</t>
        </is>
      </c>
      <c r="K5458" s="12" t="inlineStr">
        <is>
          <t>MV5|3/C|2</t>
        </is>
      </c>
      <c r="L5458" s="12" t="inlineStr">
        <is>
          <t>3/C</t>
        </is>
      </c>
      <c r="M5458" s="12" t="inlineStr">
        <is>
          <t>2</t>
        </is>
      </c>
      <c r="N5458" s="12" t="n">
        <v>1</v>
      </c>
      <c r="O5458" s="12" t="n">
        <v>1</v>
      </c>
      <c r="P5458" s="12" t="n">
        <v>4160</v>
      </c>
      <c r="Q5458" s="12" t="n">
        <v>450</v>
      </c>
      <c r="R5458" s="12" t="n">
        <v>69</v>
      </c>
      <c r="S5458" s="12" t="inlineStr">
        <is>
          <t>Tray</t>
        </is>
      </c>
      <c r="T5458" s="16" t="n">
        <v>0</v>
      </c>
      <c r="U5458" s="16" t="n">
        <v>70</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J-MV-0006</t>
        </is>
      </c>
      <c r="B5459" s="12" t="inlineStr">
        <is>
          <t>J</t>
        </is>
      </c>
      <c r="C5459" s="12" t="inlineStr">
        <is>
          <t>GT inlet chilling</t>
        </is>
      </c>
      <c r="D5459" s="12" t="inlineStr">
        <is>
          <t>Water-cooled chiller CH-1</t>
        </is>
      </c>
      <c r="E5459" s="12" t="inlineStr"/>
      <c r="F5459" s="12" t="inlineStr">
        <is>
          <t>Inlet-chilling e-house / transformer</t>
        </is>
      </c>
      <c r="G5459" s="12" t="inlineStr"/>
      <c r="H5459" s="12" t="inlineStr">
        <is>
          <t>Chillers x6 (water-cooled)</t>
        </is>
      </c>
      <c r="I5459" s="12" t="inlineStr">
        <is>
          <t>MV 5 kV</t>
        </is>
      </c>
      <c r="J5459" s="12" t="inlineStr">
        <is>
          <t>MV-105 5 kV 3/C Cu, EPR 133%, tape shield, gnd, PVC jacket</t>
        </is>
      </c>
      <c r="K5459" s="12" t="inlineStr">
        <is>
          <t>MV5|3/C|250</t>
        </is>
      </c>
      <c r="L5459" s="12" t="inlineStr">
        <is>
          <t>3/C</t>
        </is>
      </c>
      <c r="M5459" s="12" t="inlineStr">
        <is>
          <t>250 kcmil</t>
        </is>
      </c>
      <c r="N5459" s="12" t="n">
        <v>1</v>
      </c>
      <c r="O5459" s="12" t="n">
        <v>1</v>
      </c>
      <c r="P5459" s="12" t="n">
        <v>4160</v>
      </c>
      <c r="Q5459" s="12" t="n">
        <v>1500</v>
      </c>
      <c r="R5459" s="12" t="n">
        <v>231</v>
      </c>
      <c r="S5459" s="12" t="inlineStr">
        <is>
          <t>Duct bank</t>
        </is>
      </c>
      <c r="T5459" s="16" t="n">
        <v>10</v>
      </c>
      <c r="U5459" s="16" t="n">
        <v>32</v>
      </c>
      <c r="V5459" s="16">
        <f>ROUNDUP((T5459+U5459+2*'Read Me'!$B$13)*(1+'Read Me'!$B$12),-1)</f>
        <v/>
      </c>
      <c r="W5459" s="16">
        <f>V5459*N5459*O5459</f>
        <v/>
      </c>
      <c r="X5459" s="12">
        <f>IF(LEFT(I5459,2)="MV",2*N5459*IF(L5459="1/C",O5459,1),0)</f>
        <v/>
      </c>
      <c r="Y5459" s="12">
        <f>IF(OR(LEFT(K5459,4)="LVAX",LEFT(K5459,6)="MV15AX",LEFT(K5459,4)="CTAX",LEFT(K5459,2)="W|"),2*N5459*O5459,0)</f>
        <v/>
      </c>
      <c r="Z5459" s="12" t="inlineStr"/>
      <c r="AA5459" s="12">
        <f>N5459*O5459</f>
        <v/>
      </c>
    </row>
    <row r="5460">
      <c r="A5460" s="12" t="inlineStr">
        <is>
          <t>J-MV-0007</t>
        </is>
      </c>
      <c r="B5460" s="12" t="inlineStr">
        <is>
          <t>J</t>
        </is>
      </c>
      <c r="C5460" s="12" t="inlineStr">
        <is>
          <t>GT inlet chilling</t>
        </is>
      </c>
      <c r="D5460" s="12" t="inlineStr">
        <is>
          <t>Water-cooled chiller CH-2</t>
        </is>
      </c>
      <c r="E5460" s="12" t="inlineStr"/>
      <c r="F5460" s="12" t="inlineStr">
        <is>
          <t>Inlet-chilling e-house / transformer</t>
        </is>
      </c>
      <c r="G5460" s="12" t="inlineStr"/>
      <c r="H5460" s="12" t="inlineStr">
        <is>
          <t>Chillers x6 (water-cooled)</t>
        </is>
      </c>
      <c r="I5460" s="12" t="inlineStr">
        <is>
          <t>MV 5 kV</t>
        </is>
      </c>
      <c r="J5460" s="12" t="inlineStr">
        <is>
          <t>MV-105 5 kV 3/C Cu, EPR 133%, tape shield, gnd, PVC jacket</t>
        </is>
      </c>
      <c r="K5460" s="12" t="inlineStr">
        <is>
          <t>MV5|3/C|250</t>
        </is>
      </c>
      <c r="L5460" s="12" t="inlineStr">
        <is>
          <t>3/C</t>
        </is>
      </c>
      <c r="M5460" s="12" t="inlineStr">
        <is>
          <t>250 kcmil</t>
        </is>
      </c>
      <c r="N5460" s="12" t="n">
        <v>1</v>
      </c>
      <c r="O5460" s="12" t="n">
        <v>1</v>
      </c>
      <c r="P5460" s="12" t="n">
        <v>4160</v>
      </c>
      <c r="Q5460" s="12" t="n">
        <v>1500</v>
      </c>
      <c r="R5460" s="12" t="n">
        <v>231</v>
      </c>
      <c r="S5460" s="12" t="inlineStr">
        <is>
          <t>Duct bank</t>
        </is>
      </c>
      <c r="T5460" s="16" t="n">
        <v>10</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J-MV-0008</t>
        </is>
      </c>
      <c r="B5461" s="12" t="inlineStr">
        <is>
          <t>J</t>
        </is>
      </c>
      <c r="C5461" s="12" t="inlineStr">
        <is>
          <t>GT inlet chilling</t>
        </is>
      </c>
      <c r="D5461" s="12" t="inlineStr">
        <is>
          <t>Water-cooled chiller CH-3</t>
        </is>
      </c>
      <c r="E5461" s="12" t="inlineStr"/>
      <c r="F5461" s="12" t="inlineStr">
        <is>
          <t>Inlet-chilling e-house / transformer</t>
        </is>
      </c>
      <c r="G5461" s="12" t="inlineStr"/>
      <c r="H5461" s="12" t="inlineStr">
        <is>
          <t>Chillers x6 (water-cooled)</t>
        </is>
      </c>
      <c r="I5461" s="12" t="inlineStr">
        <is>
          <t>MV 5 kV</t>
        </is>
      </c>
      <c r="J5461" s="12" t="inlineStr">
        <is>
          <t>MV-105 5 kV 3/C Cu, EPR 133%, tape shield, gnd, PVC jacket</t>
        </is>
      </c>
      <c r="K5461" s="12" t="inlineStr">
        <is>
          <t>MV5|3/C|250</t>
        </is>
      </c>
      <c r="L5461" s="12" t="inlineStr">
        <is>
          <t>3/C</t>
        </is>
      </c>
      <c r="M5461" s="12" t="inlineStr">
        <is>
          <t>250 kcmil</t>
        </is>
      </c>
      <c r="N5461" s="12" t="n">
        <v>1</v>
      </c>
      <c r="O5461" s="12" t="n">
        <v>1</v>
      </c>
      <c r="P5461" s="12" t="n">
        <v>4160</v>
      </c>
      <c r="Q5461" s="12" t="n">
        <v>1500</v>
      </c>
      <c r="R5461" s="12" t="n">
        <v>231</v>
      </c>
      <c r="S5461" s="12" t="inlineStr">
        <is>
          <t>Duct bank</t>
        </is>
      </c>
      <c r="T5461" s="16" t="n">
        <v>10</v>
      </c>
      <c r="U5461" s="16" t="n">
        <v>32</v>
      </c>
      <c r="V5461" s="16">
        <f>ROUNDUP((T5461+U5461+2*'Read Me'!$B$13)*(1+'Read Me'!$B$12),-1)</f>
        <v/>
      </c>
      <c r="W5461" s="16">
        <f>V5461*N5461*O5461</f>
        <v/>
      </c>
      <c r="X5461" s="12">
        <f>IF(LEFT(I5461,2)="MV",2*N5461*IF(L5461="1/C",O5461,1),0)</f>
        <v/>
      </c>
      <c r="Y5461" s="12">
        <f>IF(OR(LEFT(K5461,4)="LVAX",LEFT(K5461,6)="MV15AX",LEFT(K5461,4)="CTAX",LEFT(K5461,2)="W|"),2*N5461*O5461,0)</f>
        <v/>
      </c>
      <c r="Z5461" s="12" t="inlineStr"/>
      <c r="AA5461" s="12">
        <f>N5461*O5461</f>
        <v/>
      </c>
    </row>
    <row r="5462">
      <c r="A5462" s="12" t="inlineStr">
        <is>
          <t>J-MV-0009</t>
        </is>
      </c>
      <c r="B5462" s="12" t="inlineStr">
        <is>
          <t>J</t>
        </is>
      </c>
      <c r="C5462" s="12" t="inlineStr">
        <is>
          <t>GT inlet chilling</t>
        </is>
      </c>
      <c r="D5462" s="12" t="inlineStr">
        <is>
          <t>Water-cooled chiller CH-4</t>
        </is>
      </c>
      <c r="E5462" s="12" t="inlineStr"/>
      <c r="F5462" s="12" t="inlineStr">
        <is>
          <t>Inlet-chilling e-house / transformer</t>
        </is>
      </c>
      <c r="G5462" s="12" t="inlineStr"/>
      <c r="H5462" s="12" t="inlineStr">
        <is>
          <t>Chillers x6 (water-cooled)</t>
        </is>
      </c>
      <c r="I5462" s="12" t="inlineStr">
        <is>
          <t>MV 5 kV</t>
        </is>
      </c>
      <c r="J5462" s="12" t="inlineStr">
        <is>
          <t>MV-105 5 kV 3/C Cu, EPR 133%, tape shield, gnd, PVC jacket</t>
        </is>
      </c>
      <c r="K5462" s="12" t="inlineStr">
        <is>
          <t>MV5|3/C|250</t>
        </is>
      </c>
      <c r="L5462" s="12" t="inlineStr">
        <is>
          <t>3/C</t>
        </is>
      </c>
      <c r="M5462" s="12" t="inlineStr">
        <is>
          <t>250 kcmil</t>
        </is>
      </c>
      <c r="N5462" s="12" t="n">
        <v>1</v>
      </c>
      <c r="O5462" s="12" t="n">
        <v>1</v>
      </c>
      <c r="P5462" s="12" t="n">
        <v>4160</v>
      </c>
      <c r="Q5462" s="12" t="n">
        <v>1500</v>
      </c>
      <c r="R5462" s="12" t="n">
        <v>231</v>
      </c>
      <c r="S5462" s="12" t="inlineStr">
        <is>
          <t>Duct bank</t>
        </is>
      </c>
      <c r="T5462" s="16" t="n">
        <v>10</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J-MV-0010</t>
        </is>
      </c>
      <c r="B5463" s="12" t="inlineStr">
        <is>
          <t>J</t>
        </is>
      </c>
      <c r="C5463" s="12" t="inlineStr">
        <is>
          <t>GT inlet chilling</t>
        </is>
      </c>
      <c r="D5463" s="12" t="inlineStr">
        <is>
          <t>Water-cooled chiller CH-5</t>
        </is>
      </c>
      <c r="E5463" s="12" t="inlineStr"/>
      <c r="F5463" s="12" t="inlineStr">
        <is>
          <t>Inlet-chilling e-house / transformer</t>
        </is>
      </c>
      <c r="G5463" s="12" t="inlineStr"/>
      <c r="H5463" s="12" t="inlineStr">
        <is>
          <t>Chillers x6 (water-cooled)</t>
        </is>
      </c>
      <c r="I5463" s="12" t="inlineStr">
        <is>
          <t>MV 5 kV</t>
        </is>
      </c>
      <c r="J5463" s="12" t="inlineStr">
        <is>
          <t>MV-105 5 kV 3/C Cu, EPR 133%, tape shield, gnd, PVC jacket</t>
        </is>
      </c>
      <c r="K5463" s="12" t="inlineStr">
        <is>
          <t>MV5|3/C|250</t>
        </is>
      </c>
      <c r="L5463" s="12" t="inlineStr">
        <is>
          <t>3/C</t>
        </is>
      </c>
      <c r="M5463" s="12" t="inlineStr">
        <is>
          <t>250 kcmil</t>
        </is>
      </c>
      <c r="N5463" s="12" t="n">
        <v>1</v>
      </c>
      <c r="O5463" s="12" t="n">
        <v>1</v>
      </c>
      <c r="P5463" s="12" t="n">
        <v>4160</v>
      </c>
      <c r="Q5463" s="12" t="n">
        <v>1500</v>
      </c>
      <c r="R5463" s="12" t="n">
        <v>231</v>
      </c>
      <c r="S5463" s="12" t="inlineStr">
        <is>
          <t>Duct bank</t>
        </is>
      </c>
      <c r="T5463" s="16" t="n">
        <v>10</v>
      </c>
      <c r="U5463" s="16" t="n">
        <v>32</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J-MV-0011</t>
        </is>
      </c>
      <c r="B5464" s="12" t="inlineStr">
        <is>
          <t>J</t>
        </is>
      </c>
      <c r="C5464" s="12" t="inlineStr">
        <is>
          <t>GT inlet chilling</t>
        </is>
      </c>
      <c r="D5464" s="12" t="inlineStr">
        <is>
          <t>Water-cooled chiller CH-6</t>
        </is>
      </c>
      <c r="E5464" s="12" t="inlineStr"/>
      <c r="F5464" s="12" t="inlineStr">
        <is>
          <t>Inlet-chilling e-house / transformer</t>
        </is>
      </c>
      <c r="G5464" s="12" t="inlineStr"/>
      <c r="H5464" s="12" t="inlineStr">
        <is>
          <t>Chillers x6 (water-cooled)</t>
        </is>
      </c>
      <c r="I5464" s="12" t="inlineStr">
        <is>
          <t>MV 5 kV</t>
        </is>
      </c>
      <c r="J5464" s="12" t="inlineStr">
        <is>
          <t>MV-105 5 kV 3/C Cu, EPR 133%, tape shield, gnd, PVC jacket</t>
        </is>
      </c>
      <c r="K5464" s="12" t="inlineStr">
        <is>
          <t>MV5|3/C|250</t>
        </is>
      </c>
      <c r="L5464" s="12" t="inlineStr">
        <is>
          <t>3/C</t>
        </is>
      </c>
      <c r="M5464" s="12" t="inlineStr">
        <is>
          <t>250 kcmil</t>
        </is>
      </c>
      <c r="N5464" s="12" t="n">
        <v>1</v>
      </c>
      <c r="O5464" s="12" t="n">
        <v>1</v>
      </c>
      <c r="P5464" s="12" t="n">
        <v>4160</v>
      </c>
      <c r="Q5464" s="12" t="n">
        <v>1500</v>
      </c>
      <c r="R5464" s="12" t="n">
        <v>231</v>
      </c>
      <c r="S5464" s="12" t="inlineStr">
        <is>
          <t>Duct bank</t>
        </is>
      </c>
      <c r="T5464" s="16" t="n">
        <v>10</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K-L-0001</t>
        </is>
      </c>
      <c r="B5465" s="12" t="inlineStr">
        <is>
          <t>K</t>
        </is>
      </c>
      <c r="C5465" s="12" t="inlineStr">
        <is>
          <t>Fuel supply (adjacent market)</t>
        </is>
      </c>
      <c r="D5465" s="12" t="inlineStr">
        <is>
          <t>Lighting, receptacles and small power branch circuits (allowance)</t>
        </is>
      </c>
      <c r="E5465" s="12" t="inlineStr"/>
      <c r="F5465" s="12" t="inlineStr">
        <is>
          <t>H2 20: 13.8 kV e-house</t>
        </is>
      </c>
      <c r="G5465" s="12" t="inlineStr"/>
      <c r="H5465" s="12" t="inlineStr">
        <is>
          <t>H2 20: 13.8 kV e-house</t>
        </is>
      </c>
      <c r="I5465" s="12" t="inlineStr">
        <is>
          <t>Building wire</t>
        </is>
      </c>
      <c r="J5465" s="12" t="inlineStr">
        <is>
          <t>SIMpull THHN/THWN-2 600 V 1/C Cu (lighting, receptacles, small power)</t>
        </is>
      </c>
      <c r="K5465" s="12" t="inlineStr">
        <is>
          <t>THHN|1/C|12</t>
        </is>
      </c>
      <c r="L5465" s="12" t="inlineStr">
        <is>
          <t>1/C</t>
        </is>
      </c>
      <c r="M5465" s="12" t="inlineStr">
        <is>
          <t>12</t>
        </is>
      </c>
      <c r="N5465" s="12" t="n">
        <v>1</v>
      </c>
      <c r="O5465" s="12" t="n">
        <v>1</v>
      </c>
      <c r="P5465" s="12" t="n">
        <v>277</v>
      </c>
      <c r="Q5465" s="12" t="n"/>
      <c r="R5465" s="12" t="n"/>
      <c r="S5465" s="12" t="inlineStr">
        <is>
          <t>Conduit</t>
        </is>
      </c>
      <c r="T5465" s="16" t="n">
        <v>1536</v>
      </c>
      <c r="U5465" s="16" t="n">
        <v>0</v>
      </c>
      <c r="V5465" s="16">
        <f>ROUNDUP((T5465+U5465+2*'Read Me'!$B$13)*(1+'Read Me'!$B$12),-1)</f>
        <v/>
      </c>
      <c r="W5465" s="16">
        <f>V5465*N5465*O5465</f>
        <v/>
      </c>
      <c r="X5465" s="12">
        <f>IF(LEFT(I5465,2)="MV",2*N5465*IF(L5465="1/C",O5465,1),0)</f>
        <v/>
      </c>
      <c r="Y5465" s="12">
        <f>IF(OR(LEFT(K5465,4)="LVAX",LEFT(K5465,6)="MV15AX",LEFT(K5465,4)="CTAX",LEFT(K5465,2)="W|"),2*N5465*O5465,0)</f>
        <v/>
      </c>
      <c r="Z5465" s="12" t="inlineStr">
        <is>
          <t>allowance: 1.6 ft of conductor per ft2 of floor</t>
        </is>
      </c>
      <c r="AA5465" s="12">
        <f>N5465*O5465</f>
        <v/>
      </c>
    </row>
    <row r="5466">
      <c r="A5466" s="12" t="inlineStr">
        <is>
          <t>K-L-0002</t>
        </is>
      </c>
      <c r="B5466" s="12" t="inlineStr">
        <is>
          <t>K</t>
        </is>
      </c>
      <c r="C5466" s="12" t="inlineStr">
        <is>
          <t>Fuel supply (adjacent market)</t>
        </is>
      </c>
      <c r="D5466" s="12" t="inlineStr">
        <is>
          <t>Lighting, receptacles and small power branch circuits (allowance)</t>
        </is>
      </c>
      <c r="E5466" s="12" t="inlineStr"/>
      <c r="F5466" s="12" t="inlineStr">
        <is>
          <t>LNG 17: LNG e-house (13.8 kV / 480 V)</t>
        </is>
      </c>
      <c r="G5466" s="12" t="inlineStr"/>
      <c r="H5466" s="12" t="inlineStr">
        <is>
          <t>LNG 17: LNG e-house (13.8 kV / 480 V)</t>
        </is>
      </c>
      <c r="I5466" s="12" t="inlineStr">
        <is>
          <t>Building wire</t>
        </is>
      </c>
      <c r="J5466" s="12" t="inlineStr">
        <is>
          <t>SIMpull THHN/THWN-2 600 V 1/C Cu (lighting, receptacles, small power)</t>
        </is>
      </c>
      <c r="K5466" s="12" t="inlineStr">
        <is>
          <t>THHN|1/C|12</t>
        </is>
      </c>
      <c r="L5466" s="12" t="inlineStr">
        <is>
          <t>1/C</t>
        </is>
      </c>
      <c r="M5466" s="12" t="inlineStr">
        <is>
          <t>12</t>
        </is>
      </c>
      <c r="N5466" s="12" t="n">
        <v>1</v>
      </c>
      <c r="O5466" s="12" t="n">
        <v>1</v>
      </c>
      <c r="P5466" s="12" t="n">
        <v>277</v>
      </c>
      <c r="Q5466" s="12" t="n"/>
      <c r="R5466" s="12" t="n"/>
      <c r="S5466" s="12" t="inlineStr">
        <is>
          <t>Conduit</t>
        </is>
      </c>
      <c r="T5466" s="16" t="n">
        <v>896</v>
      </c>
      <c r="U5466" s="16" t="n">
        <v>0</v>
      </c>
      <c r="V5466" s="16">
        <f>ROUNDUP((T5466+U5466+2*'Read Me'!$B$13)*(1+'Read Me'!$B$12),-1)</f>
        <v/>
      </c>
      <c r="W5466" s="16">
        <f>V5466*N5466*O5466</f>
        <v/>
      </c>
      <c r="X5466" s="12">
        <f>IF(LEFT(I5466,2)="MV",2*N5466*IF(L5466="1/C",O5466,1),0)</f>
        <v/>
      </c>
      <c r="Y5466" s="12">
        <f>IF(OR(LEFT(K5466,4)="LVAX",LEFT(K5466,6)="MV15AX",LEFT(K5466,4)="CTAX",LEFT(K5466,2)="W|"),2*N5466*O5466,0)</f>
        <v/>
      </c>
      <c r="Z5466" s="12" t="inlineStr">
        <is>
          <t>allowance: 1.6 ft of conductor per ft2 of floor</t>
        </is>
      </c>
      <c r="AA5466" s="12">
        <f>N5466*O5466</f>
        <v/>
      </c>
    </row>
    <row r="5467">
      <c r="A5467" s="12" t="inlineStr">
        <is>
          <t>K-L-0003</t>
        </is>
      </c>
      <c r="B5467" s="12" t="inlineStr">
        <is>
          <t>K</t>
        </is>
      </c>
      <c r="C5467" s="12" t="inlineStr">
        <is>
          <t>Fuel supply (adjacent market)</t>
        </is>
      </c>
      <c r="D5467" s="12" t="inlineStr">
        <is>
          <t>Lighting, receptacles and small power branch circuits (allowance)</t>
        </is>
      </c>
      <c r="E5467" s="12" t="inlineStr"/>
      <c r="F5467" s="12" t="inlineStr">
        <is>
          <t>M&amp;R 6: regulation / flow control building</t>
        </is>
      </c>
      <c r="G5467" s="12" t="inlineStr"/>
      <c r="H5467" s="12" t="inlineStr">
        <is>
          <t>M&amp;R 6: regulation / flow control building</t>
        </is>
      </c>
      <c r="I5467" s="12" t="inlineStr">
        <is>
          <t>Building wire</t>
        </is>
      </c>
      <c r="J5467" s="12" t="inlineStr">
        <is>
          <t>SIMpull THHN/THWN-2 600 V 1/C Cu (lighting, receptacles, small power)</t>
        </is>
      </c>
      <c r="K5467" s="12" t="inlineStr">
        <is>
          <t>THHN|1/C|12</t>
        </is>
      </c>
      <c r="L5467" s="12" t="inlineStr">
        <is>
          <t>1/C</t>
        </is>
      </c>
      <c r="M5467" s="12" t="inlineStr">
        <is>
          <t>12</t>
        </is>
      </c>
      <c r="N5467" s="12" t="n">
        <v>1</v>
      </c>
      <c r="O5467" s="12" t="n">
        <v>1</v>
      </c>
      <c r="P5467" s="12" t="n">
        <v>277</v>
      </c>
      <c r="Q5467" s="12" t="n"/>
      <c r="R5467" s="12" t="n"/>
      <c r="S5467" s="12" t="inlineStr">
        <is>
          <t>Conduit</t>
        </is>
      </c>
      <c r="T5467" s="16" t="n">
        <v>1440</v>
      </c>
      <c r="U5467" s="16" t="n">
        <v>0</v>
      </c>
      <c r="V5467" s="16">
        <f>ROUNDUP((T5467+U5467+2*'Read Me'!$B$13)*(1+'Read Me'!$B$12),-1)</f>
        <v/>
      </c>
      <c r="W5467" s="16">
        <f>V5467*N5467*O5467</f>
        <v/>
      </c>
      <c r="X5467" s="12">
        <f>IF(LEFT(I5467,2)="MV",2*N5467*IF(L5467="1/C",O5467,1),0)</f>
        <v/>
      </c>
      <c r="Y5467" s="12">
        <f>IF(OR(LEFT(K5467,4)="LVAX",LEFT(K5467,6)="MV15AX",LEFT(K5467,4)="CTAX",LEFT(K5467,2)="W|"),2*N5467*O5467,0)</f>
        <v/>
      </c>
      <c r="Z5467" s="12" t="inlineStr">
        <is>
          <t>allowance: 1.6 ft of conductor per ft2 of floor</t>
        </is>
      </c>
      <c r="AA5467" s="12">
        <f>N5467*O5467</f>
        <v/>
      </c>
    </row>
    <row r="5468">
      <c r="A5468" s="12" t="inlineStr">
        <is>
          <t>K-L-0004</t>
        </is>
      </c>
      <c r="B5468" s="12" t="inlineStr">
        <is>
          <t>K</t>
        </is>
      </c>
      <c r="C5468" s="12" t="inlineStr">
        <is>
          <t>Fuel supply (adjacent market)</t>
        </is>
      </c>
      <c r="D5468" s="12" t="inlineStr">
        <is>
          <t>Lighting, receptacles and small power branch circuits (allowance)</t>
        </is>
      </c>
      <c r="E5468" s="12" t="inlineStr"/>
      <c r="F5468" s="12" t="inlineStr">
        <is>
          <t>M&amp;R 7: gas quality + measurement building</t>
        </is>
      </c>
      <c r="G5468" s="12" t="inlineStr"/>
      <c r="H5468" s="12" t="inlineStr">
        <is>
          <t>M&amp;R 7: gas quality + measurement building</t>
        </is>
      </c>
      <c r="I5468" s="12" t="inlineStr">
        <is>
          <t>Building wire</t>
        </is>
      </c>
      <c r="J5468" s="12" t="inlineStr">
        <is>
          <t>SIMpull THHN/THWN-2 600 V 1/C Cu (lighting, receptacles, small power)</t>
        </is>
      </c>
      <c r="K5468" s="12" t="inlineStr">
        <is>
          <t>THHN|1/C|12</t>
        </is>
      </c>
      <c r="L5468" s="12" t="inlineStr">
        <is>
          <t>1/C</t>
        </is>
      </c>
      <c r="M5468" s="12" t="inlineStr">
        <is>
          <t>12</t>
        </is>
      </c>
      <c r="N5468" s="12" t="n">
        <v>1</v>
      </c>
      <c r="O5468" s="12" t="n">
        <v>1</v>
      </c>
      <c r="P5468" s="12" t="n">
        <v>277</v>
      </c>
      <c r="Q5468" s="12" t="n"/>
      <c r="R5468" s="12" t="n"/>
      <c r="S5468" s="12" t="inlineStr">
        <is>
          <t>Conduit</t>
        </is>
      </c>
      <c r="T5468" s="16" t="n">
        <v>205</v>
      </c>
      <c r="U5468" s="16" t="n">
        <v>0</v>
      </c>
      <c r="V5468" s="16">
        <f>ROUNDUP((T5468+U5468+2*'Read Me'!$B$13)*(1+'Read Me'!$B$12),-1)</f>
        <v/>
      </c>
      <c r="W5468" s="16">
        <f>V5468*N5468*O5468</f>
        <v/>
      </c>
      <c r="X5468" s="12">
        <f>IF(LEFT(I5468,2)="MV",2*N5468*IF(L5468="1/C",O5468,1),0)</f>
        <v/>
      </c>
      <c r="Y5468" s="12">
        <f>IF(OR(LEFT(K5468,4)="LVAX",LEFT(K5468,6)="MV15AX",LEFT(K5468,4)="CTAX",LEFT(K5468,2)="W|"),2*N5468*O5468,0)</f>
        <v/>
      </c>
      <c r="Z5468" s="12" t="inlineStr">
        <is>
          <t>allowance: 1.6 ft of conductor per ft2 of floor</t>
        </is>
      </c>
      <c r="AA5468" s="12">
        <f>N5468*O5468</f>
        <v/>
      </c>
    </row>
    <row r="5469">
      <c r="A5469" s="12" t="inlineStr">
        <is>
          <t>K-C-0001</t>
        </is>
      </c>
      <c r="B5469" s="12" t="inlineStr">
        <is>
          <t>K</t>
        </is>
      </c>
      <c r="C5469" s="12" t="inlineStr">
        <is>
          <t>Fuel supply (adjacent market)</t>
        </is>
      </c>
      <c r="D5469" s="12" t="inlineStr">
        <is>
          <t>Motor 1 of 1: control / local station</t>
        </is>
      </c>
      <c r="E5469" s="12" t="inlineStr"/>
      <c r="F5469" s="12" t="inlineStr">
        <is>
          <t>H2 20: 13.8 kV e-house</t>
        </is>
      </c>
      <c r="G5469" s="12" t="inlineStr">
        <is>
          <t>T-H2</t>
        </is>
      </c>
      <c r="H5469" s="12" t="inlineStr">
        <is>
          <t>H2 19: T-H2 230/13.8 kV (about 40 MVA)</t>
        </is>
      </c>
      <c r="I5469" s="12" t="inlineStr">
        <is>
          <t>Control</t>
        </is>
      </c>
      <c r="J5469" s="12" t="inlineStr">
        <is>
          <t>ARMOR-X MC-HL 600 V control, Cu #14 AWG (Class I Div 2)</t>
        </is>
      </c>
      <c r="K5469" s="12" t="inlineStr">
        <is>
          <t>CTAX|7/C|14</t>
        </is>
      </c>
      <c r="L5469" s="12" t="inlineStr">
        <is>
          <t>7/C</t>
        </is>
      </c>
      <c r="M5469" s="12" t="inlineStr">
        <is>
          <t>14</t>
        </is>
      </c>
      <c r="N5469" s="12" t="n">
        <v>1</v>
      </c>
      <c r="O5469" s="12" t="n">
        <v>1</v>
      </c>
      <c r="P5469" s="12" t="n"/>
      <c r="Q5469" s="12" t="n"/>
      <c r="R5469" s="12" t="n"/>
      <c r="S5469" s="12" t="inlineStr">
        <is>
          <t>Duct bank</t>
        </is>
      </c>
      <c r="T5469" s="16" t="n">
        <v>35</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K-C-0002</t>
        </is>
      </c>
      <c r="B5470" s="12" t="inlineStr">
        <is>
          <t>K</t>
        </is>
      </c>
      <c r="C5470" s="12" t="inlineStr">
        <is>
          <t>Fuel supply (adjacent market)</t>
        </is>
      </c>
      <c r="D5470" s="12" t="inlineStr">
        <is>
          <t>Solenoid to JB JB-T-H2-SOL01: 2 x 2/C (field cables)</t>
        </is>
      </c>
      <c r="E5470" s="12" t="inlineStr">
        <is>
          <t>T-H2</t>
        </is>
      </c>
      <c r="F5470" s="12" t="inlineStr">
        <is>
          <t>H2 19: T-H2 230/13.8 kV (about 40 MVA)</t>
        </is>
      </c>
      <c r="G5470" s="12" t="inlineStr">
        <is>
          <t>JB-T-H2-SOL01</t>
        </is>
      </c>
      <c r="H5470" s="12" t="inlineStr">
        <is>
          <t>H2 19: T-H2 230/13.8 kV (about 40 MVA)</t>
        </is>
      </c>
      <c r="I5470" s="12" t="inlineStr">
        <is>
          <t>Control</t>
        </is>
      </c>
      <c r="J5470" s="12" t="inlineStr">
        <is>
          <t>ARMOR-X MC-HL 600 V control, Cu #14 AWG (Class I Div 2)</t>
        </is>
      </c>
      <c r="K5470" s="12" t="inlineStr">
        <is>
          <t>CTAX|2/C|14</t>
        </is>
      </c>
      <c r="L5470" s="12" t="inlineStr">
        <is>
          <t>2/C</t>
        </is>
      </c>
      <c r="M5470" s="12" t="inlineStr">
        <is>
          <t>14</t>
        </is>
      </c>
      <c r="N5470" s="12" t="n">
        <v>2</v>
      </c>
      <c r="O5470" s="12" t="n">
        <v>1</v>
      </c>
      <c r="P5470" s="12" t="n"/>
      <c r="Q5470" s="12" t="n"/>
      <c r="R5470" s="12" t="n"/>
      <c r="S5470" s="12" t="inlineStr">
        <is>
          <t>Tray / conduit</t>
        </is>
      </c>
      <c r="T5470" s="16" t="n">
        <v>80</v>
      </c>
      <c r="U5470" s="16" t="n">
        <v>10</v>
      </c>
      <c r="V5470" s="16">
        <f>ROUNDUP((T5470+U5470+2*'Read Me'!$B$13)*(1+'Read Me'!$B$12),-1)</f>
        <v/>
      </c>
      <c r="W5470" s="16">
        <f>V5470*N5470*O5470</f>
        <v/>
      </c>
      <c r="X5470" s="12">
        <f>IF(LEFT(I5470,2)="MV",2*N5470*IF(L5470="1/C",O5470,1),0)</f>
        <v/>
      </c>
      <c r="Y5470" s="12">
        <f>IF(OR(LEFT(K5470,4)="LVAX",LEFT(K5470,6)="MV15AX",LEFT(K5470,4)="CTAX",LEFT(K5470,2)="W|"),2*N5470*O5470,0)</f>
        <v/>
      </c>
      <c r="Z5470" s="12" t="inlineStr">
        <is>
          <t>device-to-JB field wiring, one cable per device</t>
        </is>
      </c>
      <c r="AA5470" s="12">
        <f>N5470*O5470</f>
        <v/>
      </c>
    </row>
    <row r="5471">
      <c r="A5471" s="12" t="inlineStr">
        <is>
          <t>K-C-0003</t>
        </is>
      </c>
      <c r="B5471" s="12" t="inlineStr">
        <is>
          <t>K</t>
        </is>
      </c>
      <c r="C5471" s="12" t="inlineStr">
        <is>
          <t>Fuel supply (adjacent market)</t>
        </is>
      </c>
      <c r="D5471" s="12" t="inlineStr">
        <is>
          <t>Home run JB-T-H2-SOL01 to the control / marshalling room</t>
        </is>
      </c>
      <c r="E5471" s="12" t="inlineStr"/>
      <c r="F5471" s="12" t="inlineStr">
        <is>
          <t>H2 20: 13.8 kV e-house</t>
        </is>
      </c>
      <c r="G5471" s="12" t="inlineStr">
        <is>
          <t>JB-T-H2-SOL01</t>
        </is>
      </c>
      <c r="H5471" s="12" t="inlineStr">
        <is>
          <t>H2 19: T-H2 230/13.8 kV (about 40 MVA)</t>
        </is>
      </c>
      <c r="I5471" s="12" t="inlineStr">
        <is>
          <t>Control</t>
        </is>
      </c>
      <c r="J5471" s="12" t="inlineStr">
        <is>
          <t>ARMOR-X MC-HL 600 V control, Cu #14 AWG (Class I Div 2)</t>
        </is>
      </c>
      <c r="K5471" s="12" t="inlineStr">
        <is>
          <t>CTAX|25/C|14</t>
        </is>
      </c>
      <c r="L5471" s="12" t="inlineStr">
        <is>
          <t>25/C</t>
        </is>
      </c>
      <c r="M5471" s="12" t="inlineStr">
        <is>
          <t>14</t>
        </is>
      </c>
      <c r="N5471" s="12" t="n">
        <v>1</v>
      </c>
      <c r="O5471" s="12" t="n">
        <v>1</v>
      </c>
      <c r="P5471" s="12" t="n"/>
      <c r="Q5471" s="12" t="n"/>
      <c r="R5471" s="12" t="n"/>
      <c r="S5471" s="12" t="inlineStr">
        <is>
          <t>Duct bank</t>
        </is>
      </c>
      <c r="T5471" s="16" t="n">
        <v>35</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K-C-0004</t>
        </is>
      </c>
      <c r="B5472" s="12" t="inlineStr">
        <is>
          <t>K</t>
        </is>
      </c>
      <c r="C5472" s="12" t="inlineStr">
        <is>
          <t>Fuel supply (adjacent market)</t>
        </is>
      </c>
      <c r="D5472" s="12" t="inlineStr">
        <is>
          <t>Motor 1 of 1: control / local station</t>
        </is>
      </c>
      <c r="E5472" s="12" t="inlineStr"/>
      <c r="F5472" s="12" t="inlineStr">
        <is>
          <t>H2 20: 13.8 kV e-house</t>
        </is>
      </c>
      <c r="G5472" s="12" t="inlineStr"/>
      <c r="H5472" s="12" t="inlineStr">
        <is>
          <t>H2 20: 13.8 kV e-house</t>
        </is>
      </c>
      <c r="I5472" s="12" t="inlineStr">
        <is>
          <t>Control</t>
        </is>
      </c>
      <c r="J5472" s="12" t="inlineStr">
        <is>
          <t>ARMOR-X MC-HL 600 V control, Cu #14 AWG (Class I Div 2)</t>
        </is>
      </c>
      <c r="K5472" s="12" t="inlineStr">
        <is>
          <t>CTAX|7/C|14</t>
        </is>
      </c>
      <c r="L5472" s="12" t="inlineStr">
        <is>
          <t>7/C</t>
        </is>
      </c>
      <c r="M5472" s="12" t="inlineStr">
        <is>
          <t>14</t>
        </is>
      </c>
      <c r="N5472" s="12" t="n">
        <v>1</v>
      </c>
      <c r="O5472" s="12" t="n">
        <v>1</v>
      </c>
      <c r="P5472" s="12" t="n"/>
      <c r="Q5472" s="12" t="n"/>
      <c r="R5472" s="12" t="n"/>
      <c r="S5472" s="12" t="inlineStr">
        <is>
          <t>Tray</t>
        </is>
      </c>
      <c r="T5472" s="16" t="n">
        <v>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K-C-0005</t>
        </is>
      </c>
      <c r="B5473" s="12" t="inlineStr">
        <is>
          <t>K</t>
        </is>
      </c>
      <c r="C5473" s="12" t="inlineStr">
        <is>
          <t>Fuel supply (adjacent market)</t>
        </is>
      </c>
      <c r="D5473" s="12" t="inlineStr">
        <is>
          <t>Solenoid to JB JB-H2 20: 13.8 kV e-h-SOL01: 2 x 2/C (field cables)</t>
        </is>
      </c>
      <c r="E5473" s="12" t="inlineStr"/>
      <c r="F5473" s="12" t="inlineStr">
        <is>
          <t>H2 20: 13.8 kV e-house</t>
        </is>
      </c>
      <c r="G5473" s="12" t="inlineStr">
        <is>
          <t>JB-H2 20: 13.8 kV e-h-SOL01</t>
        </is>
      </c>
      <c r="H5473" s="12" t="inlineStr">
        <is>
          <t>H2 20: 13.8 kV e-house</t>
        </is>
      </c>
      <c r="I5473" s="12" t="inlineStr">
        <is>
          <t>Control</t>
        </is>
      </c>
      <c r="J5473" s="12" t="inlineStr">
        <is>
          <t>ARMOR-X MC-HL 600 V control, Cu #14 AWG (Class I Div 2)</t>
        </is>
      </c>
      <c r="K5473" s="12" t="inlineStr">
        <is>
          <t>CTAX|2/C|14</t>
        </is>
      </c>
      <c r="L5473" s="12" t="inlineStr">
        <is>
          <t>2/C</t>
        </is>
      </c>
      <c r="M5473" s="12" t="inlineStr">
        <is>
          <t>14</t>
        </is>
      </c>
      <c r="N5473" s="12" t="n">
        <v>2</v>
      </c>
      <c r="O5473" s="12" t="n">
        <v>1</v>
      </c>
      <c r="P5473" s="12" t="n"/>
      <c r="Q5473" s="12" t="n"/>
      <c r="R5473" s="12" t="n"/>
      <c r="S5473" s="12" t="inlineStr">
        <is>
          <t>Tray / conduit</t>
        </is>
      </c>
      <c r="T5473" s="16" t="n">
        <v>69</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K-C-0006</t>
        </is>
      </c>
      <c r="B5474" s="12" t="inlineStr">
        <is>
          <t>K</t>
        </is>
      </c>
      <c r="C5474" s="12" t="inlineStr">
        <is>
          <t>Fuel supply (adjacent market)</t>
        </is>
      </c>
      <c r="D5474" s="12" t="inlineStr">
        <is>
          <t>Home run JB-H2 20: 13.8 kV e-h-SOL01 to the control / marshalling room</t>
        </is>
      </c>
      <c r="E5474" s="12" t="inlineStr"/>
      <c r="F5474" s="12" t="inlineStr">
        <is>
          <t>H2 20: 13.8 kV e-house</t>
        </is>
      </c>
      <c r="G5474" s="12" t="inlineStr">
        <is>
          <t>JB-H2 20: 13.8 kV e-h-SOL01</t>
        </is>
      </c>
      <c r="H5474" s="12" t="inlineStr">
        <is>
          <t>H2 20: 13.8 kV e-house</t>
        </is>
      </c>
      <c r="I5474" s="12" t="inlineStr">
        <is>
          <t>Control</t>
        </is>
      </c>
      <c r="J5474" s="12" t="inlineStr">
        <is>
          <t>ARMOR-X MC-HL 600 V control, Cu #14 AWG (Class I Div 2)</t>
        </is>
      </c>
      <c r="K5474" s="12" t="inlineStr">
        <is>
          <t>CTAX|25/C|14</t>
        </is>
      </c>
      <c r="L5474" s="12" t="inlineStr">
        <is>
          <t>25/C</t>
        </is>
      </c>
      <c r="M5474" s="12" t="inlineStr">
        <is>
          <t>14</t>
        </is>
      </c>
      <c r="N5474" s="12" t="n">
        <v>1</v>
      </c>
      <c r="O5474" s="12" t="n">
        <v>1</v>
      </c>
      <c r="P5474" s="12" t="n"/>
      <c r="Q5474" s="12" t="n"/>
      <c r="R5474" s="12" t="n"/>
      <c r="S5474" s="12" t="inlineStr">
        <is>
          <t>Tray</t>
        </is>
      </c>
      <c r="T5474" s="16" t="n">
        <v>0</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K-C-0007</t>
        </is>
      </c>
      <c r="B5475" s="12" t="inlineStr">
        <is>
          <t>K</t>
        </is>
      </c>
      <c r="C5475" s="12" t="inlineStr">
        <is>
          <t>Fuel supply (adjacent market)</t>
        </is>
      </c>
      <c r="D5475" s="12" t="inlineStr">
        <is>
          <t>Motor 1 of 1: control / local station</t>
        </is>
      </c>
      <c r="E5475" s="12" t="inlineStr"/>
      <c r="F5475" s="12" t="inlineStr">
        <is>
          <t>H2 20: 13.8 kV e-house</t>
        </is>
      </c>
      <c r="G5475" s="12" t="inlineStr"/>
      <c r="H5475" s="12" t="inlineStr">
        <is>
          <t>H2 21: rectifier transformer 1 (7 MVA)</t>
        </is>
      </c>
      <c r="I5475" s="12" t="inlineStr">
        <is>
          <t>Control</t>
        </is>
      </c>
      <c r="J5475" s="12" t="inlineStr">
        <is>
          <t>ARMOR-X MC-HL 600 V control, Cu #14 AWG (Class I Div 2)</t>
        </is>
      </c>
      <c r="K5475" s="12" t="inlineStr">
        <is>
          <t>CTAX|7/C|14</t>
        </is>
      </c>
      <c r="L5475" s="12" t="inlineStr">
        <is>
          <t>7/C</t>
        </is>
      </c>
      <c r="M5475" s="12" t="inlineStr">
        <is>
          <t>14</t>
        </is>
      </c>
      <c r="N5475" s="12" t="n">
        <v>1</v>
      </c>
      <c r="O5475" s="12" t="n">
        <v>1</v>
      </c>
      <c r="P5475" s="12" t="n"/>
      <c r="Q5475" s="12" t="n"/>
      <c r="R5475" s="12" t="n"/>
      <c r="S5475" s="12" t="inlineStr">
        <is>
          <t>Duct bank</t>
        </is>
      </c>
      <c r="T5475" s="16" t="n">
        <v>356</v>
      </c>
      <c r="U5475" s="16" t="n">
        <v>48</v>
      </c>
      <c r="V5475" s="16">
        <f>ROUNDUP((T5475+U5475+2*'Read Me'!$B$13)*(1+'Read Me'!$B$12),-1)</f>
        <v/>
      </c>
      <c r="W5475" s="16">
        <f>V5475*N5475*O5475</f>
        <v/>
      </c>
      <c r="X5475" s="12">
        <f>IF(LEFT(I5475,2)="MV",2*N5475*IF(L5475="1/C",O5475,1),0)</f>
        <v/>
      </c>
      <c r="Y5475" s="12">
        <f>IF(OR(LEFT(K5475,4)="LVAX",LEFT(K5475,6)="MV15AX",LEFT(K5475,4)="CTAX",LEFT(K5475,2)="W|"),2*N5475*O5475,0)</f>
        <v/>
      </c>
      <c r="Z5475" s="12" t="inlineStr"/>
      <c r="AA5475" s="12">
        <f>N5475*O5475</f>
        <v/>
      </c>
    </row>
    <row r="5476">
      <c r="A5476" s="12" t="inlineStr">
        <is>
          <t>K-C-0008</t>
        </is>
      </c>
      <c r="B5476" s="12" t="inlineStr">
        <is>
          <t>K</t>
        </is>
      </c>
      <c r="C5476" s="12" t="inlineStr">
        <is>
          <t>Fuel supply (adjacent market)</t>
        </is>
      </c>
      <c r="D5476" s="12" t="inlineStr">
        <is>
          <t>Solenoid to JB JB-H2 21: rectifier t-SOL01: 2 x 2/C (field cables)</t>
        </is>
      </c>
      <c r="E5476" s="12" t="inlineStr"/>
      <c r="F5476" s="12" t="inlineStr">
        <is>
          <t>H2 21: rectifier transformer 1 (7 MVA)</t>
        </is>
      </c>
      <c r="G5476" s="12" t="inlineStr">
        <is>
          <t>JB-H2 21: rectifier t-SOL01</t>
        </is>
      </c>
      <c r="H5476" s="12" t="inlineStr">
        <is>
          <t>H2 21: rectifier transformer 1 (7 MVA)</t>
        </is>
      </c>
      <c r="I5476" s="12" t="inlineStr">
        <is>
          <t>Control</t>
        </is>
      </c>
      <c r="J5476" s="12" t="inlineStr">
        <is>
          <t>ARMOR-X MC-HL 600 V control, Cu #14 AWG (Class I Div 2)</t>
        </is>
      </c>
      <c r="K5476" s="12" t="inlineStr">
        <is>
          <t>CTAX|2/C|14</t>
        </is>
      </c>
      <c r="L5476" s="12" t="inlineStr">
        <is>
          <t>2/C</t>
        </is>
      </c>
      <c r="M5476" s="12" t="inlineStr">
        <is>
          <t>14</t>
        </is>
      </c>
      <c r="N5476" s="12" t="n">
        <v>2</v>
      </c>
      <c r="O5476" s="12" t="n">
        <v>1</v>
      </c>
      <c r="P5476" s="12" t="n"/>
      <c r="Q5476" s="12" t="n"/>
      <c r="R5476" s="12" t="n"/>
      <c r="S5476" s="12" t="inlineStr">
        <is>
          <t>Tray / conduit</t>
        </is>
      </c>
      <c r="T5476" s="16" t="n">
        <v>41</v>
      </c>
      <c r="U5476" s="16" t="n">
        <v>10</v>
      </c>
      <c r="V5476" s="16">
        <f>ROUNDUP((T5476+U5476+2*'Read Me'!$B$13)*(1+'Read Me'!$B$12),-1)</f>
        <v/>
      </c>
      <c r="W5476" s="16">
        <f>V5476*N5476*O5476</f>
        <v/>
      </c>
      <c r="X5476" s="12">
        <f>IF(LEFT(I5476,2)="MV",2*N5476*IF(L5476="1/C",O5476,1),0)</f>
        <v/>
      </c>
      <c r="Y5476" s="12">
        <f>IF(OR(LEFT(K5476,4)="LVAX",LEFT(K5476,6)="MV15AX",LEFT(K5476,4)="CTAX",LEFT(K5476,2)="W|"),2*N5476*O5476,0)</f>
        <v/>
      </c>
      <c r="Z5476" s="12" t="inlineStr">
        <is>
          <t>device-to-JB field wiring, one cable per device</t>
        </is>
      </c>
      <c r="AA5476" s="12">
        <f>N5476*O5476</f>
        <v/>
      </c>
    </row>
    <row r="5477">
      <c r="A5477" s="12" t="inlineStr">
        <is>
          <t>K-C-0009</t>
        </is>
      </c>
      <c r="B5477" s="12" t="inlineStr">
        <is>
          <t>K</t>
        </is>
      </c>
      <c r="C5477" s="12" t="inlineStr">
        <is>
          <t>Fuel supply (adjacent market)</t>
        </is>
      </c>
      <c r="D5477" s="12" t="inlineStr">
        <is>
          <t>Home run JB-H2 21: rectifier t-SOL01 to the control / marshalling room</t>
        </is>
      </c>
      <c r="E5477" s="12" t="inlineStr"/>
      <c r="F5477" s="12" t="inlineStr">
        <is>
          <t>H2 20: 13.8 kV e-house</t>
        </is>
      </c>
      <c r="G5477" s="12" t="inlineStr">
        <is>
          <t>JB-H2 21: rectifier t-SOL01</t>
        </is>
      </c>
      <c r="H5477" s="12" t="inlineStr">
        <is>
          <t>H2 21: rectifier transformer 1 (7 MVA)</t>
        </is>
      </c>
      <c r="I5477" s="12" t="inlineStr">
        <is>
          <t>Control</t>
        </is>
      </c>
      <c r="J5477" s="12" t="inlineStr">
        <is>
          <t>ARMOR-X MC-HL 600 V control, Cu #14 AWG (Class I Div 2)</t>
        </is>
      </c>
      <c r="K5477" s="12" t="inlineStr">
        <is>
          <t>CTAX|25/C|14</t>
        </is>
      </c>
      <c r="L5477" s="12" t="inlineStr">
        <is>
          <t>25/C</t>
        </is>
      </c>
      <c r="M5477" s="12" t="inlineStr">
        <is>
          <t>14</t>
        </is>
      </c>
      <c r="N5477" s="12" t="n">
        <v>1</v>
      </c>
      <c r="O5477" s="12" t="n">
        <v>1</v>
      </c>
      <c r="P5477" s="12" t="n"/>
      <c r="Q5477" s="12" t="n"/>
      <c r="R5477" s="12" t="n"/>
      <c r="S5477" s="12" t="inlineStr">
        <is>
          <t>Duct bank</t>
        </is>
      </c>
      <c r="T5477" s="16" t="n">
        <v>356</v>
      </c>
      <c r="U5477" s="16" t="n">
        <v>48</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K-C-0010</t>
        </is>
      </c>
      <c r="B5478" s="12" t="inlineStr">
        <is>
          <t>K</t>
        </is>
      </c>
      <c r="C5478" s="12" t="inlineStr">
        <is>
          <t>Fuel supply (adjacent market)</t>
        </is>
      </c>
      <c r="D5478" s="12" t="inlineStr">
        <is>
          <t>Control</t>
        </is>
      </c>
      <c r="E5478" s="12" t="inlineStr"/>
      <c r="F5478" s="12" t="inlineStr">
        <is>
          <t>H2 20: 13.8 kV e-house</t>
        </is>
      </c>
      <c r="G5478" s="12" t="inlineStr"/>
      <c r="H5478" s="12" t="inlineStr">
        <is>
          <t>H2 21: rectifier transformer 1 (7 MVA)</t>
        </is>
      </c>
      <c r="I5478" s="12" t="inlineStr">
        <is>
          <t>Control</t>
        </is>
      </c>
      <c r="J5478" s="12" t="inlineStr">
        <is>
          <t>ARMOR-X MC-HL 600 V control, Cu #14 AWG (Class I Div 2)</t>
        </is>
      </c>
      <c r="K5478" s="12" t="inlineStr">
        <is>
          <t>CTAX|7/C|14</t>
        </is>
      </c>
      <c r="L5478" s="12" t="inlineStr">
        <is>
          <t>7/C</t>
        </is>
      </c>
      <c r="M5478" s="12" t="inlineStr">
        <is>
          <t>14</t>
        </is>
      </c>
      <c r="N5478" s="12" t="n">
        <v>1</v>
      </c>
      <c r="O5478" s="12" t="n">
        <v>1</v>
      </c>
      <c r="P5478" s="12" t="n"/>
      <c r="Q5478" s="12" t="n"/>
      <c r="R5478" s="12" t="n"/>
      <c r="S5478" s="12" t="inlineStr">
        <is>
          <t>Duct bank</t>
        </is>
      </c>
      <c r="T5478" s="16" t="n">
        <v>356</v>
      </c>
      <c r="U5478" s="16" t="n">
        <v>48</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K-C-0011</t>
        </is>
      </c>
      <c r="B5479" s="12" t="inlineStr">
        <is>
          <t>K</t>
        </is>
      </c>
      <c r="C5479" s="12" t="inlineStr">
        <is>
          <t>Fuel supply (adjacent market)</t>
        </is>
      </c>
      <c r="D5479" s="12" t="inlineStr">
        <is>
          <t>Control</t>
        </is>
      </c>
      <c r="E5479" s="12" t="inlineStr"/>
      <c r="F5479" s="12" t="inlineStr">
        <is>
          <t>H2 20: 13.8 kV e-house</t>
        </is>
      </c>
      <c r="G5479" s="12" t="inlineStr"/>
      <c r="H5479" s="12" t="inlineStr">
        <is>
          <t>H2 21: rectifier transformer 1 (7 MVA)</t>
        </is>
      </c>
      <c r="I5479" s="12" t="inlineStr">
        <is>
          <t>Control</t>
        </is>
      </c>
      <c r="J5479" s="12" t="inlineStr">
        <is>
          <t>ARMOR-X MC-HL 600 V control, Cu #14 AWG (Class I Div 2)</t>
        </is>
      </c>
      <c r="K5479" s="12" t="inlineStr">
        <is>
          <t>CTAX|12/C|14</t>
        </is>
      </c>
      <c r="L5479" s="12" t="inlineStr">
        <is>
          <t>12/C</t>
        </is>
      </c>
      <c r="M5479" s="12" t="inlineStr">
        <is>
          <t>14</t>
        </is>
      </c>
      <c r="N5479" s="12" t="n">
        <v>1</v>
      </c>
      <c r="O5479" s="12" t="n">
        <v>1</v>
      </c>
      <c r="P5479" s="12" t="n"/>
      <c r="Q5479" s="12" t="n"/>
      <c r="R5479" s="12" t="n"/>
      <c r="S5479" s="12" t="inlineStr">
        <is>
          <t>Duct bank</t>
        </is>
      </c>
      <c r="T5479" s="16" t="n">
        <v>356</v>
      </c>
      <c r="U5479" s="16" t="n">
        <v>48</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K-C-0012</t>
        </is>
      </c>
      <c r="B5480" s="12" t="inlineStr">
        <is>
          <t>K</t>
        </is>
      </c>
      <c r="C5480" s="12" t="inlineStr">
        <is>
          <t>Fuel supply (adjacent market)</t>
        </is>
      </c>
      <c r="D5480" s="12" t="inlineStr">
        <is>
          <t>CT / VT</t>
        </is>
      </c>
      <c r="E5480" s="12" t="inlineStr"/>
      <c r="F5480" s="12" t="inlineStr">
        <is>
          <t>H2 20: 13.8 kV e-house</t>
        </is>
      </c>
      <c r="G5480" s="12" t="inlineStr"/>
      <c r="H5480" s="12" t="inlineStr">
        <is>
          <t>H2 21: rectifier transformer 1 (7 MVA)</t>
        </is>
      </c>
      <c r="I5480" s="12" t="inlineStr">
        <is>
          <t>Control</t>
        </is>
      </c>
      <c r="J5480" s="12" t="inlineStr">
        <is>
          <t>Control cable 600 V Type TC-ER, Cu #10 AWG (CT / VT circuits)</t>
        </is>
      </c>
      <c r="K5480" s="12" t="inlineStr">
        <is>
          <t>CTCT|4/C|10</t>
        </is>
      </c>
      <c r="L5480" s="12" t="inlineStr">
        <is>
          <t>4/C</t>
        </is>
      </c>
      <c r="M5480" s="12" t="inlineStr">
        <is>
          <t>10</t>
        </is>
      </c>
      <c r="N5480" s="12" t="n">
        <v>1</v>
      </c>
      <c r="O5480" s="12" t="n">
        <v>1</v>
      </c>
      <c r="P5480" s="12" t="n"/>
      <c r="Q5480" s="12" t="n"/>
      <c r="R5480" s="12" t="n"/>
      <c r="S5480" s="12" t="inlineStr">
        <is>
          <t>Duct bank</t>
        </is>
      </c>
      <c r="T5480" s="16" t="n">
        <v>356</v>
      </c>
      <c r="U5480" s="16" t="n">
        <v>48</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K-C-0013</t>
        </is>
      </c>
      <c r="B5481" s="12" t="inlineStr">
        <is>
          <t>K</t>
        </is>
      </c>
      <c r="C5481" s="12" t="inlineStr">
        <is>
          <t>Fuel supply (adjacent market)</t>
        </is>
      </c>
      <c r="D5481" s="12" t="inlineStr">
        <is>
          <t>CT / VT</t>
        </is>
      </c>
      <c r="E5481" s="12" t="inlineStr"/>
      <c r="F5481" s="12" t="inlineStr">
        <is>
          <t>H2 20: 13.8 kV e-house</t>
        </is>
      </c>
      <c r="G5481" s="12" t="inlineStr"/>
      <c r="H5481" s="12" t="inlineStr">
        <is>
          <t>H2 21: rectifier transformer 1 (7 MVA)</t>
        </is>
      </c>
      <c r="I5481" s="12" t="inlineStr">
        <is>
          <t>Control</t>
        </is>
      </c>
      <c r="J5481" s="12" t="inlineStr">
        <is>
          <t>Control cable 600 V Type TC-ER, Cu #10 AWG (CT / VT circuits)</t>
        </is>
      </c>
      <c r="K5481" s="12" t="inlineStr">
        <is>
          <t>CTCT|4/C|10</t>
        </is>
      </c>
      <c r="L5481" s="12" t="inlineStr">
        <is>
          <t>4/C</t>
        </is>
      </c>
      <c r="M5481" s="12" t="inlineStr">
        <is>
          <t>10</t>
        </is>
      </c>
      <c r="N5481" s="12" t="n">
        <v>1</v>
      </c>
      <c r="O5481" s="12" t="n">
        <v>1</v>
      </c>
      <c r="P5481" s="12" t="n"/>
      <c r="Q5481" s="12" t="n"/>
      <c r="R5481" s="12" t="n"/>
      <c r="S5481" s="12" t="inlineStr">
        <is>
          <t>Duct bank</t>
        </is>
      </c>
      <c r="T5481" s="16" t="n">
        <v>356</v>
      </c>
      <c r="U5481" s="16" t="n">
        <v>48</v>
      </c>
      <c r="V5481" s="16">
        <f>ROUNDUP((T5481+U5481+2*'Read Me'!$B$13)*(1+'Read Me'!$B$12),-1)</f>
        <v/>
      </c>
      <c r="W5481" s="16">
        <f>V5481*N5481*O5481</f>
        <v/>
      </c>
      <c r="X5481" s="12">
        <f>IF(LEFT(I5481,2)="MV",2*N5481*IF(L5481="1/C",O5481,1),0)</f>
        <v/>
      </c>
      <c r="Y5481" s="12">
        <f>IF(OR(LEFT(K5481,4)="LVAX",LEFT(K5481,6)="MV15AX",LEFT(K5481,4)="CTAX",LEFT(K5481,2)="W|"),2*N5481*O5481,0)</f>
        <v/>
      </c>
      <c r="Z5481" s="12" t="inlineStr"/>
      <c r="AA5481" s="12">
        <f>N5481*O5481</f>
        <v/>
      </c>
    </row>
    <row r="5482">
      <c r="A5482" s="12" t="inlineStr">
        <is>
          <t>K-C-0014</t>
        </is>
      </c>
      <c r="B5482" s="12" t="inlineStr">
        <is>
          <t>K</t>
        </is>
      </c>
      <c r="C5482" s="12" t="inlineStr">
        <is>
          <t>Fuel supply (adjacent market)</t>
        </is>
      </c>
      <c r="D5482" s="12" t="inlineStr">
        <is>
          <t>Motor 1 of 1: control / local station</t>
        </is>
      </c>
      <c r="E5482" s="12" t="inlineStr"/>
      <c r="F5482" s="12" t="inlineStr">
        <is>
          <t>H2 20: 13.8 kV e-house</t>
        </is>
      </c>
      <c r="G5482" s="12" t="inlineStr"/>
      <c r="H5482" s="12" t="inlineStr">
        <is>
          <t>H2 21: rectifier transformer 2 (7 MVA)</t>
        </is>
      </c>
      <c r="I5482" s="12" t="inlineStr">
        <is>
          <t>Control</t>
        </is>
      </c>
      <c r="J5482" s="12" t="inlineStr">
        <is>
          <t>ARMOR-X MC-HL 600 V control, Cu #14 AWG (Class I Div 2)</t>
        </is>
      </c>
      <c r="K5482" s="12" t="inlineStr">
        <is>
          <t>CTAX|7/C|14</t>
        </is>
      </c>
      <c r="L5482" s="12" t="inlineStr">
        <is>
          <t>7/C</t>
        </is>
      </c>
      <c r="M5482" s="12" t="inlineStr">
        <is>
          <t>14</t>
        </is>
      </c>
      <c r="N5482" s="12" t="n">
        <v>1</v>
      </c>
      <c r="O5482" s="12" t="n">
        <v>1</v>
      </c>
      <c r="P5482" s="12" t="n"/>
      <c r="Q5482" s="12" t="n"/>
      <c r="R5482" s="12" t="n"/>
      <c r="S5482" s="12" t="inlineStr">
        <is>
          <t>Duct bank</t>
        </is>
      </c>
      <c r="T5482" s="16" t="n">
        <v>356</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K-C-0015</t>
        </is>
      </c>
      <c r="B5483" s="12" t="inlineStr">
        <is>
          <t>K</t>
        </is>
      </c>
      <c r="C5483" s="12" t="inlineStr">
        <is>
          <t>Fuel supply (adjacent market)</t>
        </is>
      </c>
      <c r="D5483" s="12" t="inlineStr">
        <is>
          <t>Solenoid to JB JB-H2 21: rectifier t-SOL01: 2 x 2/C (field cables)</t>
        </is>
      </c>
      <c r="E5483" s="12" t="inlineStr"/>
      <c r="F5483" s="12" t="inlineStr">
        <is>
          <t>H2 21: rectifier transformer 2 (7 MVA)</t>
        </is>
      </c>
      <c r="G5483" s="12" t="inlineStr">
        <is>
          <t>JB-H2 21: rectifier t-SOL01</t>
        </is>
      </c>
      <c r="H5483" s="12" t="inlineStr">
        <is>
          <t>H2 21: rectifier transformer 2 (7 MVA)</t>
        </is>
      </c>
      <c r="I5483" s="12" t="inlineStr">
        <is>
          <t>Control</t>
        </is>
      </c>
      <c r="J5483" s="12" t="inlineStr">
        <is>
          <t>ARMOR-X MC-HL 600 V control, Cu #14 AWG (Class I Div 2)</t>
        </is>
      </c>
      <c r="K5483" s="12" t="inlineStr">
        <is>
          <t>CTAX|2/C|14</t>
        </is>
      </c>
      <c r="L5483" s="12" t="inlineStr">
        <is>
          <t>2/C</t>
        </is>
      </c>
      <c r="M5483" s="12" t="inlineStr">
        <is>
          <t>14</t>
        </is>
      </c>
      <c r="N5483" s="12" t="n">
        <v>2</v>
      </c>
      <c r="O5483" s="12" t="n">
        <v>1</v>
      </c>
      <c r="P5483" s="12" t="n"/>
      <c r="Q5483" s="12" t="n"/>
      <c r="R5483" s="12" t="n"/>
      <c r="S5483" s="12" t="inlineStr">
        <is>
          <t>Tray / conduit</t>
        </is>
      </c>
      <c r="T5483" s="16" t="n">
        <v>41</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K-C-0016</t>
        </is>
      </c>
      <c r="B5484" s="12" t="inlineStr">
        <is>
          <t>K</t>
        </is>
      </c>
      <c r="C5484" s="12" t="inlineStr">
        <is>
          <t>Fuel supply (adjacent market)</t>
        </is>
      </c>
      <c r="D5484" s="12" t="inlineStr">
        <is>
          <t>Home run JB-H2 21: rectifier t-SOL01 to the control / marshalling room</t>
        </is>
      </c>
      <c r="E5484" s="12" t="inlineStr"/>
      <c r="F5484" s="12" t="inlineStr">
        <is>
          <t>H2 20: 13.8 kV e-house</t>
        </is>
      </c>
      <c r="G5484" s="12" t="inlineStr">
        <is>
          <t>JB-H2 21: rectifier t-SOL01</t>
        </is>
      </c>
      <c r="H5484" s="12" t="inlineStr">
        <is>
          <t>H2 21: rectifier transformer 2 (7 MVA)</t>
        </is>
      </c>
      <c r="I5484" s="12" t="inlineStr">
        <is>
          <t>Control</t>
        </is>
      </c>
      <c r="J5484" s="12" t="inlineStr">
        <is>
          <t>ARMOR-X MC-HL 600 V control, Cu #14 AWG (Class I Div 2)</t>
        </is>
      </c>
      <c r="K5484" s="12" t="inlineStr">
        <is>
          <t>CTAX|25/C|14</t>
        </is>
      </c>
      <c r="L5484" s="12" t="inlineStr">
        <is>
          <t>25/C</t>
        </is>
      </c>
      <c r="M5484" s="12" t="inlineStr">
        <is>
          <t>14</t>
        </is>
      </c>
      <c r="N5484" s="12" t="n">
        <v>1</v>
      </c>
      <c r="O5484" s="12" t="n">
        <v>1</v>
      </c>
      <c r="P5484" s="12" t="n"/>
      <c r="Q5484" s="12" t="n"/>
      <c r="R5484" s="12" t="n"/>
      <c r="S5484" s="12" t="inlineStr">
        <is>
          <t>Duct bank</t>
        </is>
      </c>
      <c r="T5484" s="16" t="n">
        <v>356</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K-C-0017</t>
        </is>
      </c>
      <c r="B5485" s="12" t="inlineStr">
        <is>
          <t>K</t>
        </is>
      </c>
      <c r="C5485" s="12" t="inlineStr">
        <is>
          <t>Fuel supply (adjacent market)</t>
        </is>
      </c>
      <c r="D5485" s="12" t="inlineStr">
        <is>
          <t>Control</t>
        </is>
      </c>
      <c r="E5485" s="12" t="inlineStr"/>
      <c r="F5485" s="12" t="inlineStr">
        <is>
          <t>H2 20: 13.8 kV e-house</t>
        </is>
      </c>
      <c r="G5485" s="12" t="inlineStr"/>
      <c r="H5485" s="12" t="inlineStr">
        <is>
          <t>H2 21: rectifier transformer 2 (7 MVA)</t>
        </is>
      </c>
      <c r="I5485" s="12" t="inlineStr">
        <is>
          <t>Control</t>
        </is>
      </c>
      <c r="J5485" s="12" t="inlineStr">
        <is>
          <t>ARMOR-X MC-HL 600 V control, Cu #14 AWG (Class I Div 2)</t>
        </is>
      </c>
      <c r="K5485" s="12" t="inlineStr">
        <is>
          <t>CTAX|7/C|14</t>
        </is>
      </c>
      <c r="L5485" s="12" t="inlineStr">
        <is>
          <t>7/C</t>
        </is>
      </c>
      <c r="M5485" s="12" t="inlineStr">
        <is>
          <t>14</t>
        </is>
      </c>
      <c r="N5485" s="12" t="n">
        <v>1</v>
      </c>
      <c r="O5485" s="12" t="n">
        <v>1</v>
      </c>
      <c r="P5485" s="12" t="n"/>
      <c r="Q5485" s="12" t="n"/>
      <c r="R5485" s="12" t="n"/>
      <c r="S5485" s="12" t="inlineStr">
        <is>
          <t>Duct bank</t>
        </is>
      </c>
      <c r="T5485" s="16" t="n">
        <v>356</v>
      </c>
      <c r="U5485" s="16" t="n">
        <v>32</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K-C-0018</t>
        </is>
      </c>
      <c r="B5486" s="12" t="inlineStr">
        <is>
          <t>K</t>
        </is>
      </c>
      <c r="C5486" s="12" t="inlineStr">
        <is>
          <t>Fuel supply (adjacent market)</t>
        </is>
      </c>
      <c r="D5486" s="12" t="inlineStr">
        <is>
          <t>Control</t>
        </is>
      </c>
      <c r="E5486" s="12" t="inlineStr"/>
      <c r="F5486" s="12" t="inlineStr">
        <is>
          <t>H2 20: 13.8 kV e-house</t>
        </is>
      </c>
      <c r="G5486" s="12" t="inlineStr"/>
      <c r="H5486" s="12" t="inlineStr">
        <is>
          <t>H2 21: rectifier transformer 2 (7 MVA)</t>
        </is>
      </c>
      <c r="I5486" s="12" t="inlineStr">
        <is>
          <t>Control</t>
        </is>
      </c>
      <c r="J5486" s="12" t="inlineStr">
        <is>
          <t>ARMOR-X MC-HL 600 V control, Cu #14 AWG (Class I Div 2)</t>
        </is>
      </c>
      <c r="K5486" s="12" t="inlineStr">
        <is>
          <t>CTAX|12/C|14</t>
        </is>
      </c>
      <c r="L5486" s="12" t="inlineStr">
        <is>
          <t>12/C</t>
        </is>
      </c>
      <c r="M5486" s="12" t="inlineStr">
        <is>
          <t>14</t>
        </is>
      </c>
      <c r="N5486" s="12" t="n">
        <v>1</v>
      </c>
      <c r="O5486" s="12" t="n">
        <v>1</v>
      </c>
      <c r="P5486" s="12" t="n"/>
      <c r="Q5486" s="12" t="n"/>
      <c r="R5486" s="12" t="n"/>
      <c r="S5486" s="12" t="inlineStr">
        <is>
          <t>Duct bank</t>
        </is>
      </c>
      <c r="T5486" s="16" t="n">
        <v>356</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K-C-0019</t>
        </is>
      </c>
      <c r="B5487" s="12" t="inlineStr">
        <is>
          <t>K</t>
        </is>
      </c>
      <c r="C5487" s="12" t="inlineStr">
        <is>
          <t>Fuel supply (adjacent market)</t>
        </is>
      </c>
      <c r="D5487" s="12" t="inlineStr">
        <is>
          <t>CT / VT</t>
        </is>
      </c>
      <c r="E5487" s="12" t="inlineStr"/>
      <c r="F5487" s="12" t="inlineStr">
        <is>
          <t>H2 20: 13.8 kV e-house</t>
        </is>
      </c>
      <c r="G5487" s="12" t="inlineStr"/>
      <c r="H5487" s="12" t="inlineStr">
        <is>
          <t>H2 21: rectifier transformer 2 (7 MVA)</t>
        </is>
      </c>
      <c r="I5487" s="12" t="inlineStr">
        <is>
          <t>Control</t>
        </is>
      </c>
      <c r="J5487" s="12" t="inlineStr">
        <is>
          <t>Control cable 600 V Type TC-ER, Cu #10 AWG (CT / VT circuits)</t>
        </is>
      </c>
      <c r="K5487" s="12" t="inlineStr">
        <is>
          <t>CTCT|4/C|10</t>
        </is>
      </c>
      <c r="L5487" s="12" t="inlineStr">
        <is>
          <t>4/C</t>
        </is>
      </c>
      <c r="M5487" s="12" t="inlineStr">
        <is>
          <t>10</t>
        </is>
      </c>
      <c r="N5487" s="12" t="n">
        <v>1</v>
      </c>
      <c r="O5487" s="12" t="n">
        <v>1</v>
      </c>
      <c r="P5487" s="12" t="n"/>
      <c r="Q5487" s="12" t="n"/>
      <c r="R5487" s="12" t="n"/>
      <c r="S5487" s="12" t="inlineStr">
        <is>
          <t>Duct bank</t>
        </is>
      </c>
      <c r="T5487" s="16" t="n">
        <v>356</v>
      </c>
      <c r="U5487" s="16" t="n">
        <v>32</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K-C-0020</t>
        </is>
      </c>
      <c r="B5488" s="12" t="inlineStr">
        <is>
          <t>K</t>
        </is>
      </c>
      <c r="C5488" s="12" t="inlineStr">
        <is>
          <t>Fuel supply (adjacent market)</t>
        </is>
      </c>
      <c r="D5488" s="12" t="inlineStr">
        <is>
          <t>CT / VT</t>
        </is>
      </c>
      <c r="E5488" s="12" t="inlineStr"/>
      <c r="F5488" s="12" t="inlineStr">
        <is>
          <t>H2 20: 13.8 kV e-house</t>
        </is>
      </c>
      <c r="G5488" s="12" t="inlineStr"/>
      <c r="H5488" s="12" t="inlineStr">
        <is>
          <t>H2 21: rectifier transformer 2 (7 MVA)</t>
        </is>
      </c>
      <c r="I5488" s="12" t="inlineStr">
        <is>
          <t>Control</t>
        </is>
      </c>
      <c r="J5488" s="12" t="inlineStr">
        <is>
          <t>Control cable 600 V Type TC-ER, Cu #10 AWG (CT / VT circuits)</t>
        </is>
      </c>
      <c r="K5488" s="12" t="inlineStr">
        <is>
          <t>CTCT|4/C|10</t>
        </is>
      </c>
      <c r="L5488" s="12" t="inlineStr">
        <is>
          <t>4/C</t>
        </is>
      </c>
      <c r="M5488" s="12" t="inlineStr">
        <is>
          <t>10</t>
        </is>
      </c>
      <c r="N5488" s="12" t="n">
        <v>1</v>
      </c>
      <c r="O5488" s="12" t="n">
        <v>1</v>
      </c>
      <c r="P5488" s="12" t="n"/>
      <c r="Q5488" s="12" t="n"/>
      <c r="R5488" s="12" t="n"/>
      <c r="S5488" s="12" t="inlineStr">
        <is>
          <t>Duct bank</t>
        </is>
      </c>
      <c r="T5488" s="16" t="n">
        <v>356</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K-C-0021</t>
        </is>
      </c>
      <c r="B5489" s="12" t="inlineStr">
        <is>
          <t>K</t>
        </is>
      </c>
      <c r="C5489" s="12" t="inlineStr">
        <is>
          <t>Fuel supply (adjacent market)</t>
        </is>
      </c>
      <c r="D5489" s="12" t="inlineStr">
        <is>
          <t>Motor 1 of 1: control / local station</t>
        </is>
      </c>
      <c r="E5489" s="12" t="inlineStr"/>
      <c r="F5489" s="12" t="inlineStr">
        <is>
          <t>H2 20: 13.8 kV e-house</t>
        </is>
      </c>
      <c r="G5489" s="12" t="inlineStr"/>
      <c r="H5489" s="12" t="inlineStr">
        <is>
          <t>H2 21: rectifier transformer 3 (7 MVA)</t>
        </is>
      </c>
      <c r="I5489" s="12" t="inlineStr">
        <is>
          <t>Control</t>
        </is>
      </c>
      <c r="J5489" s="12" t="inlineStr">
        <is>
          <t>ARMOR-X MC-HL 600 V control, Cu #14 AWG (Class I Div 2)</t>
        </is>
      </c>
      <c r="K5489" s="12" t="inlineStr">
        <is>
          <t>CTAX|7/C|14</t>
        </is>
      </c>
      <c r="L5489" s="12" t="inlineStr">
        <is>
          <t>7/C</t>
        </is>
      </c>
      <c r="M5489" s="12" t="inlineStr">
        <is>
          <t>14</t>
        </is>
      </c>
      <c r="N5489" s="12" t="n">
        <v>1</v>
      </c>
      <c r="O5489" s="12" t="n">
        <v>1</v>
      </c>
      <c r="P5489" s="12" t="n"/>
      <c r="Q5489" s="12" t="n"/>
      <c r="R5489" s="12" t="n"/>
      <c r="S5489" s="12" t="inlineStr">
        <is>
          <t>Duct bank</t>
        </is>
      </c>
      <c r="T5489" s="16" t="n">
        <v>334</v>
      </c>
      <c r="U5489" s="16" t="n">
        <v>32</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K-C-0022</t>
        </is>
      </c>
      <c r="B5490" s="12" t="inlineStr">
        <is>
          <t>K</t>
        </is>
      </c>
      <c r="C5490" s="12" t="inlineStr">
        <is>
          <t>Fuel supply (adjacent market)</t>
        </is>
      </c>
      <c r="D5490" s="12" t="inlineStr">
        <is>
          <t>Solenoid to JB JB-H2 21: rectifier t-SOL01: 2 x 2/C (field cables)</t>
        </is>
      </c>
      <c r="E5490" s="12" t="inlineStr"/>
      <c r="F5490" s="12" t="inlineStr">
        <is>
          <t>H2 21: rectifier transformer 3 (7 MVA)</t>
        </is>
      </c>
      <c r="G5490" s="12" t="inlineStr">
        <is>
          <t>JB-H2 21: rectifier t-SOL01</t>
        </is>
      </c>
      <c r="H5490" s="12" t="inlineStr">
        <is>
          <t>H2 21: rectifier transformer 3 (7 MVA)</t>
        </is>
      </c>
      <c r="I5490" s="12" t="inlineStr">
        <is>
          <t>Control</t>
        </is>
      </c>
      <c r="J5490" s="12" t="inlineStr">
        <is>
          <t>ARMOR-X MC-HL 600 V control, Cu #14 AWG (Class I Div 2)</t>
        </is>
      </c>
      <c r="K5490" s="12" t="inlineStr">
        <is>
          <t>CTAX|2/C|14</t>
        </is>
      </c>
      <c r="L5490" s="12" t="inlineStr">
        <is>
          <t>2/C</t>
        </is>
      </c>
      <c r="M5490" s="12" t="inlineStr">
        <is>
          <t>14</t>
        </is>
      </c>
      <c r="N5490" s="12" t="n">
        <v>2</v>
      </c>
      <c r="O5490" s="12" t="n">
        <v>1</v>
      </c>
      <c r="P5490" s="12" t="n"/>
      <c r="Q5490" s="12" t="n"/>
      <c r="R5490" s="12" t="n"/>
      <c r="S5490" s="12" t="inlineStr">
        <is>
          <t>Tray / conduit</t>
        </is>
      </c>
      <c r="T5490" s="16" t="n">
        <v>41</v>
      </c>
      <c r="U5490" s="16" t="n">
        <v>10</v>
      </c>
      <c r="V5490" s="16">
        <f>ROUNDUP((T5490+U5490+2*'Read Me'!$B$13)*(1+'Read Me'!$B$12),-1)</f>
        <v/>
      </c>
      <c r="W5490" s="16">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K-C-0023</t>
        </is>
      </c>
      <c r="B5491" s="12" t="inlineStr">
        <is>
          <t>K</t>
        </is>
      </c>
      <c r="C5491" s="12" t="inlineStr">
        <is>
          <t>Fuel supply (adjacent market)</t>
        </is>
      </c>
      <c r="D5491" s="12" t="inlineStr">
        <is>
          <t>Home run JB-H2 21: rectifier t-SOL01 to the control / marshalling room</t>
        </is>
      </c>
      <c r="E5491" s="12" t="inlineStr"/>
      <c r="F5491" s="12" t="inlineStr">
        <is>
          <t>H2 20: 13.8 kV e-house</t>
        </is>
      </c>
      <c r="G5491" s="12" t="inlineStr">
        <is>
          <t>JB-H2 21: rectifier t-SOL01</t>
        </is>
      </c>
      <c r="H5491" s="12" t="inlineStr">
        <is>
          <t>H2 21: rectifier transformer 3 (7 MVA)</t>
        </is>
      </c>
      <c r="I5491" s="12" t="inlineStr">
        <is>
          <t>Control</t>
        </is>
      </c>
      <c r="J5491" s="12" t="inlineStr">
        <is>
          <t>ARMOR-X MC-HL 600 V control, Cu #14 AWG (Class I Div 2)</t>
        </is>
      </c>
      <c r="K5491" s="12" t="inlineStr">
        <is>
          <t>CTAX|25/C|14</t>
        </is>
      </c>
      <c r="L5491" s="12" t="inlineStr">
        <is>
          <t>25/C</t>
        </is>
      </c>
      <c r="M5491" s="12" t="inlineStr">
        <is>
          <t>14</t>
        </is>
      </c>
      <c r="N5491" s="12" t="n">
        <v>1</v>
      </c>
      <c r="O5491" s="12" t="n">
        <v>1</v>
      </c>
      <c r="P5491" s="12" t="n"/>
      <c r="Q5491" s="12" t="n"/>
      <c r="R5491" s="12" t="n"/>
      <c r="S5491" s="12" t="inlineStr">
        <is>
          <t>Duct bank</t>
        </is>
      </c>
      <c r="T5491" s="16" t="n">
        <v>334</v>
      </c>
      <c r="U5491" s="16" t="n">
        <v>32</v>
      </c>
      <c r="V5491" s="16">
        <f>ROUNDUP((T5491+U5491+2*'Read Me'!$B$13)*(1+'Read Me'!$B$12),-1)</f>
        <v/>
      </c>
      <c r="W5491" s="16">
        <f>V5491*N5491*O5491</f>
        <v/>
      </c>
      <c r="X5491" s="12">
        <f>IF(LEFT(I5491,2)="MV",2*N5491*IF(L5491="1/C",O5491,1),0)</f>
        <v/>
      </c>
      <c r="Y5491" s="12">
        <f>IF(OR(LEFT(K5491,4)="LVAX",LEFT(K5491,6)="MV15AX",LEFT(K5491,4)="CTAX",LEFT(K5491,2)="W|"),2*N5491*O5491,0)</f>
        <v/>
      </c>
      <c r="Z5491" s="12" t="inlineStr"/>
      <c r="AA5491" s="12">
        <f>N5491*O5491</f>
        <v/>
      </c>
    </row>
    <row r="5492">
      <c r="A5492" s="12" t="inlineStr">
        <is>
          <t>K-C-0024</t>
        </is>
      </c>
      <c r="B5492" s="12" t="inlineStr">
        <is>
          <t>K</t>
        </is>
      </c>
      <c r="C5492" s="12" t="inlineStr">
        <is>
          <t>Fuel supply (adjacent market)</t>
        </is>
      </c>
      <c r="D5492" s="12" t="inlineStr">
        <is>
          <t>Control</t>
        </is>
      </c>
      <c r="E5492" s="12" t="inlineStr"/>
      <c r="F5492" s="12" t="inlineStr">
        <is>
          <t>H2 20: 13.8 kV e-house</t>
        </is>
      </c>
      <c r="G5492" s="12" t="inlineStr"/>
      <c r="H5492" s="12" t="inlineStr">
        <is>
          <t>H2 21: rectifier transformer 3 (7 MVA)</t>
        </is>
      </c>
      <c r="I5492" s="12" t="inlineStr">
        <is>
          <t>Control</t>
        </is>
      </c>
      <c r="J5492" s="12" t="inlineStr">
        <is>
          <t>ARMOR-X MC-HL 600 V control, Cu #14 AWG (Class I Div 2)</t>
        </is>
      </c>
      <c r="K5492" s="12" t="inlineStr">
        <is>
          <t>CTAX|7/C|14</t>
        </is>
      </c>
      <c r="L5492" s="12" t="inlineStr">
        <is>
          <t>7/C</t>
        </is>
      </c>
      <c r="M5492" s="12" t="inlineStr">
        <is>
          <t>14</t>
        </is>
      </c>
      <c r="N5492" s="12" t="n">
        <v>1</v>
      </c>
      <c r="O5492" s="12" t="n">
        <v>1</v>
      </c>
      <c r="P5492" s="12" t="n"/>
      <c r="Q5492" s="12" t="n"/>
      <c r="R5492" s="12" t="n"/>
      <c r="S5492" s="12" t="inlineStr">
        <is>
          <t>Duct bank</t>
        </is>
      </c>
      <c r="T5492" s="16" t="n">
        <v>334</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K-C-0025</t>
        </is>
      </c>
      <c r="B5493" s="12" t="inlineStr">
        <is>
          <t>K</t>
        </is>
      </c>
      <c r="C5493" s="12" t="inlineStr">
        <is>
          <t>Fuel supply (adjacent market)</t>
        </is>
      </c>
      <c r="D5493" s="12" t="inlineStr">
        <is>
          <t>Control</t>
        </is>
      </c>
      <c r="E5493" s="12" t="inlineStr"/>
      <c r="F5493" s="12" t="inlineStr">
        <is>
          <t>H2 20: 13.8 kV e-house</t>
        </is>
      </c>
      <c r="G5493" s="12" t="inlineStr"/>
      <c r="H5493" s="12" t="inlineStr">
        <is>
          <t>H2 21: rectifier transformer 3 (7 MVA)</t>
        </is>
      </c>
      <c r="I5493" s="12" t="inlineStr">
        <is>
          <t>Control</t>
        </is>
      </c>
      <c r="J5493" s="12" t="inlineStr">
        <is>
          <t>ARMOR-X MC-HL 600 V control, Cu #14 AWG (Class I Div 2)</t>
        </is>
      </c>
      <c r="K5493" s="12" t="inlineStr">
        <is>
          <t>CTAX|12/C|14</t>
        </is>
      </c>
      <c r="L5493" s="12" t="inlineStr">
        <is>
          <t>12/C</t>
        </is>
      </c>
      <c r="M5493" s="12" t="inlineStr">
        <is>
          <t>14</t>
        </is>
      </c>
      <c r="N5493" s="12" t="n">
        <v>1</v>
      </c>
      <c r="O5493" s="12" t="n">
        <v>1</v>
      </c>
      <c r="P5493" s="12" t="n"/>
      <c r="Q5493" s="12" t="n"/>
      <c r="R5493" s="12" t="n"/>
      <c r="S5493" s="12" t="inlineStr">
        <is>
          <t>Duct bank</t>
        </is>
      </c>
      <c r="T5493" s="16" t="n">
        <v>334</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K-C-0026</t>
        </is>
      </c>
      <c r="B5494" s="12" t="inlineStr">
        <is>
          <t>K</t>
        </is>
      </c>
      <c r="C5494" s="12" t="inlineStr">
        <is>
          <t>Fuel supply (adjacent market)</t>
        </is>
      </c>
      <c r="D5494" s="12" t="inlineStr">
        <is>
          <t>CT / VT</t>
        </is>
      </c>
      <c r="E5494" s="12" t="inlineStr"/>
      <c r="F5494" s="12" t="inlineStr">
        <is>
          <t>H2 20: 13.8 kV e-house</t>
        </is>
      </c>
      <c r="G5494" s="12" t="inlineStr"/>
      <c r="H5494" s="12" t="inlineStr">
        <is>
          <t>H2 21: rectifier transformer 3 (7 MVA)</t>
        </is>
      </c>
      <c r="I5494" s="12" t="inlineStr">
        <is>
          <t>Control</t>
        </is>
      </c>
      <c r="J5494" s="12" t="inlineStr">
        <is>
          <t>Control cable 600 V Type TC-ER, Cu #10 AWG (CT / VT circuits)</t>
        </is>
      </c>
      <c r="K5494" s="12" t="inlineStr">
        <is>
          <t>CTCT|4/C|10</t>
        </is>
      </c>
      <c r="L5494" s="12" t="inlineStr">
        <is>
          <t>4/C</t>
        </is>
      </c>
      <c r="M5494" s="12" t="inlineStr">
        <is>
          <t>10</t>
        </is>
      </c>
      <c r="N5494" s="12" t="n">
        <v>1</v>
      </c>
      <c r="O5494" s="12" t="n">
        <v>1</v>
      </c>
      <c r="P5494" s="12" t="n"/>
      <c r="Q5494" s="12" t="n"/>
      <c r="R5494" s="12" t="n"/>
      <c r="S5494" s="12" t="inlineStr">
        <is>
          <t>Duct bank</t>
        </is>
      </c>
      <c r="T5494" s="16" t="n">
        <v>334</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K-C-0027</t>
        </is>
      </c>
      <c r="B5495" s="12" t="inlineStr">
        <is>
          <t>K</t>
        </is>
      </c>
      <c r="C5495" s="12" t="inlineStr">
        <is>
          <t>Fuel supply (adjacent market)</t>
        </is>
      </c>
      <c r="D5495" s="12" t="inlineStr">
        <is>
          <t>CT / VT</t>
        </is>
      </c>
      <c r="E5495" s="12" t="inlineStr"/>
      <c r="F5495" s="12" t="inlineStr">
        <is>
          <t>H2 20: 13.8 kV e-house</t>
        </is>
      </c>
      <c r="G5495" s="12" t="inlineStr"/>
      <c r="H5495" s="12" t="inlineStr">
        <is>
          <t>H2 21: rectifier transformer 3 (7 MVA)</t>
        </is>
      </c>
      <c r="I5495" s="12" t="inlineStr">
        <is>
          <t>Control</t>
        </is>
      </c>
      <c r="J5495" s="12" t="inlineStr">
        <is>
          <t>Control cable 600 V Type TC-ER, Cu #10 AWG (CT / VT circuits)</t>
        </is>
      </c>
      <c r="K5495" s="12" t="inlineStr">
        <is>
          <t>CTCT|4/C|10</t>
        </is>
      </c>
      <c r="L5495" s="12" t="inlineStr">
        <is>
          <t>4/C</t>
        </is>
      </c>
      <c r="M5495" s="12" t="inlineStr">
        <is>
          <t>10</t>
        </is>
      </c>
      <c r="N5495" s="12" t="n">
        <v>1</v>
      </c>
      <c r="O5495" s="12" t="n">
        <v>1</v>
      </c>
      <c r="P5495" s="12" t="n"/>
      <c r="Q5495" s="12" t="n"/>
      <c r="R5495" s="12" t="n"/>
      <c r="S5495" s="12" t="inlineStr">
        <is>
          <t>Duct bank</t>
        </is>
      </c>
      <c r="T5495" s="16" t="n">
        <v>334</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K-C-0028</t>
        </is>
      </c>
      <c r="B5496" s="12" t="inlineStr">
        <is>
          <t>K</t>
        </is>
      </c>
      <c r="C5496" s="12" t="inlineStr">
        <is>
          <t>Fuel supply (adjacent market)</t>
        </is>
      </c>
      <c r="D5496" s="12" t="inlineStr">
        <is>
          <t>Motor 1 of 1: control / local station</t>
        </is>
      </c>
      <c r="E5496" s="12" t="inlineStr"/>
      <c r="F5496" s="12" t="inlineStr">
        <is>
          <t>H2 20: 13.8 kV e-house</t>
        </is>
      </c>
      <c r="G5496" s="12" t="inlineStr"/>
      <c r="H5496" s="12" t="inlineStr">
        <is>
          <t>H2 21: rectifier transformer 4 (7 MVA)</t>
        </is>
      </c>
      <c r="I5496" s="12" t="inlineStr">
        <is>
          <t>Control</t>
        </is>
      </c>
      <c r="J5496" s="12" t="inlineStr">
        <is>
          <t>ARMOR-X MC-HL 600 V control, Cu #14 AWG (Class I Div 2)</t>
        </is>
      </c>
      <c r="K5496" s="12" t="inlineStr">
        <is>
          <t>CTAX|7/C|14</t>
        </is>
      </c>
      <c r="L5496" s="12" t="inlineStr">
        <is>
          <t>7/C</t>
        </is>
      </c>
      <c r="M5496" s="12" t="inlineStr">
        <is>
          <t>14</t>
        </is>
      </c>
      <c r="N5496" s="12" t="n">
        <v>1</v>
      </c>
      <c r="O5496" s="12" t="n">
        <v>1</v>
      </c>
      <c r="P5496" s="12" t="n"/>
      <c r="Q5496" s="12" t="n"/>
      <c r="R5496" s="12" t="n"/>
      <c r="S5496" s="12" t="inlineStr">
        <is>
          <t>Duct bank</t>
        </is>
      </c>
      <c r="T5496" s="16" t="n">
        <v>312</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K-C-0029</t>
        </is>
      </c>
      <c r="B5497" s="12" t="inlineStr">
        <is>
          <t>K</t>
        </is>
      </c>
      <c r="C5497" s="12" t="inlineStr">
        <is>
          <t>Fuel supply (adjacent market)</t>
        </is>
      </c>
      <c r="D5497" s="12" t="inlineStr">
        <is>
          <t>Solenoid to JB JB-H2 21: rectifier t-SOL01: 2 x 2/C (field cables)</t>
        </is>
      </c>
      <c r="E5497" s="12" t="inlineStr"/>
      <c r="F5497" s="12" t="inlineStr">
        <is>
          <t>H2 21: rectifier transformer 4 (7 MVA)</t>
        </is>
      </c>
      <c r="G5497" s="12" t="inlineStr">
        <is>
          <t>JB-H2 21: rectifier t-SOL01</t>
        </is>
      </c>
      <c r="H5497" s="12" t="inlineStr">
        <is>
          <t>H2 21: rectifier transformer 4 (7 MVA)</t>
        </is>
      </c>
      <c r="I5497" s="12" t="inlineStr">
        <is>
          <t>Control</t>
        </is>
      </c>
      <c r="J5497" s="12" t="inlineStr">
        <is>
          <t>ARMOR-X MC-HL 600 V control, Cu #14 AWG (Class I Div 2)</t>
        </is>
      </c>
      <c r="K5497" s="12" t="inlineStr">
        <is>
          <t>CTAX|2/C|14</t>
        </is>
      </c>
      <c r="L5497" s="12" t="inlineStr">
        <is>
          <t>2/C</t>
        </is>
      </c>
      <c r="M5497" s="12" t="inlineStr">
        <is>
          <t>14</t>
        </is>
      </c>
      <c r="N5497" s="12" t="n">
        <v>2</v>
      </c>
      <c r="O5497" s="12" t="n">
        <v>1</v>
      </c>
      <c r="P5497" s="12" t="n"/>
      <c r="Q5497" s="12" t="n"/>
      <c r="R5497" s="12" t="n"/>
      <c r="S5497" s="12" t="inlineStr">
        <is>
          <t>Tray / conduit</t>
        </is>
      </c>
      <c r="T5497" s="16" t="n">
        <v>41</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K-C-0030</t>
        </is>
      </c>
      <c r="B5498" s="12" t="inlineStr">
        <is>
          <t>K</t>
        </is>
      </c>
      <c r="C5498" s="12" t="inlineStr">
        <is>
          <t>Fuel supply (adjacent market)</t>
        </is>
      </c>
      <c r="D5498" s="12" t="inlineStr">
        <is>
          <t>Home run JB-H2 21: rectifier t-SOL01 to the control / marshalling room</t>
        </is>
      </c>
      <c r="E5498" s="12" t="inlineStr"/>
      <c r="F5498" s="12" t="inlineStr">
        <is>
          <t>H2 20: 13.8 kV e-house</t>
        </is>
      </c>
      <c r="G5498" s="12" t="inlineStr">
        <is>
          <t>JB-H2 21: rectifier t-SOL01</t>
        </is>
      </c>
      <c r="H5498" s="12" t="inlineStr">
        <is>
          <t>H2 21: rectifier transformer 4 (7 MVA)</t>
        </is>
      </c>
      <c r="I5498" s="12" t="inlineStr">
        <is>
          <t>Control</t>
        </is>
      </c>
      <c r="J5498" s="12" t="inlineStr">
        <is>
          <t>ARMOR-X MC-HL 600 V control, Cu #14 AWG (Class I Div 2)</t>
        </is>
      </c>
      <c r="K5498" s="12" t="inlineStr">
        <is>
          <t>CTAX|25/C|14</t>
        </is>
      </c>
      <c r="L5498" s="12" t="inlineStr">
        <is>
          <t>25/C</t>
        </is>
      </c>
      <c r="M5498" s="12" t="inlineStr">
        <is>
          <t>14</t>
        </is>
      </c>
      <c r="N5498" s="12" t="n">
        <v>1</v>
      </c>
      <c r="O5498" s="12" t="n">
        <v>1</v>
      </c>
      <c r="P5498" s="12" t="n"/>
      <c r="Q5498" s="12" t="n"/>
      <c r="R5498" s="12" t="n"/>
      <c r="S5498" s="12" t="inlineStr">
        <is>
          <t>Duct bank</t>
        </is>
      </c>
      <c r="T5498" s="16" t="n">
        <v>312</v>
      </c>
      <c r="U5498" s="16" t="n">
        <v>32</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K-C-0031</t>
        </is>
      </c>
      <c r="B5499" s="12" t="inlineStr">
        <is>
          <t>K</t>
        </is>
      </c>
      <c r="C5499" s="12" t="inlineStr">
        <is>
          <t>Fuel supply (adjacent market)</t>
        </is>
      </c>
      <c r="D5499" s="12" t="inlineStr">
        <is>
          <t>Control</t>
        </is>
      </c>
      <c r="E5499" s="12" t="inlineStr"/>
      <c r="F5499" s="12" t="inlineStr">
        <is>
          <t>H2 20: 13.8 kV e-house</t>
        </is>
      </c>
      <c r="G5499" s="12" t="inlineStr"/>
      <c r="H5499" s="12" t="inlineStr">
        <is>
          <t>H2 21: rectifier transformer 4 (7 MVA)</t>
        </is>
      </c>
      <c r="I5499" s="12" t="inlineStr">
        <is>
          <t>Control</t>
        </is>
      </c>
      <c r="J5499" s="12" t="inlineStr">
        <is>
          <t>ARMOR-X MC-HL 600 V control, Cu #14 AWG (Class I Div 2)</t>
        </is>
      </c>
      <c r="K5499" s="12" t="inlineStr">
        <is>
          <t>CTAX|7/C|14</t>
        </is>
      </c>
      <c r="L5499" s="12" t="inlineStr">
        <is>
          <t>7/C</t>
        </is>
      </c>
      <c r="M5499" s="12" t="inlineStr">
        <is>
          <t>14</t>
        </is>
      </c>
      <c r="N5499" s="12" t="n">
        <v>1</v>
      </c>
      <c r="O5499" s="12" t="n">
        <v>1</v>
      </c>
      <c r="P5499" s="12" t="n"/>
      <c r="Q5499" s="12" t="n"/>
      <c r="R5499" s="12" t="n"/>
      <c r="S5499" s="12" t="inlineStr">
        <is>
          <t>Duct bank</t>
        </is>
      </c>
      <c r="T5499" s="16" t="n">
        <v>312</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K-C-0032</t>
        </is>
      </c>
      <c r="B5500" s="12" t="inlineStr">
        <is>
          <t>K</t>
        </is>
      </c>
      <c r="C5500" s="12" t="inlineStr">
        <is>
          <t>Fuel supply (adjacent market)</t>
        </is>
      </c>
      <c r="D5500" s="12" t="inlineStr">
        <is>
          <t>Control</t>
        </is>
      </c>
      <c r="E5500" s="12" t="inlineStr"/>
      <c r="F5500" s="12" t="inlineStr">
        <is>
          <t>H2 20: 13.8 kV e-house</t>
        </is>
      </c>
      <c r="G5500" s="12" t="inlineStr"/>
      <c r="H5500" s="12" t="inlineStr">
        <is>
          <t>H2 21: rectifier transformer 4 (7 MVA)</t>
        </is>
      </c>
      <c r="I5500" s="12" t="inlineStr">
        <is>
          <t>Control</t>
        </is>
      </c>
      <c r="J5500" s="12" t="inlineStr">
        <is>
          <t>ARMOR-X MC-HL 600 V control, Cu #14 AWG (Class I Div 2)</t>
        </is>
      </c>
      <c r="K5500" s="12" t="inlineStr">
        <is>
          <t>CTAX|12/C|14</t>
        </is>
      </c>
      <c r="L5500" s="12" t="inlineStr">
        <is>
          <t>12/C</t>
        </is>
      </c>
      <c r="M5500" s="12" t="inlineStr">
        <is>
          <t>14</t>
        </is>
      </c>
      <c r="N5500" s="12" t="n">
        <v>1</v>
      </c>
      <c r="O5500" s="12" t="n">
        <v>1</v>
      </c>
      <c r="P5500" s="12" t="n"/>
      <c r="Q5500" s="12" t="n"/>
      <c r="R5500" s="12" t="n"/>
      <c r="S5500" s="12" t="inlineStr">
        <is>
          <t>Duct bank</t>
        </is>
      </c>
      <c r="T5500" s="16" t="n">
        <v>312</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K-C-0033</t>
        </is>
      </c>
      <c r="B5501" s="12" t="inlineStr">
        <is>
          <t>K</t>
        </is>
      </c>
      <c r="C5501" s="12" t="inlineStr">
        <is>
          <t>Fuel supply (adjacent market)</t>
        </is>
      </c>
      <c r="D5501" s="12" t="inlineStr">
        <is>
          <t>CT / VT</t>
        </is>
      </c>
      <c r="E5501" s="12" t="inlineStr"/>
      <c r="F5501" s="12" t="inlineStr">
        <is>
          <t>H2 20: 13.8 kV e-house</t>
        </is>
      </c>
      <c r="G5501" s="12" t="inlineStr"/>
      <c r="H5501" s="12" t="inlineStr">
        <is>
          <t>H2 21: rectifier transformer 4 (7 MVA)</t>
        </is>
      </c>
      <c r="I5501" s="12" t="inlineStr">
        <is>
          <t>Control</t>
        </is>
      </c>
      <c r="J5501" s="12" t="inlineStr">
        <is>
          <t>Control cable 600 V Type TC-ER, Cu #10 AWG (CT / VT circuits)</t>
        </is>
      </c>
      <c r="K5501" s="12" t="inlineStr">
        <is>
          <t>CTCT|4/C|10</t>
        </is>
      </c>
      <c r="L5501" s="12" t="inlineStr">
        <is>
          <t>4/C</t>
        </is>
      </c>
      <c r="M5501" s="12" t="inlineStr">
        <is>
          <t>10</t>
        </is>
      </c>
      <c r="N5501" s="12" t="n">
        <v>1</v>
      </c>
      <c r="O5501" s="12" t="n">
        <v>1</v>
      </c>
      <c r="P5501" s="12" t="n"/>
      <c r="Q5501" s="12" t="n"/>
      <c r="R5501" s="12" t="n"/>
      <c r="S5501" s="12" t="inlineStr">
        <is>
          <t>Duct bank</t>
        </is>
      </c>
      <c r="T5501" s="16" t="n">
        <v>312</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K-C-0034</t>
        </is>
      </c>
      <c r="B5502" s="12" t="inlineStr">
        <is>
          <t>K</t>
        </is>
      </c>
      <c r="C5502" s="12" t="inlineStr">
        <is>
          <t>Fuel supply (adjacent market)</t>
        </is>
      </c>
      <c r="D5502" s="12" t="inlineStr">
        <is>
          <t>CT / VT</t>
        </is>
      </c>
      <c r="E5502" s="12" t="inlineStr"/>
      <c r="F5502" s="12" t="inlineStr">
        <is>
          <t>H2 20: 13.8 kV e-house</t>
        </is>
      </c>
      <c r="G5502" s="12" t="inlineStr"/>
      <c r="H5502" s="12" t="inlineStr">
        <is>
          <t>H2 21: rectifier transformer 4 (7 MVA)</t>
        </is>
      </c>
      <c r="I5502" s="12" t="inlineStr">
        <is>
          <t>Control</t>
        </is>
      </c>
      <c r="J5502" s="12" t="inlineStr">
        <is>
          <t>Control cable 600 V Type TC-ER, Cu #10 AWG (CT / VT circuits)</t>
        </is>
      </c>
      <c r="K5502" s="12" t="inlineStr">
        <is>
          <t>CTCT|4/C|10</t>
        </is>
      </c>
      <c r="L5502" s="12" t="inlineStr">
        <is>
          <t>4/C</t>
        </is>
      </c>
      <c r="M5502" s="12" t="inlineStr">
        <is>
          <t>10</t>
        </is>
      </c>
      <c r="N5502" s="12" t="n">
        <v>1</v>
      </c>
      <c r="O5502" s="12" t="n">
        <v>1</v>
      </c>
      <c r="P5502" s="12" t="n"/>
      <c r="Q5502" s="12" t="n"/>
      <c r="R5502" s="12" t="n"/>
      <c r="S5502" s="12" t="inlineStr">
        <is>
          <t>Duct bank</t>
        </is>
      </c>
      <c r="T5502" s="16" t="n">
        <v>312</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K-C-0035</t>
        </is>
      </c>
      <c r="B5503" s="12" t="inlineStr">
        <is>
          <t>K</t>
        </is>
      </c>
      <c r="C5503" s="12" t="inlineStr">
        <is>
          <t>Fuel supply (adjacent market)</t>
        </is>
      </c>
      <c r="D5503" s="12" t="inlineStr">
        <is>
          <t>Motor 1 of 1: control / local station</t>
        </is>
      </c>
      <c r="E5503" s="12" t="inlineStr"/>
      <c r="F5503" s="12" t="inlineStr">
        <is>
          <t>H2 20: 13.8 kV e-house</t>
        </is>
      </c>
      <c r="G5503" s="12" t="inlineStr"/>
      <c r="H5503" s="12" t="inlineStr">
        <is>
          <t>H2 21: rectifier transformer 5 (7 MVA)</t>
        </is>
      </c>
      <c r="I5503" s="12" t="inlineStr">
        <is>
          <t>Control</t>
        </is>
      </c>
      <c r="J5503" s="12" t="inlineStr">
        <is>
          <t>ARMOR-X MC-HL 600 V control, Cu #14 AWG (Class I Div 2)</t>
        </is>
      </c>
      <c r="K5503" s="12" t="inlineStr">
        <is>
          <t>CTAX|7/C|14</t>
        </is>
      </c>
      <c r="L5503" s="12" t="inlineStr">
        <is>
          <t>7/C</t>
        </is>
      </c>
      <c r="M5503" s="12" t="inlineStr">
        <is>
          <t>14</t>
        </is>
      </c>
      <c r="N5503" s="12" t="n">
        <v>1</v>
      </c>
      <c r="O5503" s="12" t="n">
        <v>1</v>
      </c>
      <c r="P5503" s="12" t="n"/>
      <c r="Q5503" s="12" t="n"/>
      <c r="R5503" s="12" t="n"/>
      <c r="S5503" s="12" t="inlineStr">
        <is>
          <t>Duct bank</t>
        </is>
      </c>
      <c r="T5503" s="16" t="n">
        <v>254</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K-C-0036</t>
        </is>
      </c>
      <c r="B5504" s="12" t="inlineStr">
        <is>
          <t>K</t>
        </is>
      </c>
      <c r="C5504" s="12" t="inlineStr">
        <is>
          <t>Fuel supply (adjacent market)</t>
        </is>
      </c>
      <c r="D5504" s="12" t="inlineStr">
        <is>
          <t>Solenoid to JB JB-H2 21: rectifier t-SOL01: 2 x 2/C (field cables)</t>
        </is>
      </c>
      <c r="E5504" s="12" t="inlineStr"/>
      <c r="F5504" s="12" t="inlineStr">
        <is>
          <t>H2 21: rectifier transformer 5 (7 MVA)</t>
        </is>
      </c>
      <c r="G5504" s="12" t="inlineStr">
        <is>
          <t>JB-H2 21: rectifier t-SOL01</t>
        </is>
      </c>
      <c r="H5504" s="12" t="inlineStr">
        <is>
          <t>H2 21: rectifier transformer 5 (7 MVA)</t>
        </is>
      </c>
      <c r="I5504" s="12" t="inlineStr">
        <is>
          <t>Control</t>
        </is>
      </c>
      <c r="J5504" s="12" t="inlineStr">
        <is>
          <t>ARMOR-X MC-HL 600 V control, Cu #14 AWG (Class I Div 2)</t>
        </is>
      </c>
      <c r="K5504" s="12" t="inlineStr">
        <is>
          <t>CTAX|2/C|14</t>
        </is>
      </c>
      <c r="L5504" s="12" t="inlineStr">
        <is>
          <t>2/C</t>
        </is>
      </c>
      <c r="M5504" s="12" t="inlineStr">
        <is>
          <t>14</t>
        </is>
      </c>
      <c r="N5504" s="12" t="n">
        <v>2</v>
      </c>
      <c r="O5504" s="12" t="n">
        <v>1</v>
      </c>
      <c r="P5504" s="12" t="n"/>
      <c r="Q5504" s="12" t="n"/>
      <c r="R5504" s="12" t="n"/>
      <c r="S5504" s="12" t="inlineStr">
        <is>
          <t>Tray / conduit</t>
        </is>
      </c>
      <c r="T5504" s="16" t="n">
        <v>41</v>
      </c>
      <c r="U5504" s="16" t="n">
        <v>10</v>
      </c>
      <c r="V5504" s="16">
        <f>ROUNDUP((T5504+U5504+2*'Read Me'!$B$13)*(1+'Read Me'!$B$12),-1)</f>
        <v/>
      </c>
      <c r="W5504" s="16">
        <f>V5504*N5504*O5504</f>
        <v/>
      </c>
      <c r="X5504" s="12">
        <f>IF(LEFT(I5504,2)="MV",2*N5504*IF(L5504="1/C",O5504,1),0)</f>
        <v/>
      </c>
      <c r="Y5504" s="12">
        <f>IF(OR(LEFT(K5504,4)="LVAX",LEFT(K5504,6)="MV15AX",LEFT(K5504,4)="CTAX",LEFT(K5504,2)="W|"),2*N5504*O5504,0)</f>
        <v/>
      </c>
      <c r="Z5504" s="12" t="inlineStr">
        <is>
          <t>device-to-JB field wiring, one cable per device</t>
        </is>
      </c>
      <c r="AA5504" s="12">
        <f>N5504*O5504</f>
        <v/>
      </c>
    </row>
    <row r="5505">
      <c r="A5505" s="12" t="inlineStr">
        <is>
          <t>K-C-0037</t>
        </is>
      </c>
      <c r="B5505" s="12" t="inlineStr">
        <is>
          <t>K</t>
        </is>
      </c>
      <c r="C5505" s="12" t="inlineStr">
        <is>
          <t>Fuel supply (adjacent market)</t>
        </is>
      </c>
      <c r="D5505" s="12" t="inlineStr">
        <is>
          <t>Home run JB-H2 21: rectifier t-SOL01 to the control / marshalling room</t>
        </is>
      </c>
      <c r="E5505" s="12" t="inlineStr"/>
      <c r="F5505" s="12" t="inlineStr">
        <is>
          <t>H2 20: 13.8 kV e-house</t>
        </is>
      </c>
      <c r="G5505" s="12" t="inlineStr">
        <is>
          <t>JB-H2 21: rectifier t-SOL01</t>
        </is>
      </c>
      <c r="H5505" s="12" t="inlineStr">
        <is>
          <t>H2 21: rectifier transformer 5 (7 MVA)</t>
        </is>
      </c>
      <c r="I5505" s="12" t="inlineStr">
        <is>
          <t>Control</t>
        </is>
      </c>
      <c r="J5505" s="12" t="inlineStr">
        <is>
          <t>ARMOR-X MC-HL 600 V control, Cu #14 AWG (Class I Div 2)</t>
        </is>
      </c>
      <c r="K5505" s="12" t="inlineStr">
        <is>
          <t>CTAX|25/C|14</t>
        </is>
      </c>
      <c r="L5505" s="12" t="inlineStr">
        <is>
          <t>25/C</t>
        </is>
      </c>
      <c r="M5505" s="12" t="inlineStr">
        <is>
          <t>14</t>
        </is>
      </c>
      <c r="N5505" s="12" t="n">
        <v>1</v>
      </c>
      <c r="O5505" s="12" t="n">
        <v>1</v>
      </c>
      <c r="P5505" s="12" t="n"/>
      <c r="Q5505" s="12" t="n"/>
      <c r="R5505" s="12" t="n"/>
      <c r="S5505" s="12" t="inlineStr">
        <is>
          <t>Duct bank</t>
        </is>
      </c>
      <c r="T5505" s="16" t="n">
        <v>254</v>
      </c>
      <c r="U5505" s="16" t="n">
        <v>32</v>
      </c>
      <c r="V5505" s="16">
        <f>ROUNDUP((T5505+U5505+2*'Read Me'!$B$13)*(1+'Read Me'!$B$12),-1)</f>
        <v/>
      </c>
      <c r="W5505" s="16">
        <f>V5505*N5505*O5505</f>
        <v/>
      </c>
      <c r="X5505" s="12">
        <f>IF(LEFT(I5505,2)="MV",2*N5505*IF(L5505="1/C",O5505,1),0)</f>
        <v/>
      </c>
      <c r="Y5505" s="12">
        <f>IF(OR(LEFT(K5505,4)="LVAX",LEFT(K5505,6)="MV15AX",LEFT(K5505,4)="CTAX",LEFT(K5505,2)="W|"),2*N5505*O5505,0)</f>
        <v/>
      </c>
      <c r="Z5505" s="12" t="inlineStr"/>
      <c r="AA5505" s="12">
        <f>N5505*O5505</f>
        <v/>
      </c>
    </row>
    <row r="5506">
      <c r="A5506" s="12" t="inlineStr">
        <is>
          <t>K-C-0038</t>
        </is>
      </c>
      <c r="B5506" s="12" t="inlineStr">
        <is>
          <t>K</t>
        </is>
      </c>
      <c r="C5506" s="12" t="inlineStr">
        <is>
          <t>Fuel supply (adjacent market)</t>
        </is>
      </c>
      <c r="D5506" s="12" t="inlineStr">
        <is>
          <t>Control</t>
        </is>
      </c>
      <c r="E5506" s="12" t="inlineStr"/>
      <c r="F5506" s="12" t="inlineStr">
        <is>
          <t>H2 20: 13.8 kV e-house</t>
        </is>
      </c>
      <c r="G5506" s="12" t="inlineStr"/>
      <c r="H5506" s="12" t="inlineStr">
        <is>
          <t>H2 21: rectifier transformer 5 (7 MVA)</t>
        </is>
      </c>
      <c r="I5506" s="12" t="inlineStr">
        <is>
          <t>Control</t>
        </is>
      </c>
      <c r="J5506" s="12" t="inlineStr">
        <is>
          <t>ARMOR-X MC-HL 600 V control, Cu #14 AWG (Class I Div 2)</t>
        </is>
      </c>
      <c r="K5506" s="12" t="inlineStr">
        <is>
          <t>CTAX|7/C|14</t>
        </is>
      </c>
      <c r="L5506" s="12" t="inlineStr">
        <is>
          <t>7/C</t>
        </is>
      </c>
      <c r="M5506" s="12" t="inlineStr">
        <is>
          <t>14</t>
        </is>
      </c>
      <c r="N5506" s="12" t="n">
        <v>1</v>
      </c>
      <c r="O5506" s="12" t="n">
        <v>1</v>
      </c>
      <c r="P5506" s="12" t="n"/>
      <c r="Q5506" s="12" t="n"/>
      <c r="R5506" s="12" t="n"/>
      <c r="S5506" s="12" t="inlineStr">
        <is>
          <t>Duct bank</t>
        </is>
      </c>
      <c r="T5506" s="16" t="n">
        <v>254</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K-C-0039</t>
        </is>
      </c>
      <c r="B5507" s="12" t="inlineStr">
        <is>
          <t>K</t>
        </is>
      </c>
      <c r="C5507" s="12" t="inlineStr">
        <is>
          <t>Fuel supply (adjacent market)</t>
        </is>
      </c>
      <c r="D5507" s="12" t="inlineStr">
        <is>
          <t>Control</t>
        </is>
      </c>
      <c r="E5507" s="12" t="inlineStr"/>
      <c r="F5507" s="12" t="inlineStr">
        <is>
          <t>H2 20: 13.8 kV e-house</t>
        </is>
      </c>
      <c r="G5507" s="12" t="inlineStr"/>
      <c r="H5507" s="12" t="inlineStr">
        <is>
          <t>H2 21: rectifier transformer 5 (7 MVA)</t>
        </is>
      </c>
      <c r="I5507" s="12" t="inlineStr">
        <is>
          <t>Control</t>
        </is>
      </c>
      <c r="J5507" s="12" t="inlineStr">
        <is>
          <t>ARMOR-X MC-HL 600 V control, Cu #14 AWG (Class I Div 2)</t>
        </is>
      </c>
      <c r="K5507" s="12" t="inlineStr">
        <is>
          <t>CTAX|12/C|14</t>
        </is>
      </c>
      <c r="L5507" s="12" t="inlineStr">
        <is>
          <t>12/C</t>
        </is>
      </c>
      <c r="M5507" s="12" t="inlineStr">
        <is>
          <t>14</t>
        </is>
      </c>
      <c r="N5507" s="12" t="n">
        <v>1</v>
      </c>
      <c r="O5507" s="12" t="n">
        <v>1</v>
      </c>
      <c r="P5507" s="12" t="n"/>
      <c r="Q5507" s="12" t="n"/>
      <c r="R5507" s="12" t="n"/>
      <c r="S5507" s="12" t="inlineStr">
        <is>
          <t>Duct bank</t>
        </is>
      </c>
      <c r="T5507" s="16" t="n">
        <v>254</v>
      </c>
      <c r="U5507" s="16" t="n">
        <v>32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K-C-0040</t>
        </is>
      </c>
      <c r="B5508" s="12" t="inlineStr">
        <is>
          <t>K</t>
        </is>
      </c>
      <c r="C5508" s="12" t="inlineStr">
        <is>
          <t>Fuel supply (adjacent market)</t>
        </is>
      </c>
      <c r="D5508" s="12" t="inlineStr">
        <is>
          <t>CT / VT</t>
        </is>
      </c>
      <c r="E5508" s="12" t="inlineStr"/>
      <c r="F5508" s="12" t="inlineStr">
        <is>
          <t>H2 20: 13.8 kV e-house</t>
        </is>
      </c>
      <c r="G5508" s="12" t="inlineStr"/>
      <c r="H5508" s="12" t="inlineStr">
        <is>
          <t>H2 21: rectifier transformer 5 (7 MVA)</t>
        </is>
      </c>
      <c r="I5508" s="12" t="inlineStr">
        <is>
          <t>Control</t>
        </is>
      </c>
      <c r="J5508" s="12" t="inlineStr">
        <is>
          <t>Control cable 600 V Type TC-ER, Cu #10 AWG (CT / VT circuits)</t>
        </is>
      </c>
      <c r="K5508" s="12" t="inlineStr">
        <is>
          <t>CTCT|4/C|10</t>
        </is>
      </c>
      <c r="L5508" s="12" t="inlineStr">
        <is>
          <t>4/C</t>
        </is>
      </c>
      <c r="M5508" s="12" t="inlineStr">
        <is>
          <t>10</t>
        </is>
      </c>
      <c r="N5508" s="12" t="n">
        <v>1</v>
      </c>
      <c r="O5508" s="12" t="n">
        <v>1</v>
      </c>
      <c r="P5508" s="12" t="n"/>
      <c r="Q5508" s="12" t="n"/>
      <c r="R5508" s="12" t="n"/>
      <c r="S5508" s="12" t="inlineStr">
        <is>
          <t>Duct bank</t>
        </is>
      </c>
      <c r="T5508" s="16" t="n">
        <v>254</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K-C-0041</t>
        </is>
      </c>
      <c r="B5509" s="12" t="inlineStr">
        <is>
          <t>K</t>
        </is>
      </c>
      <c r="C5509" s="12" t="inlineStr">
        <is>
          <t>Fuel supply (adjacent market)</t>
        </is>
      </c>
      <c r="D5509" s="12" t="inlineStr">
        <is>
          <t>CT / VT</t>
        </is>
      </c>
      <c r="E5509" s="12" t="inlineStr"/>
      <c r="F5509" s="12" t="inlineStr">
        <is>
          <t>H2 20: 13.8 kV e-house</t>
        </is>
      </c>
      <c r="G5509" s="12" t="inlineStr"/>
      <c r="H5509" s="12" t="inlineStr">
        <is>
          <t>H2 21: rectifier transformer 5 (7 MVA)</t>
        </is>
      </c>
      <c r="I5509" s="12" t="inlineStr">
        <is>
          <t>Control</t>
        </is>
      </c>
      <c r="J5509" s="12" t="inlineStr">
        <is>
          <t>Control cable 600 V Type TC-ER, Cu #10 AWG (CT / VT circuits)</t>
        </is>
      </c>
      <c r="K5509" s="12" t="inlineStr">
        <is>
          <t>CTCT|4/C|10</t>
        </is>
      </c>
      <c r="L5509" s="12" t="inlineStr">
        <is>
          <t>4/C</t>
        </is>
      </c>
      <c r="M5509" s="12" t="inlineStr">
        <is>
          <t>10</t>
        </is>
      </c>
      <c r="N5509" s="12" t="n">
        <v>1</v>
      </c>
      <c r="O5509" s="12" t="n">
        <v>1</v>
      </c>
      <c r="P5509" s="12" t="n"/>
      <c r="Q5509" s="12" t="n"/>
      <c r="R5509" s="12" t="n"/>
      <c r="S5509" s="12" t="inlineStr">
        <is>
          <t>Duct bank</t>
        </is>
      </c>
      <c r="T5509" s="16" t="n">
        <v>254</v>
      </c>
      <c r="U5509" s="16" t="n">
        <v>32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K-C-0042</t>
        </is>
      </c>
      <c r="B5510" s="12" t="inlineStr">
        <is>
          <t>K</t>
        </is>
      </c>
      <c r="C5510" s="12" t="inlineStr">
        <is>
          <t>Fuel supply (adjacent market)</t>
        </is>
      </c>
      <c r="D5510" s="12" t="inlineStr">
        <is>
          <t>Motor 1 of 1: control / local station</t>
        </is>
      </c>
      <c r="E5510" s="12" t="inlineStr"/>
      <c r="F5510" s="12" t="inlineStr">
        <is>
          <t>H2 20: 13.8 kV e-house</t>
        </is>
      </c>
      <c r="G5510" s="12" t="inlineStr">
        <is>
          <t>H2-EL</t>
        </is>
      </c>
      <c r="H5510" s="12" t="inlineStr">
        <is>
          <t>H2 22: electrolyzer building (5 x HyLYZER-1000 + 5 rectifiers)</t>
        </is>
      </c>
      <c r="I5510" s="12" t="inlineStr">
        <is>
          <t>Control</t>
        </is>
      </c>
      <c r="J5510" s="12" t="inlineStr">
        <is>
          <t>ARMOR-X MC-HL 600 V control, Cu #14 AWG (Class I Div 2)</t>
        </is>
      </c>
      <c r="K5510" s="12" t="inlineStr">
        <is>
          <t>CTAX|7/C|14</t>
        </is>
      </c>
      <c r="L5510" s="12" t="inlineStr">
        <is>
          <t>7/C</t>
        </is>
      </c>
      <c r="M5510" s="12" t="inlineStr">
        <is>
          <t>14</t>
        </is>
      </c>
      <c r="N5510" s="12" t="n">
        <v>1</v>
      </c>
      <c r="O5510" s="12" t="n">
        <v>1</v>
      </c>
      <c r="P5510" s="12" t="n"/>
      <c r="Q5510" s="12" t="n"/>
      <c r="R5510" s="12" t="n"/>
      <c r="S5510" s="12" t="inlineStr">
        <is>
          <t>Duct bank</t>
        </is>
      </c>
      <c r="T5510" s="16" t="n">
        <v>346</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K-C-0043</t>
        </is>
      </c>
      <c r="B5511" s="12" t="inlineStr">
        <is>
          <t>K</t>
        </is>
      </c>
      <c r="C5511" s="12" t="inlineStr">
        <is>
          <t>Fuel supply (adjacent market)</t>
        </is>
      </c>
      <c r="D5511" s="12" t="inlineStr">
        <is>
          <t>Solenoid to JB JB-H2-EL-SOL01: 2 x 2/C (field cables)</t>
        </is>
      </c>
      <c r="E5511" s="12" t="inlineStr">
        <is>
          <t>H2-EL</t>
        </is>
      </c>
      <c r="F5511" s="12" t="inlineStr">
        <is>
          <t>H2 22: electrolyzer building (5 x HyLYZER-1000 + 5 rectifiers)</t>
        </is>
      </c>
      <c r="G5511" s="12" t="inlineStr">
        <is>
          <t>JB-H2-EL-SOL01</t>
        </is>
      </c>
      <c r="H5511" s="12" t="inlineStr">
        <is>
          <t>H2 22: electrolyzer building (5 x HyLYZER-1000 + 5 rectifiers)</t>
        </is>
      </c>
      <c r="I5511" s="12" t="inlineStr">
        <is>
          <t>Control</t>
        </is>
      </c>
      <c r="J5511" s="12" t="inlineStr">
        <is>
          <t>ARMOR-X MC-HL 600 V control, Cu #14 AWG (Class I Div 2)</t>
        </is>
      </c>
      <c r="K5511" s="12" t="inlineStr">
        <is>
          <t>CTAX|2/C|14</t>
        </is>
      </c>
      <c r="L5511" s="12" t="inlineStr">
        <is>
          <t>2/C</t>
        </is>
      </c>
      <c r="M5511" s="12" t="inlineStr">
        <is>
          <t>14</t>
        </is>
      </c>
      <c r="N5511" s="12" t="n">
        <v>2</v>
      </c>
      <c r="O5511" s="12" t="n">
        <v>1</v>
      </c>
      <c r="P5511" s="12" t="n"/>
      <c r="Q5511" s="12" t="n"/>
      <c r="R5511" s="12" t="n"/>
      <c r="S5511" s="12" t="inlineStr">
        <is>
          <t>Tray / conduit</t>
        </is>
      </c>
      <c r="T5511" s="16" t="n">
        <v>157</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K-C-0044</t>
        </is>
      </c>
      <c r="B5512" s="12" t="inlineStr">
        <is>
          <t>K</t>
        </is>
      </c>
      <c r="C5512" s="12" t="inlineStr">
        <is>
          <t>Fuel supply (adjacent market)</t>
        </is>
      </c>
      <c r="D5512" s="12" t="inlineStr">
        <is>
          <t>Home run JB-H2-EL-SOL01 to the control / marshalling room</t>
        </is>
      </c>
      <c r="E5512" s="12" t="inlineStr"/>
      <c r="F5512" s="12" t="inlineStr">
        <is>
          <t>H2 20: 13.8 kV e-house</t>
        </is>
      </c>
      <c r="G5512" s="12" t="inlineStr">
        <is>
          <t>JB-H2-EL-SOL01</t>
        </is>
      </c>
      <c r="H5512" s="12" t="inlineStr">
        <is>
          <t>H2 22: electrolyzer building (5 x HyLYZER-1000 + 5 rectifiers)</t>
        </is>
      </c>
      <c r="I5512" s="12" t="inlineStr">
        <is>
          <t>Control</t>
        </is>
      </c>
      <c r="J5512" s="12" t="inlineStr">
        <is>
          <t>ARMOR-X MC-HL 600 V control, Cu #14 AWG (Class I Div 2)</t>
        </is>
      </c>
      <c r="K5512" s="12" t="inlineStr">
        <is>
          <t>CTAX|25/C|14</t>
        </is>
      </c>
      <c r="L5512" s="12" t="inlineStr">
        <is>
          <t>25/C</t>
        </is>
      </c>
      <c r="M5512" s="12" t="inlineStr">
        <is>
          <t>14</t>
        </is>
      </c>
      <c r="N5512" s="12" t="n">
        <v>1</v>
      </c>
      <c r="O5512" s="12" t="n">
        <v>1</v>
      </c>
      <c r="P5512" s="12" t="n"/>
      <c r="Q5512" s="12" t="n"/>
      <c r="R5512" s="12" t="n"/>
      <c r="S5512" s="12" t="inlineStr">
        <is>
          <t>Duct bank</t>
        </is>
      </c>
      <c r="T5512" s="16" t="n">
        <v>346</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K-C-0045</t>
        </is>
      </c>
      <c r="B5513" s="12" t="inlineStr">
        <is>
          <t>K</t>
        </is>
      </c>
      <c r="C5513" s="12" t="inlineStr">
        <is>
          <t>Fuel supply (adjacent market)</t>
        </is>
      </c>
      <c r="D5513" s="12" t="inlineStr">
        <is>
          <t>Motor 1 of 1: control / local station</t>
        </is>
      </c>
      <c r="E5513" s="12" t="inlineStr"/>
      <c r="F5513" s="12" t="inlineStr">
        <is>
          <t>H2 20: 13.8 kV e-house</t>
        </is>
      </c>
      <c r="G5513" s="12" t="inlineStr"/>
      <c r="H5513" s="12" t="inlineStr">
        <is>
          <t>H2 23: dry coolers</t>
        </is>
      </c>
      <c r="I5513" s="12" t="inlineStr">
        <is>
          <t>Control</t>
        </is>
      </c>
      <c r="J5513" s="12" t="inlineStr">
        <is>
          <t>ARMOR-X MC-HL 600 V control, Cu #14 AWG (Class I Div 2)</t>
        </is>
      </c>
      <c r="K5513" s="12" t="inlineStr">
        <is>
          <t>CTAX|7/C|14</t>
        </is>
      </c>
      <c r="L5513" s="12" t="inlineStr">
        <is>
          <t>7/C</t>
        </is>
      </c>
      <c r="M5513" s="12" t="inlineStr">
        <is>
          <t>14</t>
        </is>
      </c>
      <c r="N5513" s="12" t="n">
        <v>1</v>
      </c>
      <c r="O5513" s="12" t="n">
        <v>1</v>
      </c>
      <c r="P5513" s="12" t="n"/>
      <c r="Q5513" s="12" t="n"/>
      <c r="R5513" s="12" t="n"/>
      <c r="S5513" s="12" t="inlineStr">
        <is>
          <t>Duct bank</t>
        </is>
      </c>
      <c r="T5513" s="16" t="n">
        <v>100</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K-C-0046</t>
        </is>
      </c>
      <c r="B5514" s="12" t="inlineStr">
        <is>
          <t>K</t>
        </is>
      </c>
      <c r="C5514" s="12" t="inlineStr">
        <is>
          <t>Fuel supply (adjacent market)</t>
        </is>
      </c>
      <c r="D5514" s="12" t="inlineStr">
        <is>
          <t>Solenoid to JB JB-H2 23: dry coolers-SOL01: 2 x 2/C (field cables)</t>
        </is>
      </c>
      <c r="E5514" s="12" t="inlineStr"/>
      <c r="F5514" s="12" t="inlineStr">
        <is>
          <t>H2 23: dry coolers</t>
        </is>
      </c>
      <c r="G5514" s="12" t="inlineStr">
        <is>
          <t>JB-H2 23: dry coolers-SOL01</t>
        </is>
      </c>
      <c r="H5514" s="12" t="inlineStr">
        <is>
          <t>H2 23: dry coolers</t>
        </is>
      </c>
      <c r="I5514" s="12" t="inlineStr">
        <is>
          <t>Control</t>
        </is>
      </c>
      <c r="J5514" s="12" t="inlineStr">
        <is>
          <t>ARMOR-X MC-HL 600 V control, Cu #14 AWG (Class I Div 2)</t>
        </is>
      </c>
      <c r="K5514" s="12" t="inlineStr">
        <is>
          <t>CTAX|2/C|14</t>
        </is>
      </c>
      <c r="L5514" s="12" t="inlineStr">
        <is>
          <t>2/C</t>
        </is>
      </c>
      <c r="M5514" s="12" t="inlineStr">
        <is>
          <t>14</t>
        </is>
      </c>
      <c r="N5514" s="12" t="n">
        <v>2</v>
      </c>
      <c r="O5514" s="12" t="n">
        <v>1</v>
      </c>
      <c r="P5514" s="12" t="n"/>
      <c r="Q5514" s="12" t="n"/>
      <c r="R5514" s="12" t="n"/>
      <c r="S5514" s="12" t="inlineStr">
        <is>
          <t>Tray / conduit</t>
        </is>
      </c>
      <c r="T5514" s="16" t="n">
        <v>111</v>
      </c>
      <c r="U5514" s="16" t="n">
        <v>10</v>
      </c>
      <c r="V5514" s="16">
        <f>ROUNDUP((T5514+U5514+2*'Read Me'!$B$13)*(1+'Read Me'!$B$12),-1)</f>
        <v/>
      </c>
      <c r="W5514" s="16">
        <f>V5514*N5514*O5514</f>
        <v/>
      </c>
      <c r="X5514" s="12">
        <f>IF(LEFT(I5514,2)="MV",2*N5514*IF(L5514="1/C",O5514,1),0)</f>
        <v/>
      </c>
      <c r="Y5514" s="12">
        <f>IF(OR(LEFT(K5514,4)="LVAX",LEFT(K5514,6)="MV15AX",LEFT(K5514,4)="CTAX",LEFT(K5514,2)="W|"),2*N5514*O5514,0)</f>
        <v/>
      </c>
      <c r="Z5514" s="12" t="inlineStr">
        <is>
          <t>device-to-JB field wiring, one cable per device</t>
        </is>
      </c>
      <c r="AA5514" s="12">
        <f>N5514*O5514</f>
        <v/>
      </c>
    </row>
    <row r="5515">
      <c r="A5515" s="12" t="inlineStr">
        <is>
          <t>K-C-0047</t>
        </is>
      </c>
      <c r="B5515" s="12" t="inlineStr">
        <is>
          <t>K</t>
        </is>
      </c>
      <c r="C5515" s="12" t="inlineStr">
        <is>
          <t>Fuel supply (adjacent market)</t>
        </is>
      </c>
      <c r="D5515" s="12" t="inlineStr">
        <is>
          <t>Home run JB-H2 23: dry coolers-SOL01 to the control / marshalling room</t>
        </is>
      </c>
      <c r="E5515" s="12" t="inlineStr"/>
      <c r="F5515" s="12" t="inlineStr">
        <is>
          <t>H2 20: 13.8 kV e-house</t>
        </is>
      </c>
      <c r="G5515" s="12" t="inlineStr">
        <is>
          <t>JB-H2 23: dry coolers-SOL01</t>
        </is>
      </c>
      <c r="H5515" s="12" t="inlineStr">
        <is>
          <t>H2 23: dry coolers</t>
        </is>
      </c>
      <c r="I5515" s="12" t="inlineStr">
        <is>
          <t>Control</t>
        </is>
      </c>
      <c r="J5515" s="12" t="inlineStr">
        <is>
          <t>ARMOR-X MC-HL 600 V control, Cu #14 AWG (Class I Div 2)</t>
        </is>
      </c>
      <c r="K5515" s="12" t="inlineStr">
        <is>
          <t>CTAX|25/C|14</t>
        </is>
      </c>
      <c r="L5515" s="12" t="inlineStr">
        <is>
          <t>25/C</t>
        </is>
      </c>
      <c r="M5515" s="12" t="inlineStr">
        <is>
          <t>14</t>
        </is>
      </c>
      <c r="N5515" s="12" t="n">
        <v>1</v>
      </c>
      <c r="O5515" s="12" t="n">
        <v>1</v>
      </c>
      <c r="P5515" s="12" t="n"/>
      <c r="Q5515" s="12" t="n"/>
      <c r="R5515" s="12" t="n"/>
      <c r="S5515" s="12" t="inlineStr">
        <is>
          <t>Duct bank</t>
        </is>
      </c>
      <c r="T5515" s="16" t="n">
        <v>100</v>
      </c>
      <c r="U5515" s="16" t="n">
        <v>32</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K-C-0048</t>
        </is>
      </c>
      <c r="B5516" s="12" t="inlineStr">
        <is>
          <t>K</t>
        </is>
      </c>
      <c r="C5516" s="12" t="inlineStr">
        <is>
          <t>Fuel supply (adjacent market)</t>
        </is>
      </c>
      <c r="D5516" s="12" t="inlineStr">
        <is>
          <t>Motor 1 of 1: control / local station</t>
        </is>
      </c>
      <c r="E5516" s="12" t="inlineStr"/>
      <c r="F5516" s="12" t="inlineStr">
        <is>
          <t>H2 20: 13.8 kV e-house</t>
        </is>
      </c>
      <c r="G5516" s="12" t="inlineStr"/>
      <c r="H5516" s="12" t="inlineStr">
        <is>
          <t>H2 24: water purification (RO / EDI)</t>
        </is>
      </c>
      <c r="I5516" s="12" t="inlineStr">
        <is>
          <t>Control</t>
        </is>
      </c>
      <c r="J5516" s="12" t="inlineStr">
        <is>
          <t>ARMOR-X MC-HL 600 V control, Cu #14 AWG (Class I Div 2)</t>
        </is>
      </c>
      <c r="K5516" s="12" t="inlineStr">
        <is>
          <t>CTAX|7/C|14</t>
        </is>
      </c>
      <c r="L5516" s="12" t="inlineStr">
        <is>
          <t>7/C</t>
        </is>
      </c>
      <c r="M5516" s="12" t="inlineStr">
        <is>
          <t>14</t>
        </is>
      </c>
      <c r="N5516" s="12" t="n">
        <v>1</v>
      </c>
      <c r="O5516" s="12" t="n">
        <v>1</v>
      </c>
      <c r="P5516" s="12" t="n"/>
      <c r="Q5516" s="12" t="n"/>
      <c r="R5516" s="12" t="n"/>
      <c r="S5516" s="12" t="inlineStr">
        <is>
          <t>Duct bank</t>
        </is>
      </c>
      <c r="T5516" s="16" t="n">
        <v>146</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K-C-0049</t>
        </is>
      </c>
      <c r="B5517" s="12" t="inlineStr">
        <is>
          <t>K</t>
        </is>
      </c>
      <c r="C5517" s="12" t="inlineStr">
        <is>
          <t>Fuel supply (adjacent market)</t>
        </is>
      </c>
      <c r="D5517" s="12" t="inlineStr">
        <is>
          <t>Solenoid to JB JB-H2 24: water purif-SOL01: 2 x 2/C (field cables)</t>
        </is>
      </c>
      <c r="E5517" s="12" t="inlineStr"/>
      <c r="F5517" s="12" t="inlineStr">
        <is>
          <t>H2 24: water purification (RO / EDI)</t>
        </is>
      </c>
      <c r="G5517" s="12" t="inlineStr">
        <is>
          <t>JB-H2 24: water purif-SOL01</t>
        </is>
      </c>
      <c r="H5517" s="12" t="inlineStr">
        <is>
          <t>H2 24: water purification (RO / EDI)</t>
        </is>
      </c>
      <c r="I5517" s="12" t="inlineStr">
        <is>
          <t>Control</t>
        </is>
      </c>
      <c r="J5517" s="12" t="inlineStr">
        <is>
          <t>ARMOR-X MC-HL 600 V control, Cu #14 AWG (Class I Div 2)</t>
        </is>
      </c>
      <c r="K5517" s="12" t="inlineStr">
        <is>
          <t>CTAX|2/C|14</t>
        </is>
      </c>
      <c r="L5517" s="12" t="inlineStr">
        <is>
          <t>2/C</t>
        </is>
      </c>
      <c r="M5517" s="12" t="inlineStr">
        <is>
          <t>14</t>
        </is>
      </c>
      <c r="N5517" s="12" t="n">
        <v>2</v>
      </c>
      <c r="O5517" s="12" t="n">
        <v>1</v>
      </c>
      <c r="P5517" s="12" t="n"/>
      <c r="Q5517" s="12" t="n"/>
      <c r="R5517" s="12" t="n"/>
      <c r="S5517" s="12" t="inlineStr">
        <is>
          <t>Tray / conduit</t>
        </is>
      </c>
      <c r="T5517" s="16" t="n">
        <v>60</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K-C-0050</t>
        </is>
      </c>
      <c r="B5518" s="12" t="inlineStr">
        <is>
          <t>K</t>
        </is>
      </c>
      <c r="C5518" s="12" t="inlineStr">
        <is>
          <t>Fuel supply (adjacent market)</t>
        </is>
      </c>
      <c r="D5518" s="12" t="inlineStr">
        <is>
          <t>Home run JB-H2 24: water purif-SOL01 to the control / marshalling room</t>
        </is>
      </c>
      <c r="E5518" s="12" t="inlineStr"/>
      <c r="F5518" s="12" t="inlineStr">
        <is>
          <t>H2 20: 13.8 kV e-house</t>
        </is>
      </c>
      <c r="G5518" s="12" t="inlineStr">
        <is>
          <t>JB-H2 24: water purif-SOL01</t>
        </is>
      </c>
      <c r="H5518" s="12" t="inlineStr">
        <is>
          <t>H2 24: water purification (RO / EDI)</t>
        </is>
      </c>
      <c r="I5518" s="12" t="inlineStr">
        <is>
          <t>Control</t>
        </is>
      </c>
      <c r="J5518" s="12" t="inlineStr">
        <is>
          <t>ARMOR-X MC-HL 600 V control, Cu #14 AWG (Class I Div 2)</t>
        </is>
      </c>
      <c r="K5518" s="12" t="inlineStr">
        <is>
          <t>CTAX|25/C|14</t>
        </is>
      </c>
      <c r="L5518" s="12" t="inlineStr">
        <is>
          <t>25/C</t>
        </is>
      </c>
      <c r="M5518" s="12" t="inlineStr">
        <is>
          <t>14</t>
        </is>
      </c>
      <c r="N5518" s="12" t="n">
        <v>1</v>
      </c>
      <c r="O5518" s="12" t="n">
        <v>1</v>
      </c>
      <c r="P5518" s="12" t="n"/>
      <c r="Q5518" s="12" t="n"/>
      <c r="R5518" s="12" t="n"/>
      <c r="S5518" s="12" t="inlineStr">
        <is>
          <t>Duct bank</t>
        </is>
      </c>
      <c r="T5518" s="16" t="n">
        <v>146</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K-C-0051</t>
        </is>
      </c>
      <c r="B5519" s="12" t="inlineStr">
        <is>
          <t>K</t>
        </is>
      </c>
      <c r="C5519" s="12" t="inlineStr">
        <is>
          <t>Fuel supply (adjacent market)</t>
        </is>
      </c>
      <c r="D5519" s="12" t="inlineStr">
        <is>
          <t>Motor 1 of 1: control / local station</t>
        </is>
      </c>
      <c r="E5519" s="12" t="inlineStr"/>
      <c r="F5519" s="12" t="inlineStr">
        <is>
          <t>H2 20: 13.8 kV e-house</t>
        </is>
      </c>
      <c r="G5519" s="12" t="inlineStr"/>
      <c r="H5519" s="12" t="inlineStr">
        <is>
          <t>H2 25: H2 dryer / purification</t>
        </is>
      </c>
      <c r="I5519" s="12" t="inlineStr">
        <is>
          <t>Control</t>
        </is>
      </c>
      <c r="J5519" s="12" t="inlineStr">
        <is>
          <t>ARMOR-X MC-HL 600 V control, Cu #14 AWG (Class I Div 2)</t>
        </is>
      </c>
      <c r="K5519" s="12" t="inlineStr">
        <is>
          <t>CTAX|7/C|14</t>
        </is>
      </c>
      <c r="L5519" s="12" t="inlineStr">
        <is>
          <t>7/C</t>
        </is>
      </c>
      <c r="M5519" s="12" t="inlineStr">
        <is>
          <t>14</t>
        </is>
      </c>
      <c r="N5519" s="12" t="n">
        <v>1</v>
      </c>
      <c r="O5519" s="12" t="n">
        <v>1</v>
      </c>
      <c r="P5519" s="12" t="n"/>
      <c r="Q5519" s="12" t="n"/>
      <c r="R5519" s="12" t="n"/>
      <c r="S5519" s="12" t="inlineStr">
        <is>
          <t>Duct bank</t>
        </is>
      </c>
      <c r="T5519" s="16" t="n">
        <v>0</v>
      </c>
      <c r="U5519" s="16" t="n">
        <v>49</v>
      </c>
      <c r="V5519" s="16">
        <f>ROUNDUP((T5519+U5519+2*'Read Me'!$B$13)*(1+'Read Me'!$B$12),-1)</f>
        <v/>
      </c>
      <c r="W5519" s="16">
        <f>V5519*N5519*O5519</f>
        <v/>
      </c>
      <c r="X5519" s="12">
        <f>IF(LEFT(I5519,2)="MV",2*N5519*IF(L5519="1/C",O5519,1),0)</f>
        <v/>
      </c>
      <c r="Y5519" s="12">
        <f>IF(OR(LEFT(K5519,4)="LVAX",LEFT(K5519,6)="MV15AX",LEFT(K5519,4)="CTAX",LEFT(K5519,2)="W|"),2*N5519*O5519,0)</f>
        <v/>
      </c>
      <c r="Z5519" s="12" t="inlineStr"/>
      <c r="AA5519" s="12">
        <f>N5519*O5519</f>
        <v/>
      </c>
    </row>
    <row r="5520">
      <c r="A5520" s="12" t="inlineStr">
        <is>
          <t>K-C-0052</t>
        </is>
      </c>
      <c r="B5520" s="12" t="inlineStr">
        <is>
          <t>K</t>
        </is>
      </c>
      <c r="C5520" s="12" t="inlineStr">
        <is>
          <t>Fuel supply (adjacent market)</t>
        </is>
      </c>
      <c r="D5520" s="12" t="inlineStr">
        <is>
          <t>Solenoid to JB JB-H2 25: H2 dryer / -SOL01: 2 x 2/C (field cables)</t>
        </is>
      </c>
      <c r="E5520" s="12" t="inlineStr"/>
      <c r="F5520" s="12" t="inlineStr">
        <is>
          <t>H2 25: H2 dryer / purification</t>
        </is>
      </c>
      <c r="G5520" s="12" t="inlineStr">
        <is>
          <t>JB-H2 25: H2 dryer / -SOL01</t>
        </is>
      </c>
      <c r="H5520" s="12" t="inlineStr">
        <is>
          <t>H2 25: H2 dryer / purification</t>
        </is>
      </c>
      <c r="I5520" s="12" t="inlineStr">
        <is>
          <t>Control</t>
        </is>
      </c>
      <c r="J5520" s="12" t="inlineStr">
        <is>
          <t>ARMOR-X MC-HL 600 V control, Cu #14 AWG (Class I Div 2)</t>
        </is>
      </c>
      <c r="K5520" s="12" t="inlineStr">
        <is>
          <t>CTAX|2/C|14</t>
        </is>
      </c>
      <c r="L5520" s="12" t="inlineStr">
        <is>
          <t>2/C</t>
        </is>
      </c>
      <c r="M5520" s="12" t="inlineStr">
        <is>
          <t>14</t>
        </is>
      </c>
      <c r="N5520" s="12" t="n">
        <v>2</v>
      </c>
      <c r="O5520" s="12" t="n">
        <v>1</v>
      </c>
      <c r="P5520" s="12" t="n"/>
      <c r="Q5520" s="12" t="n"/>
      <c r="R5520" s="12" t="n"/>
      <c r="S5520" s="12" t="inlineStr">
        <is>
          <t>Tray / conduit</t>
        </is>
      </c>
      <c r="T5520" s="16" t="n">
        <v>60</v>
      </c>
      <c r="U5520" s="16" t="n">
        <v>10</v>
      </c>
      <c r="V5520" s="16">
        <f>ROUNDUP((T5520+U5520+2*'Read Me'!$B$13)*(1+'Read Me'!$B$12),-1)</f>
        <v/>
      </c>
      <c r="W5520" s="16">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K-C-0053</t>
        </is>
      </c>
      <c r="B5521" s="12" t="inlineStr">
        <is>
          <t>K</t>
        </is>
      </c>
      <c r="C5521" s="12" t="inlineStr">
        <is>
          <t>Fuel supply (adjacent market)</t>
        </is>
      </c>
      <c r="D5521" s="12" t="inlineStr">
        <is>
          <t>Home run JB-H2 25: H2 dryer / -SOL01 to the control / marshalling room</t>
        </is>
      </c>
      <c r="E5521" s="12" t="inlineStr"/>
      <c r="F5521" s="12" t="inlineStr">
        <is>
          <t>H2 20: 13.8 kV e-house</t>
        </is>
      </c>
      <c r="G5521" s="12" t="inlineStr">
        <is>
          <t>JB-H2 25: H2 dryer / -SOL01</t>
        </is>
      </c>
      <c r="H5521" s="12" t="inlineStr">
        <is>
          <t>H2 25: H2 dryer / purification</t>
        </is>
      </c>
      <c r="I5521" s="12" t="inlineStr">
        <is>
          <t>Control</t>
        </is>
      </c>
      <c r="J5521" s="12" t="inlineStr">
        <is>
          <t>ARMOR-X MC-HL 600 V control, Cu #14 AWG (Class I Div 2)</t>
        </is>
      </c>
      <c r="K5521" s="12" t="inlineStr">
        <is>
          <t>CTAX|25/C|14</t>
        </is>
      </c>
      <c r="L5521" s="12" t="inlineStr">
        <is>
          <t>25/C</t>
        </is>
      </c>
      <c r="M5521" s="12" t="inlineStr">
        <is>
          <t>14</t>
        </is>
      </c>
      <c r="N5521" s="12" t="n">
        <v>1</v>
      </c>
      <c r="O5521" s="12" t="n">
        <v>1</v>
      </c>
      <c r="P5521" s="12" t="n"/>
      <c r="Q5521" s="12" t="n"/>
      <c r="R5521" s="12" t="n"/>
      <c r="S5521" s="12" t="inlineStr">
        <is>
          <t>Duct bank</t>
        </is>
      </c>
      <c r="T5521" s="16" t="n">
        <v>0</v>
      </c>
      <c r="U5521" s="16" t="n">
        <v>49</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K-C-0054</t>
        </is>
      </c>
      <c r="B5522" s="12" t="inlineStr">
        <is>
          <t>K</t>
        </is>
      </c>
      <c r="C5522" s="12" t="inlineStr">
        <is>
          <t>Fuel supply (adjacent market)</t>
        </is>
      </c>
      <c r="D5522" s="12" t="inlineStr">
        <is>
          <t>Motor 1 of 1: control / local station</t>
        </is>
      </c>
      <c r="E5522" s="12" t="inlineStr"/>
      <c r="F5522" s="12" t="inlineStr">
        <is>
          <t>H2 20: 13.8 kV e-house</t>
        </is>
      </c>
      <c r="G5522" s="12" t="inlineStr"/>
      <c r="H5522" s="12" t="inlineStr">
        <is>
          <t>H2 26: H2 compressor 1 (40 ft ISO)</t>
        </is>
      </c>
      <c r="I5522" s="12" t="inlineStr">
        <is>
          <t>Control</t>
        </is>
      </c>
      <c r="J5522" s="12" t="inlineStr">
        <is>
          <t>ARMOR-X MC-HL 600 V control, Cu #14 AWG (Class I Div 2)</t>
        </is>
      </c>
      <c r="K5522" s="12" t="inlineStr">
        <is>
          <t>CTAX|7/C|14</t>
        </is>
      </c>
      <c r="L5522" s="12" t="inlineStr">
        <is>
          <t>7/C</t>
        </is>
      </c>
      <c r="M5522" s="12" t="inlineStr">
        <is>
          <t>14</t>
        </is>
      </c>
      <c r="N5522" s="12" t="n">
        <v>1</v>
      </c>
      <c r="O5522" s="12" t="n">
        <v>1</v>
      </c>
      <c r="P5522" s="12" t="n"/>
      <c r="Q5522" s="12" t="n"/>
      <c r="R5522" s="12" t="n"/>
      <c r="S5522" s="12" t="inlineStr">
        <is>
          <t>Duct bank</t>
        </is>
      </c>
      <c r="T5522" s="16" t="n">
        <v>50</v>
      </c>
      <c r="U5522" s="16" t="n">
        <v>32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K-C-0055</t>
        </is>
      </c>
      <c r="B5523" s="12" t="inlineStr">
        <is>
          <t>K</t>
        </is>
      </c>
      <c r="C5523" s="12" t="inlineStr">
        <is>
          <t>Fuel supply (adjacent market)</t>
        </is>
      </c>
      <c r="D5523" s="12" t="inlineStr">
        <is>
          <t>Solenoid to JB JB-H2 26: H2 compress-SOL01: 2 x 2/C (field cables)</t>
        </is>
      </c>
      <c r="E5523" s="12" t="inlineStr"/>
      <c r="F5523" s="12" t="inlineStr">
        <is>
          <t>H2 26: H2 compressor 1 (40 ft ISO)</t>
        </is>
      </c>
      <c r="G5523" s="12" t="inlineStr">
        <is>
          <t>JB-H2 26: H2 compress-SOL01</t>
        </is>
      </c>
      <c r="H5523" s="12" t="inlineStr">
        <is>
          <t>H2 26: H2 compressor 1 (40 ft ISO)</t>
        </is>
      </c>
      <c r="I5523" s="12" t="inlineStr">
        <is>
          <t>Control</t>
        </is>
      </c>
      <c r="J5523" s="12" t="inlineStr">
        <is>
          <t>ARMOR-X MC-HL 600 V control, Cu #14 AWG (Class I Div 2)</t>
        </is>
      </c>
      <c r="K5523" s="12" t="inlineStr">
        <is>
          <t>CTAX|2/C|14</t>
        </is>
      </c>
      <c r="L5523" s="12" t="inlineStr">
        <is>
          <t>2/C</t>
        </is>
      </c>
      <c r="M5523" s="12" t="inlineStr">
        <is>
          <t>14</t>
        </is>
      </c>
      <c r="N5523" s="12" t="n">
        <v>2</v>
      </c>
      <c r="O5523" s="12" t="n">
        <v>1</v>
      </c>
      <c r="P5523" s="12" t="n"/>
      <c r="Q5523" s="12" t="n"/>
      <c r="R5523" s="12" t="n"/>
      <c r="S5523" s="12" t="inlineStr">
        <is>
          <t>Tray / conduit</t>
        </is>
      </c>
      <c r="T5523" s="16" t="n">
        <v>53</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K-C-0056</t>
        </is>
      </c>
      <c r="B5524" s="12" t="inlineStr">
        <is>
          <t>K</t>
        </is>
      </c>
      <c r="C5524" s="12" t="inlineStr">
        <is>
          <t>Fuel supply (adjacent market)</t>
        </is>
      </c>
      <c r="D5524" s="12" t="inlineStr">
        <is>
          <t>Home run JB-H2 26: H2 compress-SOL01 to the control / marshalling room</t>
        </is>
      </c>
      <c r="E5524" s="12" t="inlineStr"/>
      <c r="F5524" s="12" t="inlineStr">
        <is>
          <t>H2 20: 13.8 kV e-house</t>
        </is>
      </c>
      <c r="G5524" s="12" t="inlineStr">
        <is>
          <t>JB-H2 26: H2 compress-SOL01</t>
        </is>
      </c>
      <c r="H5524" s="12" t="inlineStr">
        <is>
          <t>H2 26: H2 compressor 1 (40 ft ISO)</t>
        </is>
      </c>
      <c r="I5524" s="12" t="inlineStr">
        <is>
          <t>Control</t>
        </is>
      </c>
      <c r="J5524" s="12" t="inlineStr">
        <is>
          <t>ARMOR-X MC-HL 600 V control, Cu #14 AWG (Class I Div 2)</t>
        </is>
      </c>
      <c r="K5524" s="12" t="inlineStr">
        <is>
          <t>CTAX|25/C|14</t>
        </is>
      </c>
      <c r="L5524" s="12" t="inlineStr">
        <is>
          <t>25/C</t>
        </is>
      </c>
      <c r="M5524" s="12" t="inlineStr">
        <is>
          <t>14</t>
        </is>
      </c>
      <c r="N5524" s="12" t="n">
        <v>1</v>
      </c>
      <c r="O5524" s="12" t="n">
        <v>1</v>
      </c>
      <c r="P5524" s="12" t="n"/>
      <c r="Q5524" s="12" t="n"/>
      <c r="R5524" s="12" t="n"/>
      <c r="S5524" s="12" t="inlineStr">
        <is>
          <t>Duct bank</t>
        </is>
      </c>
      <c r="T5524" s="16" t="n">
        <v>50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K-C-0057</t>
        </is>
      </c>
      <c r="B5525" s="12" t="inlineStr">
        <is>
          <t>K</t>
        </is>
      </c>
      <c r="C5525" s="12" t="inlineStr">
        <is>
          <t>Fuel supply (adjacent market)</t>
        </is>
      </c>
      <c r="D5525" s="12" t="inlineStr">
        <is>
          <t>Motor 1 of 1: control / local station</t>
        </is>
      </c>
      <c r="E5525" s="12" t="inlineStr"/>
      <c r="F5525" s="12" t="inlineStr">
        <is>
          <t>H2 20: 13.8 kV e-house</t>
        </is>
      </c>
      <c r="G5525" s="12" t="inlineStr"/>
      <c r="H5525" s="12" t="inlineStr">
        <is>
          <t>H2 26: H2 compressor 2 (40 ft ISO)</t>
        </is>
      </c>
      <c r="I5525" s="12" t="inlineStr">
        <is>
          <t>Control</t>
        </is>
      </c>
      <c r="J5525" s="12" t="inlineStr">
        <is>
          <t>ARMOR-X MC-HL 600 V control, Cu #14 AWG (Class I Div 2)</t>
        </is>
      </c>
      <c r="K5525" s="12" t="inlineStr">
        <is>
          <t>CTAX|7/C|14</t>
        </is>
      </c>
      <c r="L5525" s="12" t="inlineStr">
        <is>
          <t>7/C</t>
        </is>
      </c>
      <c r="M5525" s="12" t="inlineStr">
        <is>
          <t>14</t>
        </is>
      </c>
      <c r="N5525" s="12" t="n">
        <v>1</v>
      </c>
      <c r="O5525" s="12" t="n">
        <v>1</v>
      </c>
      <c r="P5525" s="12" t="n"/>
      <c r="Q5525" s="12" t="n"/>
      <c r="R5525" s="12" t="n"/>
      <c r="S5525" s="12" t="inlineStr">
        <is>
          <t>Duct bank</t>
        </is>
      </c>
      <c r="T5525" s="16" t="n">
        <v>50</v>
      </c>
      <c r="U5525" s="16" t="n">
        <v>47</v>
      </c>
      <c r="V5525" s="16">
        <f>ROUNDUP((T5525+U5525+2*'Read Me'!$B$13)*(1+'Read Me'!$B$12),-1)</f>
        <v/>
      </c>
      <c r="W5525" s="16">
        <f>V5525*N5525*O5525</f>
        <v/>
      </c>
      <c r="X5525" s="12">
        <f>IF(LEFT(I5525,2)="MV",2*N5525*IF(L5525="1/C",O5525,1),0)</f>
        <v/>
      </c>
      <c r="Y5525" s="12">
        <f>IF(OR(LEFT(K5525,4)="LVAX",LEFT(K5525,6)="MV15AX",LEFT(K5525,4)="CTAX",LEFT(K5525,2)="W|"),2*N5525*O5525,0)</f>
        <v/>
      </c>
      <c r="Z5525" s="12" t="inlineStr"/>
      <c r="AA5525" s="12">
        <f>N5525*O5525</f>
        <v/>
      </c>
    </row>
    <row r="5526">
      <c r="A5526" s="12" t="inlineStr">
        <is>
          <t>K-C-0058</t>
        </is>
      </c>
      <c r="B5526" s="12" t="inlineStr">
        <is>
          <t>K</t>
        </is>
      </c>
      <c r="C5526" s="12" t="inlineStr">
        <is>
          <t>Fuel supply (adjacent market)</t>
        </is>
      </c>
      <c r="D5526" s="12" t="inlineStr">
        <is>
          <t>Solenoid to JB JB-H2 26: H2 compress-SOL01: 2 x 2/C (field cables)</t>
        </is>
      </c>
      <c r="E5526" s="12" t="inlineStr"/>
      <c r="F5526" s="12" t="inlineStr">
        <is>
          <t>H2 26: H2 compressor 2 (40 ft ISO)</t>
        </is>
      </c>
      <c r="G5526" s="12" t="inlineStr">
        <is>
          <t>JB-H2 26: H2 compress-SOL01</t>
        </is>
      </c>
      <c r="H5526" s="12" t="inlineStr">
        <is>
          <t>H2 26: H2 compressor 2 (40 ft ISO)</t>
        </is>
      </c>
      <c r="I5526" s="12" t="inlineStr">
        <is>
          <t>Control</t>
        </is>
      </c>
      <c r="J5526" s="12" t="inlineStr">
        <is>
          <t>ARMOR-X MC-HL 600 V control, Cu #14 AWG (Class I Div 2)</t>
        </is>
      </c>
      <c r="K5526" s="12" t="inlineStr">
        <is>
          <t>CTAX|2/C|14</t>
        </is>
      </c>
      <c r="L5526" s="12" t="inlineStr">
        <is>
          <t>2/C</t>
        </is>
      </c>
      <c r="M5526" s="12" t="inlineStr">
        <is>
          <t>14</t>
        </is>
      </c>
      <c r="N5526" s="12" t="n">
        <v>2</v>
      </c>
      <c r="O5526" s="12" t="n">
        <v>1</v>
      </c>
      <c r="P5526" s="12" t="n"/>
      <c r="Q5526" s="12" t="n"/>
      <c r="R5526" s="12" t="n"/>
      <c r="S5526" s="12" t="inlineStr">
        <is>
          <t>Tray / conduit</t>
        </is>
      </c>
      <c r="T5526" s="16" t="n">
        <v>53</v>
      </c>
      <c r="U5526" s="16" t="n">
        <v>10</v>
      </c>
      <c r="V5526" s="16">
        <f>ROUNDUP((T5526+U5526+2*'Read Me'!$B$13)*(1+'Read Me'!$B$12),-1)</f>
        <v/>
      </c>
      <c r="W5526" s="16">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K-C-0059</t>
        </is>
      </c>
      <c r="B5527" s="12" t="inlineStr">
        <is>
          <t>K</t>
        </is>
      </c>
      <c r="C5527" s="12" t="inlineStr">
        <is>
          <t>Fuel supply (adjacent market)</t>
        </is>
      </c>
      <c r="D5527" s="12" t="inlineStr">
        <is>
          <t>Home run JB-H2 26: H2 compress-SOL01 to the control / marshalling room</t>
        </is>
      </c>
      <c r="E5527" s="12" t="inlineStr"/>
      <c r="F5527" s="12" t="inlineStr">
        <is>
          <t>H2 20: 13.8 kV e-house</t>
        </is>
      </c>
      <c r="G5527" s="12" t="inlineStr">
        <is>
          <t>JB-H2 26: H2 compress-SOL01</t>
        </is>
      </c>
      <c r="H5527" s="12" t="inlineStr">
        <is>
          <t>H2 26: H2 compressor 2 (40 ft ISO)</t>
        </is>
      </c>
      <c r="I5527" s="12" t="inlineStr">
        <is>
          <t>Control</t>
        </is>
      </c>
      <c r="J5527" s="12" t="inlineStr">
        <is>
          <t>ARMOR-X MC-HL 600 V control, Cu #14 AWG (Class I Div 2)</t>
        </is>
      </c>
      <c r="K5527" s="12" t="inlineStr">
        <is>
          <t>CTAX|25/C|14</t>
        </is>
      </c>
      <c r="L5527" s="12" t="inlineStr">
        <is>
          <t>25/C</t>
        </is>
      </c>
      <c r="M5527" s="12" t="inlineStr">
        <is>
          <t>14</t>
        </is>
      </c>
      <c r="N5527" s="12" t="n">
        <v>1</v>
      </c>
      <c r="O5527" s="12" t="n">
        <v>1</v>
      </c>
      <c r="P5527" s="12" t="n"/>
      <c r="Q5527" s="12" t="n"/>
      <c r="R5527" s="12" t="n"/>
      <c r="S5527" s="12" t="inlineStr">
        <is>
          <t>Duct bank</t>
        </is>
      </c>
      <c r="T5527" s="16" t="n">
        <v>50</v>
      </c>
      <c r="U5527" s="16" t="n">
        <v>47</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K-C-0060</t>
        </is>
      </c>
      <c r="B5528" s="12" t="inlineStr">
        <is>
          <t>K</t>
        </is>
      </c>
      <c r="C5528" s="12" t="inlineStr">
        <is>
          <t>Fuel supply (adjacent market)</t>
        </is>
      </c>
      <c r="D5528" s="12" t="inlineStr">
        <is>
          <t>Motor 1 of 1: control / local station</t>
        </is>
      </c>
      <c r="E5528" s="12" t="inlineStr"/>
      <c r="F5528" s="12" t="inlineStr">
        <is>
          <t>H2 20: 13.8 kV e-house</t>
        </is>
      </c>
      <c r="G5528" s="12" t="inlineStr"/>
      <c r="H5528" s="12" t="inlineStr">
        <is>
          <t>H2 27: storage tube bank (~40 ft tubes)</t>
        </is>
      </c>
      <c r="I5528" s="12" t="inlineStr">
        <is>
          <t>Control</t>
        </is>
      </c>
      <c r="J5528" s="12" t="inlineStr">
        <is>
          <t>ARMOR-X MC-HL 600 V control, Cu #14 AWG (Class I Div 2)</t>
        </is>
      </c>
      <c r="K5528" s="12" t="inlineStr">
        <is>
          <t>CTAX|7/C|14</t>
        </is>
      </c>
      <c r="L5528" s="12" t="inlineStr">
        <is>
          <t>7/C</t>
        </is>
      </c>
      <c r="M5528" s="12" t="inlineStr">
        <is>
          <t>14</t>
        </is>
      </c>
      <c r="N5528" s="12" t="n">
        <v>1</v>
      </c>
      <c r="O5528" s="12" t="n">
        <v>1</v>
      </c>
      <c r="P5528" s="12" t="n"/>
      <c r="Q5528" s="12" t="n"/>
      <c r="R5528" s="12" t="n"/>
      <c r="S5528" s="12" t="inlineStr">
        <is>
          <t>Duct bank</t>
        </is>
      </c>
      <c r="T5528" s="16" t="n">
        <v>50</v>
      </c>
      <c r="U5528" s="16" t="n">
        <v>97</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K-C-0061</t>
        </is>
      </c>
      <c r="B5529" s="12" t="inlineStr">
        <is>
          <t>K</t>
        </is>
      </c>
      <c r="C5529" s="12" t="inlineStr">
        <is>
          <t>Fuel supply (adjacent market)</t>
        </is>
      </c>
      <c r="D5529" s="12" t="inlineStr">
        <is>
          <t>Solenoid to JB JB-H2 27: storage tub-SOL01: 2 x 2/C (field cables)</t>
        </is>
      </c>
      <c r="E5529" s="12" t="inlineStr"/>
      <c r="F5529" s="12" t="inlineStr">
        <is>
          <t>H2 27: storage tube bank (~40 ft tubes)</t>
        </is>
      </c>
      <c r="G5529" s="12" t="inlineStr">
        <is>
          <t>JB-H2 27: storage tub-SOL01</t>
        </is>
      </c>
      <c r="H5529" s="12" t="inlineStr">
        <is>
          <t>H2 27: storage tube bank (~40 ft tubes)</t>
        </is>
      </c>
      <c r="I5529" s="12" t="inlineStr">
        <is>
          <t>Control</t>
        </is>
      </c>
      <c r="J5529" s="12" t="inlineStr">
        <is>
          <t>ARMOR-X MC-HL 600 V control, Cu #14 AWG (Class I Div 2)</t>
        </is>
      </c>
      <c r="K5529" s="12" t="inlineStr">
        <is>
          <t>CTAX|2/C|14</t>
        </is>
      </c>
      <c r="L5529" s="12" t="inlineStr">
        <is>
          <t>2/C</t>
        </is>
      </c>
      <c r="M5529" s="12" t="inlineStr">
        <is>
          <t>14</t>
        </is>
      </c>
      <c r="N5529" s="12" t="n">
        <v>2</v>
      </c>
      <c r="O5529" s="12" t="n">
        <v>1</v>
      </c>
      <c r="P5529" s="12" t="n"/>
      <c r="Q5529" s="12" t="n"/>
      <c r="R5529" s="12" t="n"/>
      <c r="S5529" s="12" t="inlineStr">
        <is>
          <t>Tray / conduit</t>
        </is>
      </c>
      <c r="T5529" s="16" t="n">
        <v>54</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K-C-0062</t>
        </is>
      </c>
      <c r="B5530" s="12" t="inlineStr">
        <is>
          <t>K</t>
        </is>
      </c>
      <c r="C5530" s="12" t="inlineStr">
        <is>
          <t>Fuel supply (adjacent market)</t>
        </is>
      </c>
      <c r="D5530" s="12" t="inlineStr">
        <is>
          <t>Home run JB-H2 27: storage tub-SOL01 to the control / marshalling room</t>
        </is>
      </c>
      <c r="E5530" s="12" t="inlineStr"/>
      <c r="F5530" s="12" t="inlineStr">
        <is>
          <t>H2 20: 13.8 kV e-house</t>
        </is>
      </c>
      <c r="G5530" s="12" t="inlineStr">
        <is>
          <t>JB-H2 27: storage tub-SOL01</t>
        </is>
      </c>
      <c r="H5530" s="12" t="inlineStr">
        <is>
          <t>H2 27: storage tube bank (~40 ft tubes)</t>
        </is>
      </c>
      <c r="I5530" s="12" t="inlineStr">
        <is>
          <t>Control</t>
        </is>
      </c>
      <c r="J5530" s="12" t="inlineStr">
        <is>
          <t>ARMOR-X MC-HL 600 V control, Cu #14 AWG (Class I Div 2)</t>
        </is>
      </c>
      <c r="K5530" s="12" t="inlineStr">
        <is>
          <t>CTAX|25/C|14</t>
        </is>
      </c>
      <c r="L5530" s="12" t="inlineStr">
        <is>
          <t>25/C</t>
        </is>
      </c>
      <c r="M5530" s="12" t="inlineStr">
        <is>
          <t>14</t>
        </is>
      </c>
      <c r="N5530" s="12" t="n">
        <v>1</v>
      </c>
      <c r="O5530" s="12" t="n">
        <v>1</v>
      </c>
      <c r="P5530" s="12" t="n"/>
      <c r="Q5530" s="12" t="n"/>
      <c r="R5530" s="12" t="n"/>
      <c r="S5530" s="12" t="inlineStr">
        <is>
          <t>Duct bank</t>
        </is>
      </c>
      <c r="T5530" s="16" t="n">
        <v>50</v>
      </c>
      <c r="U5530" s="16" t="n">
        <v>97</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K-C-0063</t>
        </is>
      </c>
      <c r="B5531" s="12" t="inlineStr">
        <is>
          <t>K</t>
        </is>
      </c>
      <c r="C5531" s="12" t="inlineStr">
        <is>
          <t>Fuel supply (adjacent market)</t>
        </is>
      </c>
      <c r="D5531" s="12" t="inlineStr">
        <is>
          <t>Motor 1 of 1: control / local station</t>
        </is>
      </c>
      <c r="E5531" s="12" t="inlineStr"/>
      <c r="F5531" s="12" t="inlineStr">
        <is>
          <t>H2 20: 13.8 kV e-house</t>
        </is>
      </c>
      <c r="G5531" s="12" t="inlineStr"/>
      <c r="H5531" s="12" t="inlineStr">
        <is>
          <t>H2 27: storage tube bank (~40 ft tubes)</t>
        </is>
      </c>
      <c r="I5531" s="12" t="inlineStr">
        <is>
          <t>Control</t>
        </is>
      </c>
      <c r="J5531" s="12" t="inlineStr">
        <is>
          <t>ARMOR-X MC-HL 600 V control, Cu #14 AWG (Class I Div 2)</t>
        </is>
      </c>
      <c r="K5531" s="12" t="inlineStr">
        <is>
          <t>CTAX|7/C|14</t>
        </is>
      </c>
      <c r="L5531" s="12" t="inlineStr">
        <is>
          <t>7/C</t>
        </is>
      </c>
      <c r="M5531" s="12" t="inlineStr">
        <is>
          <t>14</t>
        </is>
      </c>
      <c r="N5531" s="12" t="n">
        <v>1</v>
      </c>
      <c r="O5531" s="12" t="n">
        <v>1</v>
      </c>
      <c r="P5531" s="12" t="n"/>
      <c r="Q5531" s="12" t="n"/>
      <c r="R5531" s="12" t="n"/>
      <c r="S5531" s="12" t="inlineStr">
        <is>
          <t>Duct bank</t>
        </is>
      </c>
      <c r="T5531" s="16" t="n">
        <v>50</v>
      </c>
      <c r="U5531" s="16" t="n">
        <v>117</v>
      </c>
      <c r="V5531" s="16">
        <f>ROUNDUP((T5531+U5531+2*'Read Me'!$B$13)*(1+'Read Me'!$B$12),-1)</f>
        <v/>
      </c>
      <c r="W5531" s="16">
        <f>V5531*N5531*O5531</f>
        <v/>
      </c>
      <c r="X5531" s="12">
        <f>IF(LEFT(I5531,2)="MV",2*N5531*IF(L5531="1/C",O5531,1),0)</f>
        <v/>
      </c>
      <c r="Y5531" s="12">
        <f>IF(OR(LEFT(K5531,4)="LVAX",LEFT(K5531,6)="MV15AX",LEFT(K5531,4)="CTAX",LEFT(K5531,2)="W|"),2*N5531*O5531,0)</f>
        <v/>
      </c>
      <c r="Z5531" s="12" t="inlineStr"/>
      <c r="AA5531" s="12">
        <f>N5531*O5531</f>
        <v/>
      </c>
    </row>
    <row r="5532">
      <c r="A5532" s="12" t="inlineStr">
        <is>
          <t>K-C-0064</t>
        </is>
      </c>
      <c r="B5532" s="12" t="inlineStr">
        <is>
          <t>K</t>
        </is>
      </c>
      <c r="C5532" s="12" t="inlineStr">
        <is>
          <t>Fuel supply (adjacent market)</t>
        </is>
      </c>
      <c r="D5532" s="12" t="inlineStr">
        <is>
          <t>Solenoid to JB JB-H2 27: storage tub-SOL01: 2 x 2/C (field cables)</t>
        </is>
      </c>
      <c r="E5532" s="12" t="inlineStr"/>
      <c r="F5532" s="12" t="inlineStr">
        <is>
          <t>H2 27: storage tube bank (~40 ft tubes)</t>
        </is>
      </c>
      <c r="G5532" s="12" t="inlineStr">
        <is>
          <t>JB-H2 27: storage tub-SOL01</t>
        </is>
      </c>
      <c r="H5532" s="12" t="inlineStr">
        <is>
          <t>H2 27: storage tube bank (~40 ft tubes)</t>
        </is>
      </c>
      <c r="I5532" s="12" t="inlineStr">
        <is>
          <t>Control</t>
        </is>
      </c>
      <c r="J5532" s="12" t="inlineStr">
        <is>
          <t>ARMOR-X MC-HL 600 V control, Cu #14 AWG (Class I Div 2)</t>
        </is>
      </c>
      <c r="K5532" s="12" t="inlineStr">
        <is>
          <t>CTAX|2/C|14</t>
        </is>
      </c>
      <c r="L5532" s="12" t="inlineStr">
        <is>
          <t>2/C</t>
        </is>
      </c>
      <c r="M5532" s="12" t="inlineStr">
        <is>
          <t>14</t>
        </is>
      </c>
      <c r="N5532" s="12" t="n">
        <v>2</v>
      </c>
      <c r="O5532" s="12" t="n">
        <v>1</v>
      </c>
      <c r="P5532" s="12" t="n"/>
      <c r="Q5532" s="12" t="n"/>
      <c r="R5532" s="12" t="n"/>
      <c r="S5532" s="12" t="inlineStr">
        <is>
          <t>Tray / conduit</t>
        </is>
      </c>
      <c r="T5532" s="16" t="n">
        <v>54</v>
      </c>
      <c r="U5532" s="16" t="n">
        <v>10</v>
      </c>
      <c r="V5532" s="16">
        <f>ROUNDUP((T5532+U5532+2*'Read Me'!$B$13)*(1+'Read Me'!$B$12),-1)</f>
        <v/>
      </c>
      <c r="W5532" s="16">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K-C-0065</t>
        </is>
      </c>
      <c r="B5533" s="12" t="inlineStr">
        <is>
          <t>K</t>
        </is>
      </c>
      <c r="C5533" s="12" t="inlineStr">
        <is>
          <t>Fuel supply (adjacent market)</t>
        </is>
      </c>
      <c r="D5533" s="12" t="inlineStr">
        <is>
          <t>Home run JB-H2 27: storage tub-SOL01 to the control / marshalling room</t>
        </is>
      </c>
      <c r="E5533" s="12" t="inlineStr"/>
      <c r="F5533" s="12" t="inlineStr">
        <is>
          <t>H2 20: 13.8 kV e-house</t>
        </is>
      </c>
      <c r="G5533" s="12" t="inlineStr">
        <is>
          <t>JB-H2 27: storage tub-SOL01</t>
        </is>
      </c>
      <c r="H5533" s="12" t="inlineStr">
        <is>
          <t>H2 27: storage tube bank (~40 ft tubes)</t>
        </is>
      </c>
      <c r="I5533" s="12" t="inlineStr">
        <is>
          <t>Control</t>
        </is>
      </c>
      <c r="J5533" s="12" t="inlineStr">
        <is>
          <t>ARMOR-X MC-HL 600 V control, Cu #14 AWG (Class I Div 2)</t>
        </is>
      </c>
      <c r="K5533" s="12" t="inlineStr">
        <is>
          <t>CTAX|25/C|14</t>
        </is>
      </c>
      <c r="L5533" s="12" t="inlineStr">
        <is>
          <t>25/C</t>
        </is>
      </c>
      <c r="M5533" s="12" t="inlineStr">
        <is>
          <t>14</t>
        </is>
      </c>
      <c r="N5533" s="12" t="n">
        <v>1</v>
      </c>
      <c r="O5533" s="12" t="n">
        <v>1</v>
      </c>
      <c r="P5533" s="12" t="n"/>
      <c r="Q5533" s="12" t="n"/>
      <c r="R5533" s="12" t="n"/>
      <c r="S5533" s="12" t="inlineStr">
        <is>
          <t>Duct bank</t>
        </is>
      </c>
      <c r="T5533" s="16" t="n">
        <v>50</v>
      </c>
      <c r="U5533" s="16" t="n">
        <v>117</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K-C-0066</t>
        </is>
      </c>
      <c r="B5534" s="12" t="inlineStr">
        <is>
          <t>K</t>
        </is>
      </c>
      <c r="C5534" s="12" t="inlineStr">
        <is>
          <t>Fuel supply (adjacent market)</t>
        </is>
      </c>
      <c r="D5534" s="12" t="inlineStr">
        <is>
          <t>Motor 1 of 1: control / local station</t>
        </is>
      </c>
      <c r="E5534" s="12" t="inlineStr"/>
      <c r="F5534" s="12" t="inlineStr">
        <is>
          <t>H2 20: 13.8 kV e-house</t>
        </is>
      </c>
      <c r="G5534" s="12" t="inlineStr"/>
      <c r="H5534" s="12" t="inlineStr">
        <is>
          <t>H2 27: storage tube bank (~40 ft tubes)</t>
        </is>
      </c>
      <c r="I5534" s="12" t="inlineStr">
        <is>
          <t>Control</t>
        </is>
      </c>
      <c r="J5534" s="12" t="inlineStr">
        <is>
          <t>ARMOR-X MC-HL 600 V control, Cu #14 AWG (Class I Div 2)</t>
        </is>
      </c>
      <c r="K5534" s="12" t="inlineStr">
        <is>
          <t>CTAX|7/C|14</t>
        </is>
      </c>
      <c r="L5534" s="12" t="inlineStr">
        <is>
          <t>7/C</t>
        </is>
      </c>
      <c r="M5534" s="12" t="inlineStr">
        <is>
          <t>14</t>
        </is>
      </c>
      <c r="N5534" s="12" t="n">
        <v>1</v>
      </c>
      <c r="O5534" s="12" t="n">
        <v>1</v>
      </c>
      <c r="P5534" s="12" t="n"/>
      <c r="Q5534" s="12" t="n"/>
      <c r="R5534" s="12" t="n"/>
      <c r="S5534" s="12" t="inlineStr">
        <is>
          <t>Duct bank</t>
        </is>
      </c>
      <c r="T5534" s="16" t="n">
        <v>50</v>
      </c>
      <c r="U5534" s="16" t="n">
        <v>97</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K-C-0067</t>
        </is>
      </c>
      <c r="B5535" s="12" t="inlineStr">
        <is>
          <t>K</t>
        </is>
      </c>
      <c r="C5535" s="12" t="inlineStr">
        <is>
          <t>Fuel supply (adjacent market)</t>
        </is>
      </c>
      <c r="D5535" s="12" t="inlineStr">
        <is>
          <t>Solenoid to JB JB-H2 27: storage tub-SOL01: 2 x 2/C (field cables)</t>
        </is>
      </c>
      <c r="E5535" s="12" t="inlineStr"/>
      <c r="F5535" s="12" t="inlineStr">
        <is>
          <t>H2 27: storage tube bank (~40 ft tubes)</t>
        </is>
      </c>
      <c r="G5535" s="12" t="inlineStr">
        <is>
          <t>JB-H2 27: storage tub-SOL01</t>
        </is>
      </c>
      <c r="H5535" s="12" t="inlineStr">
        <is>
          <t>H2 27: storage tube bank (~40 ft tubes)</t>
        </is>
      </c>
      <c r="I5535" s="12" t="inlineStr">
        <is>
          <t>Control</t>
        </is>
      </c>
      <c r="J5535" s="12" t="inlineStr">
        <is>
          <t>ARMOR-X MC-HL 600 V control, Cu #14 AWG (Class I Div 2)</t>
        </is>
      </c>
      <c r="K5535" s="12" t="inlineStr">
        <is>
          <t>CTAX|2/C|14</t>
        </is>
      </c>
      <c r="L5535" s="12" t="inlineStr">
        <is>
          <t>2/C</t>
        </is>
      </c>
      <c r="M5535" s="12" t="inlineStr">
        <is>
          <t>14</t>
        </is>
      </c>
      <c r="N5535" s="12" t="n">
        <v>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K-C-0068</t>
        </is>
      </c>
      <c r="B5536" s="12" t="inlineStr">
        <is>
          <t>K</t>
        </is>
      </c>
      <c r="C5536" s="12" t="inlineStr">
        <is>
          <t>Fuel supply (adjacent market)</t>
        </is>
      </c>
      <c r="D5536" s="12" t="inlineStr">
        <is>
          <t>Home run JB-H2 27: storage tub-SOL01 to the control / marshalling room</t>
        </is>
      </c>
      <c r="E5536" s="12" t="inlineStr"/>
      <c r="F5536" s="12" t="inlineStr">
        <is>
          <t>H2 20: 13.8 kV e-house</t>
        </is>
      </c>
      <c r="G5536" s="12" t="inlineStr">
        <is>
          <t>JB-H2 27: storage tub-SOL01</t>
        </is>
      </c>
      <c r="H5536" s="12" t="inlineStr">
        <is>
          <t>H2 27: storage tube bank (~40 ft tubes)</t>
        </is>
      </c>
      <c r="I5536" s="12" t="inlineStr">
        <is>
          <t>Control</t>
        </is>
      </c>
      <c r="J5536" s="12" t="inlineStr">
        <is>
          <t>ARMOR-X MC-HL 600 V control, Cu #14 AWG (Class I Div 2)</t>
        </is>
      </c>
      <c r="K5536" s="12" t="inlineStr">
        <is>
          <t>CTAX|25/C|14</t>
        </is>
      </c>
      <c r="L5536" s="12" t="inlineStr">
        <is>
          <t>25/C</t>
        </is>
      </c>
      <c r="M5536" s="12" t="inlineStr">
        <is>
          <t>14</t>
        </is>
      </c>
      <c r="N5536" s="12" t="n">
        <v>1</v>
      </c>
      <c r="O5536" s="12" t="n">
        <v>1</v>
      </c>
      <c r="P5536" s="12" t="n"/>
      <c r="Q5536" s="12" t="n"/>
      <c r="R5536" s="12" t="n"/>
      <c r="S5536" s="12" t="inlineStr">
        <is>
          <t>Duct bank</t>
        </is>
      </c>
      <c r="T5536" s="16" t="n">
        <v>50</v>
      </c>
      <c r="U5536" s="16" t="n">
        <v>97</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K-C-0069</t>
        </is>
      </c>
      <c r="B5537" s="12" t="inlineStr">
        <is>
          <t>K</t>
        </is>
      </c>
      <c r="C5537" s="12" t="inlineStr">
        <is>
          <t>Fuel supply (adjacent market)</t>
        </is>
      </c>
      <c r="D5537" s="12" t="inlineStr">
        <is>
          <t>Motor 1 of 1: control / local station</t>
        </is>
      </c>
      <c r="E5537" s="12" t="inlineStr"/>
      <c r="F5537" s="12" t="inlineStr">
        <is>
          <t>H2 20: 13.8 kV e-house</t>
        </is>
      </c>
      <c r="G5537" s="12" t="inlineStr"/>
      <c r="H5537" s="12" t="inlineStr">
        <is>
          <t>H2 27: storage tube bank (~40 ft tubes)</t>
        </is>
      </c>
      <c r="I5537" s="12" t="inlineStr">
        <is>
          <t>Control</t>
        </is>
      </c>
      <c r="J5537" s="12" t="inlineStr">
        <is>
          <t>ARMOR-X MC-HL 600 V control, Cu #14 AWG (Class I Div 2)</t>
        </is>
      </c>
      <c r="K5537" s="12" t="inlineStr">
        <is>
          <t>CTAX|7/C|14</t>
        </is>
      </c>
      <c r="L5537" s="12" t="inlineStr">
        <is>
          <t>7/C</t>
        </is>
      </c>
      <c r="M5537" s="12" t="inlineStr">
        <is>
          <t>14</t>
        </is>
      </c>
      <c r="N5537" s="12" t="n">
        <v>1</v>
      </c>
      <c r="O5537" s="12" t="n">
        <v>1</v>
      </c>
      <c r="P5537" s="12" t="n"/>
      <c r="Q5537" s="12" t="n"/>
      <c r="R5537" s="12" t="n"/>
      <c r="S5537" s="12" t="inlineStr">
        <is>
          <t>Duct bank</t>
        </is>
      </c>
      <c r="T5537" s="16" t="n">
        <v>50</v>
      </c>
      <c r="U5537" s="16" t="n">
        <v>117</v>
      </c>
      <c r="V5537" s="16">
        <f>ROUNDUP((T5537+U5537+2*'Read Me'!$B$13)*(1+'Read Me'!$B$12),-1)</f>
        <v/>
      </c>
      <c r="W5537" s="16">
        <f>V5537*N5537*O5537</f>
        <v/>
      </c>
      <c r="X5537" s="12">
        <f>IF(LEFT(I5537,2)="MV",2*N5537*IF(L5537="1/C",O5537,1),0)</f>
        <v/>
      </c>
      <c r="Y5537" s="12">
        <f>IF(OR(LEFT(K5537,4)="LVAX",LEFT(K5537,6)="MV15AX",LEFT(K5537,4)="CTAX",LEFT(K5537,2)="W|"),2*N5537*O5537,0)</f>
        <v/>
      </c>
      <c r="Z5537" s="12" t="inlineStr"/>
      <c r="AA5537" s="12">
        <f>N5537*O5537</f>
        <v/>
      </c>
    </row>
    <row r="5538">
      <c r="A5538" s="12" t="inlineStr">
        <is>
          <t>K-C-0070</t>
        </is>
      </c>
      <c r="B5538" s="12" t="inlineStr">
        <is>
          <t>K</t>
        </is>
      </c>
      <c r="C5538" s="12" t="inlineStr">
        <is>
          <t>Fuel supply (adjacent market)</t>
        </is>
      </c>
      <c r="D5538" s="12" t="inlineStr">
        <is>
          <t>Solenoid to JB JB-H2 27: storage tub-SOL01: 2 x 2/C (field cables)</t>
        </is>
      </c>
      <c r="E5538" s="12" t="inlineStr"/>
      <c r="F5538" s="12" t="inlineStr">
        <is>
          <t>H2 27: storage tube bank (~40 ft tubes)</t>
        </is>
      </c>
      <c r="G5538" s="12" t="inlineStr">
        <is>
          <t>JB-H2 27: storage tub-SOL01</t>
        </is>
      </c>
      <c r="H5538" s="12" t="inlineStr">
        <is>
          <t>H2 27: storage tube bank (~40 ft tubes)</t>
        </is>
      </c>
      <c r="I5538" s="12" t="inlineStr">
        <is>
          <t>Control</t>
        </is>
      </c>
      <c r="J5538" s="12" t="inlineStr">
        <is>
          <t>ARMOR-X MC-HL 600 V control, Cu #14 AWG (Class I Div 2)</t>
        </is>
      </c>
      <c r="K5538" s="12" t="inlineStr">
        <is>
          <t>CTAX|2/C|14</t>
        </is>
      </c>
      <c r="L5538" s="12" t="inlineStr">
        <is>
          <t>2/C</t>
        </is>
      </c>
      <c r="M5538" s="12" t="inlineStr">
        <is>
          <t>14</t>
        </is>
      </c>
      <c r="N5538" s="12" t="n">
        <v>2</v>
      </c>
      <c r="O5538" s="12" t="n">
        <v>1</v>
      </c>
      <c r="P5538" s="12" t="n"/>
      <c r="Q5538" s="12" t="n"/>
      <c r="R5538" s="12" t="n"/>
      <c r="S5538" s="12" t="inlineStr">
        <is>
          <t>Tray / conduit</t>
        </is>
      </c>
      <c r="T5538" s="16" t="n">
        <v>54</v>
      </c>
      <c r="U5538" s="16" t="n">
        <v>10</v>
      </c>
      <c r="V5538" s="16">
        <f>ROUNDUP((T5538+U5538+2*'Read Me'!$B$13)*(1+'Read Me'!$B$12),-1)</f>
        <v/>
      </c>
      <c r="W5538" s="16">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K-C-0071</t>
        </is>
      </c>
      <c r="B5539" s="12" t="inlineStr">
        <is>
          <t>K</t>
        </is>
      </c>
      <c r="C5539" s="12" t="inlineStr">
        <is>
          <t>Fuel supply (adjacent market)</t>
        </is>
      </c>
      <c r="D5539" s="12" t="inlineStr">
        <is>
          <t>Home run JB-H2 27: storage tub-SOL01 to the control / marshalling room</t>
        </is>
      </c>
      <c r="E5539" s="12" t="inlineStr"/>
      <c r="F5539" s="12" t="inlineStr">
        <is>
          <t>H2 20: 13.8 kV e-house</t>
        </is>
      </c>
      <c r="G5539" s="12" t="inlineStr">
        <is>
          <t>JB-H2 27: storage tub-SOL01</t>
        </is>
      </c>
      <c r="H5539" s="12" t="inlineStr">
        <is>
          <t>H2 27: storage tube bank (~40 ft tubes)</t>
        </is>
      </c>
      <c r="I5539" s="12" t="inlineStr">
        <is>
          <t>Control</t>
        </is>
      </c>
      <c r="J5539" s="12" t="inlineStr">
        <is>
          <t>ARMOR-X MC-HL 600 V control, Cu #14 AWG (Class I Div 2)</t>
        </is>
      </c>
      <c r="K5539" s="12" t="inlineStr">
        <is>
          <t>CTAX|25/C|14</t>
        </is>
      </c>
      <c r="L5539" s="12" t="inlineStr">
        <is>
          <t>25/C</t>
        </is>
      </c>
      <c r="M5539" s="12" t="inlineStr">
        <is>
          <t>14</t>
        </is>
      </c>
      <c r="N5539" s="12" t="n">
        <v>1</v>
      </c>
      <c r="O5539" s="12" t="n">
        <v>1</v>
      </c>
      <c r="P5539" s="12" t="n"/>
      <c r="Q5539" s="12" t="n"/>
      <c r="R5539" s="12" t="n"/>
      <c r="S5539" s="12" t="inlineStr">
        <is>
          <t>Duct bank</t>
        </is>
      </c>
      <c r="T5539" s="16" t="n">
        <v>50</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K-C-0072</t>
        </is>
      </c>
      <c r="B5540" s="12" t="inlineStr">
        <is>
          <t>K</t>
        </is>
      </c>
      <c r="C5540" s="12" t="inlineStr">
        <is>
          <t>Fuel supply (adjacent market)</t>
        </is>
      </c>
      <c r="D5540" s="12" t="inlineStr">
        <is>
          <t>Motor 1 of 1: control / local station</t>
        </is>
      </c>
      <c r="E5540" s="12" t="inlineStr"/>
      <c r="F5540" s="12" t="inlineStr">
        <is>
          <t>H2 20: 13.8 kV e-house</t>
        </is>
      </c>
      <c r="G5540" s="12" t="inlineStr"/>
      <c r="H5540" s="12" t="inlineStr">
        <is>
          <t>H2 28: N2 purge supply</t>
        </is>
      </c>
      <c r="I5540" s="12" t="inlineStr">
        <is>
          <t>Control</t>
        </is>
      </c>
      <c r="J5540" s="12" t="inlineStr">
        <is>
          <t>ARMOR-X MC-HL 600 V control, Cu #14 AWG (Class I Div 2)</t>
        </is>
      </c>
      <c r="K5540" s="12" t="inlineStr">
        <is>
          <t>CTAX|7/C|14</t>
        </is>
      </c>
      <c r="L5540" s="12" t="inlineStr">
        <is>
          <t>7/C</t>
        </is>
      </c>
      <c r="M5540" s="12" t="inlineStr">
        <is>
          <t>14</t>
        </is>
      </c>
      <c r="N5540" s="12" t="n">
        <v>1</v>
      </c>
      <c r="O5540" s="12" t="n">
        <v>1</v>
      </c>
      <c r="P5540" s="12" t="n"/>
      <c r="Q5540" s="12" t="n"/>
      <c r="R5540" s="12" t="n"/>
      <c r="S5540" s="12" t="inlineStr">
        <is>
          <t>Duct bank</t>
        </is>
      </c>
      <c r="T5540" s="16" t="n">
        <v>53</v>
      </c>
      <c r="U5540" s="16" t="n">
        <v>36</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K-C-0073</t>
        </is>
      </c>
      <c r="B5541" s="12" t="inlineStr">
        <is>
          <t>K</t>
        </is>
      </c>
      <c r="C5541" s="12" t="inlineStr">
        <is>
          <t>Fuel supply (adjacent market)</t>
        </is>
      </c>
      <c r="D5541" s="12" t="inlineStr">
        <is>
          <t>Solenoid to JB JB-H2 28: N2 purge su-SOL01: 2 x 2/C (field cables)</t>
        </is>
      </c>
      <c r="E5541" s="12" t="inlineStr"/>
      <c r="F5541" s="12" t="inlineStr">
        <is>
          <t>H2 28: N2 purge supply</t>
        </is>
      </c>
      <c r="G5541" s="12" t="inlineStr">
        <is>
          <t>JB-H2 28: N2 purge su-SOL01</t>
        </is>
      </c>
      <c r="H5541" s="12" t="inlineStr">
        <is>
          <t>H2 28: N2 purge supply</t>
        </is>
      </c>
      <c r="I5541" s="12" t="inlineStr">
        <is>
          <t>Control</t>
        </is>
      </c>
      <c r="J5541" s="12" t="inlineStr">
        <is>
          <t>ARMOR-X MC-HL 600 V control, Cu #14 AWG (Class I Div 2)</t>
        </is>
      </c>
      <c r="K5541" s="12" t="inlineStr">
        <is>
          <t>CTAX|2/C|14</t>
        </is>
      </c>
      <c r="L5541" s="12" t="inlineStr">
        <is>
          <t>2/C</t>
        </is>
      </c>
      <c r="M5541" s="12" t="inlineStr">
        <is>
          <t>14</t>
        </is>
      </c>
      <c r="N5541" s="12" t="n">
        <v>2</v>
      </c>
      <c r="O5541" s="12" t="n">
        <v>1</v>
      </c>
      <c r="P5541" s="12" t="n"/>
      <c r="Q5541" s="12" t="n"/>
      <c r="R5541" s="12" t="n"/>
      <c r="S5541" s="12" t="inlineStr">
        <is>
          <t>Tray / conduit</t>
        </is>
      </c>
      <c r="T5541" s="16" t="n">
        <v>56</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K-C-0074</t>
        </is>
      </c>
      <c r="B5542" s="12" t="inlineStr">
        <is>
          <t>K</t>
        </is>
      </c>
      <c r="C5542" s="12" t="inlineStr">
        <is>
          <t>Fuel supply (adjacent market)</t>
        </is>
      </c>
      <c r="D5542" s="12" t="inlineStr">
        <is>
          <t>Home run JB-H2 28: N2 purge su-SOL01 to the control / marshalling room</t>
        </is>
      </c>
      <c r="E5542" s="12" t="inlineStr"/>
      <c r="F5542" s="12" t="inlineStr">
        <is>
          <t>H2 20: 13.8 kV e-house</t>
        </is>
      </c>
      <c r="G5542" s="12" t="inlineStr">
        <is>
          <t>JB-H2 28: N2 purge su-SOL01</t>
        </is>
      </c>
      <c r="H5542" s="12" t="inlineStr">
        <is>
          <t>H2 28: N2 purge supply</t>
        </is>
      </c>
      <c r="I5542" s="12" t="inlineStr">
        <is>
          <t>Control</t>
        </is>
      </c>
      <c r="J5542" s="12" t="inlineStr">
        <is>
          <t>ARMOR-X MC-HL 600 V control, Cu #14 AWG (Class I Div 2)</t>
        </is>
      </c>
      <c r="K5542" s="12" t="inlineStr">
        <is>
          <t>CTAX|25/C|14</t>
        </is>
      </c>
      <c r="L5542" s="12" t="inlineStr">
        <is>
          <t>25/C</t>
        </is>
      </c>
      <c r="M5542" s="12" t="inlineStr">
        <is>
          <t>14</t>
        </is>
      </c>
      <c r="N5542" s="12" t="n">
        <v>1</v>
      </c>
      <c r="O5542" s="12" t="n">
        <v>1</v>
      </c>
      <c r="P5542" s="12" t="n"/>
      <c r="Q5542" s="12" t="n"/>
      <c r="R5542" s="12" t="n"/>
      <c r="S5542" s="12" t="inlineStr">
        <is>
          <t>Duct bank</t>
        </is>
      </c>
      <c r="T5542" s="16" t="n">
        <v>53</v>
      </c>
      <c r="U5542" s="16" t="n">
        <v>36</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K-C-0075</t>
        </is>
      </c>
      <c r="B5543" s="12" t="inlineStr">
        <is>
          <t>K</t>
        </is>
      </c>
      <c r="C5543" s="12" t="inlineStr">
        <is>
          <t>Fuel supply (adjacent market)</t>
        </is>
      </c>
      <c r="D5543" s="12" t="inlineStr">
        <is>
          <t>Motor 1 of 1: control / local station</t>
        </is>
      </c>
      <c r="E5543" s="12" t="inlineStr"/>
      <c r="F5543" s="12" t="inlineStr">
        <is>
          <t>H2 20: 13.8 kV e-house</t>
        </is>
      </c>
      <c r="G5543" s="12" t="inlineStr"/>
      <c r="H5543" s="12" t="inlineStr">
        <is>
          <t>H2 29: vent stack</t>
        </is>
      </c>
      <c r="I5543" s="12" t="inlineStr">
        <is>
          <t>Control</t>
        </is>
      </c>
      <c r="J5543" s="12" t="inlineStr">
        <is>
          <t>ARMOR-X MC-HL 600 V control, Cu #14 AWG (Class I Div 2)</t>
        </is>
      </c>
      <c r="K5543" s="12" t="inlineStr">
        <is>
          <t>CTAX|7/C|14</t>
        </is>
      </c>
      <c r="L5543" s="12" t="inlineStr">
        <is>
          <t>7/C</t>
        </is>
      </c>
      <c r="M5543" s="12" t="inlineStr">
        <is>
          <t>14</t>
        </is>
      </c>
      <c r="N5543" s="12" t="n">
        <v>1</v>
      </c>
      <c r="O5543" s="12" t="n">
        <v>1</v>
      </c>
      <c r="P5543" s="12" t="n"/>
      <c r="Q5543" s="12" t="n"/>
      <c r="R5543" s="12" t="n"/>
      <c r="S5543" s="12" t="inlineStr">
        <is>
          <t>Duct bank</t>
        </is>
      </c>
      <c r="T5543" s="16" t="n">
        <v>55</v>
      </c>
      <c r="U5543" s="16" t="n">
        <v>205</v>
      </c>
      <c r="V5543" s="16">
        <f>ROUNDUP((T5543+U5543+2*'Read Me'!$B$13)*(1+'Read Me'!$B$12),-1)</f>
        <v/>
      </c>
      <c r="W5543" s="16">
        <f>V5543*N5543*O5543</f>
        <v/>
      </c>
      <c r="X5543" s="12">
        <f>IF(LEFT(I5543,2)="MV",2*N5543*IF(L5543="1/C",O5543,1),0)</f>
        <v/>
      </c>
      <c r="Y5543" s="12">
        <f>IF(OR(LEFT(K5543,4)="LVAX",LEFT(K5543,6)="MV15AX",LEFT(K5543,4)="CTAX",LEFT(K5543,2)="W|"),2*N5543*O5543,0)</f>
        <v/>
      </c>
      <c r="Z5543" s="12" t="inlineStr"/>
      <c r="AA5543" s="12">
        <f>N5543*O5543</f>
        <v/>
      </c>
    </row>
    <row r="5544">
      <c r="A5544" s="12" t="inlineStr">
        <is>
          <t>K-C-0076</t>
        </is>
      </c>
      <c r="B5544" s="12" t="inlineStr">
        <is>
          <t>K</t>
        </is>
      </c>
      <c r="C5544" s="12" t="inlineStr">
        <is>
          <t>Fuel supply (adjacent market)</t>
        </is>
      </c>
      <c r="D5544" s="12" t="inlineStr">
        <is>
          <t>Solenoid to JB JB-H2 29: vent stack-SOL01: 2 x 2/C (field cables)</t>
        </is>
      </c>
      <c r="E5544" s="12" t="inlineStr"/>
      <c r="F5544" s="12" t="inlineStr">
        <is>
          <t>H2 29: vent stack</t>
        </is>
      </c>
      <c r="G5544" s="12" t="inlineStr">
        <is>
          <t>JB-H2 29: vent stack-SOL01</t>
        </is>
      </c>
      <c r="H5544" s="12" t="inlineStr">
        <is>
          <t>H2 29: vent stack</t>
        </is>
      </c>
      <c r="I5544" s="12" t="inlineStr">
        <is>
          <t>Control</t>
        </is>
      </c>
      <c r="J5544" s="12" t="inlineStr">
        <is>
          <t>ARMOR-X MC-HL 600 V control, Cu #14 AWG (Class I Div 2)</t>
        </is>
      </c>
      <c r="K5544" s="12" t="inlineStr">
        <is>
          <t>CTAX|2/C|14</t>
        </is>
      </c>
      <c r="L5544" s="12" t="inlineStr">
        <is>
          <t>2/C</t>
        </is>
      </c>
      <c r="M5544" s="12" t="inlineStr">
        <is>
          <t>14</t>
        </is>
      </c>
      <c r="N5544" s="12" t="n">
        <v>2</v>
      </c>
      <c r="O5544" s="12" t="n">
        <v>1</v>
      </c>
      <c r="P5544" s="12" t="n"/>
      <c r="Q5544" s="12" t="n"/>
      <c r="R5544" s="12" t="n"/>
      <c r="S5544" s="12" t="inlineStr">
        <is>
          <t>Tray / conduit</t>
        </is>
      </c>
      <c r="T5544" s="16" t="n">
        <v>45</v>
      </c>
      <c r="U5544" s="16" t="n">
        <v>10</v>
      </c>
      <c r="V5544" s="16">
        <f>ROUNDUP((T5544+U5544+2*'Read Me'!$B$13)*(1+'Read Me'!$B$12),-1)</f>
        <v/>
      </c>
      <c r="W5544" s="16">
        <f>V5544*N5544*O5544</f>
        <v/>
      </c>
      <c r="X5544" s="12">
        <f>IF(LEFT(I5544,2)="MV",2*N5544*IF(L5544="1/C",O5544,1),0)</f>
        <v/>
      </c>
      <c r="Y5544" s="12">
        <f>IF(OR(LEFT(K5544,4)="LVAX",LEFT(K5544,6)="MV15AX",LEFT(K5544,4)="CTAX",LEFT(K5544,2)="W|"),2*N5544*O5544,0)</f>
        <v/>
      </c>
      <c r="Z5544" s="12" t="inlineStr">
        <is>
          <t>device-to-JB field wiring, one cable per device</t>
        </is>
      </c>
      <c r="AA5544" s="12">
        <f>N5544*O5544</f>
        <v/>
      </c>
    </row>
    <row r="5545">
      <c r="A5545" s="12" t="inlineStr">
        <is>
          <t>K-C-0077</t>
        </is>
      </c>
      <c r="B5545" s="12" t="inlineStr">
        <is>
          <t>K</t>
        </is>
      </c>
      <c r="C5545" s="12" t="inlineStr">
        <is>
          <t>Fuel supply (adjacent market)</t>
        </is>
      </c>
      <c r="D5545" s="12" t="inlineStr">
        <is>
          <t>Home run JB-H2 29: vent stack-SOL01 to the control / marshalling room</t>
        </is>
      </c>
      <c r="E5545" s="12" t="inlineStr"/>
      <c r="F5545" s="12" t="inlineStr">
        <is>
          <t>H2 20: 13.8 kV e-house</t>
        </is>
      </c>
      <c r="G5545" s="12" t="inlineStr">
        <is>
          <t>JB-H2 29: vent stack-SOL01</t>
        </is>
      </c>
      <c r="H5545" s="12" t="inlineStr">
        <is>
          <t>H2 29: vent stack</t>
        </is>
      </c>
      <c r="I5545" s="12" t="inlineStr">
        <is>
          <t>Control</t>
        </is>
      </c>
      <c r="J5545" s="12" t="inlineStr">
        <is>
          <t>ARMOR-X MC-HL 600 V control, Cu #14 AWG (Class I Div 2)</t>
        </is>
      </c>
      <c r="K5545" s="12" t="inlineStr">
        <is>
          <t>CTAX|25/C|14</t>
        </is>
      </c>
      <c r="L5545" s="12" t="inlineStr">
        <is>
          <t>25/C</t>
        </is>
      </c>
      <c r="M5545" s="12" t="inlineStr">
        <is>
          <t>14</t>
        </is>
      </c>
      <c r="N5545" s="12" t="n">
        <v>1</v>
      </c>
      <c r="O5545" s="12" t="n">
        <v>1</v>
      </c>
      <c r="P5545" s="12" t="n"/>
      <c r="Q5545" s="12" t="n"/>
      <c r="R5545" s="12" t="n"/>
      <c r="S5545" s="12" t="inlineStr">
        <is>
          <t>Duct bank</t>
        </is>
      </c>
      <c r="T5545" s="16" t="n">
        <v>55</v>
      </c>
      <c r="U5545" s="16" t="n">
        <v>205</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K-C-0078</t>
        </is>
      </c>
      <c r="B5546" s="12" t="inlineStr">
        <is>
          <t>K</t>
        </is>
      </c>
      <c r="C5546" s="12" t="inlineStr">
        <is>
          <t>Fuel supply (adjacent market)</t>
        </is>
      </c>
      <c r="D5546" s="12" t="inlineStr">
        <is>
          <t>Motor 1 of 1: control / local station</t>
        </is>
      </c>
      <c r="E5546" s="12" t="inlineStr"/>
      <c r="F5546" s="12" t="inlineStr">
        <is>
          <t>LNG 17: LNG e-house (13.8 kV / 480 V)</t>
        </is>
      </c>
      <c r="G5546" s="12" t="inlineStr"/>
      <c r="H5546" s="12" t="inlineStr">
        <is>
          <t>H2 30: H2 / gas blending station (plant gas yard)</t>
        </is>
      </c>
      <c r="I5546" s="12" t="inlineStr">
        <is>
          <t>Control</t>
        </is>
      </c>
      <c r="J5546" s="12" t="inlineStr">
        <is>
          <t>ARMOR-X MC-HL 600 V control, Cu #14 AWG (Class I Div 2)</t>
        </is>
      </c>
      <c r="K5546" s="12" t="inlineStr">
        <is>
          <t>CTAX|7/C|14</t>
        </is>
      </c>
      <c r="L5546" s="12" t="inlineStr">
        <is>
          <t>7/C</t>
        </is>
      </c>
      <c r="M5546" s="12" t="inlineStr">
        <is>
          <t>14</t>
        </is>
      </c>
      <c r="N5546" s="12" t="n">
        <v>1</v>
      </c>
      <c r="O5546" s="12" t="n">
        <v>1</v>
      </c>
      <c r="P5546" s="12" t="n"/>
      <c r="Q5546" s="12" t="n"/>
      <c r="R5546" s="12" t="n"/>
      <c r="S5546" s="12" t="inlineStr">
        <is>
          <t>Duct bank</t>
        </is>
      </c>
      <c r="T5546" s="16" t="n">
        <v>994</v>
      </c>
      <c r="U5546" s="16" t="n">
        <v>114</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K-C-0079</t>
        </is>
      </c>
      <c r="B5547" s="12" t="inlineStr">
        <is>
          <t>K</t>
        </is>
      </c>
      <c r="C5547" s="12" t="inlineStr">
        <is>
          <t>Fuel supply (adjacent market)</t>
        </is>
      </c>
      <c r="D5547" s="12" t="inlineStr">
        <is>
          <t>Solenoid to JB JB-H2 30: H2 / gas bl-SOL01: 2 x 2/C (field cables)</t>
        </is>
      </c>
      <c r="E5547" s="12" t="inlineStr"/>
      <c r="F5547" s="12" t="inlineStr">
        <is>
          <t>H2 30: H2 / gas blending station (plant gas yard)</t>
        </is>
      </c>
      <c r="G5547" s="12" t="inlineStr">
        <is>
          <t>JB-H2 30: H2 / gas bl-SOL01</t>
        </is>
      </c>
      <c r="H5547" s="12" t="inlineStr">
        <is>
          <t>H2 30: H2 / gas blending station (plant gas yard)</t>
        </is>
      </c>
      <c r="I5547" s="12" t="inlineStr">
        <is>
          <t>Control</t>
        </is>
      </c>
      <c r="J5547" s="12" t="inlineStr">
        <is>
          <t>ARMOR-X MC-HL 600 V control, Cu #14 AWG (Class I Div 2)</t>
        </is>
      </c>
      <c r="K5547" s="12" t="inlineStr">
        <is>
          <t>CTAX|2/C|14</t>
        </is>
      </c>
      <c r="L5547" s="12" t="inlineStr">
        <is>
          <t>2/C</t>
        </is>
      </c>
      <c r="M5547" s="12" t="inlineStr">
        <is>
          <t>14</t>
        </is>
      </c>
      <c r="N5547" s="12" t="n">
        <v>2</v>
      </c>
      <c r="O5547" s="12" t="n">
        <v>1</v>
      </c>
      <c r="P5547" s="12" t="n"/>
      <c r="Q5547" s="12" t="n"/>
      <c r="R5547" s="12" t="n"/>
      <c r="S5547" s="12" t="inlineStr">
        <is>
          <t>Tray / conduit</t>
        </is>
      </c>
      <c r="T5547" s="16" t="n">
        <v>129</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K-C-0080</t>
        </is>
      </c>
      <c r="B5548" s="12" t="inlineStr">
        <is>
          <t>K</t>
        </is>
      </c>
      <c r="C5548" s="12" t="inlineStr">
        <is>
          <t>Fuel supply (adjacent market)</t>
        </is>
      </c>
      <c r="D5548" s="12" t="inlineStr">
        <is>
          <t>Home run JB-H2 30: H2 / gas bl-SOL01 to the control / marshalling room</t>
        </is>
      </c>
      <c r="E5548" s="12" t="inlineStr"/>
      <c r="F5548" s="12" t="inlineStr">
        <is>
          <t>LNG 17: LNG e-house (13.8 kV / 480 V)</t>
        </is>
      </c>
      <c r="G5548" s="12" t="inlineStr">
        <is>
          <t>JB-H2 30: H2 / gas bl-SOL01</t>
        </is>
      </c>
      <c r="H5548" s="12" t="inlineStr">
        <is>
          <t>H2 30: H2 / gas blending station (plant gas yard)</t>
        </is>
      </c>
      <c r="I5548" s="12" t="inlineStr">
        <is>
          <t>Control</t>
        </is>
      </c>
      <c r="J5548" s="12" t="inlineStr">
        <is>
          <t>ARMOR-X MC-HL 600 V control, Cu #14 AWG (Class I Div 2)</t>
        </is>
      </c>
      <c r="K5548" s="12" t="inlineStr">
        <is>
          <t>CTAX|25/C|14</t>
        </is>
      </c>
      <c r="L5548" s="12" t="inlineStr">
        <is>
          <t>25/C</t>
        </is>
      </c>
      <c r="M5548" s="12" t="inlineStr">
        <is>
          <t>14</t>
        </is>
      </c>
      <c r="N5548" s="12" t="n">
        <v>1</v>
      </c>
      <c r="O5548" s="12" t="n">
        <v>1</v>
      </c>
      <c r="P5548" s="12" t="n"/>
      <c r="Q5548" s="12" t="n"/>
      <c r="R5548" s="12" t="n"/>
      <c r="S5548" s="12" t="inlineStr">
        <is>
          <t>Duct bank</t>
        </is>
      </c>
      <c r="T5548" s="16" t="n">
        <v>994</v>
      </c>
      <c r="U5548" s="16" t="n">
        <v>114</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K-C-0081</t>
        </is>
      </c>
      <c r="B5549" s="12" t="inlineStr">
        <is>
          <t>K</t>
        </is>
      </c>
      <c r="C5549" s="12" t="inlineStr">
        <is>
          <t>Fuel supply (adjacent market)</t>
        </is>
      </c>
      <c r="D5549" s="12" t="inlineStr">
        <is>
          <t>Motor 1 of 2: control / local station</t>
        </is>
      </c>
      <c r="E5549" s="12" t="inlineStr"/>
      <c r="F5549" s="12" t="inlineStr">
        <is>
          <t>H2 20: 13.8 kV e-house</t>
        </is>
      </c>
      <c r="G5549" s="12" t="inlineStr"/>
      <c r="H5549" s="12" t="inlineStr">
        <is>
          <t>H2 pipe track and cable trench, hall -&gt; dryer / compressors (N2, instr</t>
        </is>
      </c>
      <c r="I5549" s="12" t="inlineStr">
        <is>
          <t>Control</t>
        </is>
      </c>
      <c r="J5549" s="12" t="inlineStr">
        <is>
          <t>ARMOR-X MC-HL 600 V control, Cu #14 AWG (Class I Div 2)</t>
        </is>
      </c>
      <c r="K5549" s="12" t="inlineStr">
        <is>
          <t>CTAX|7/C|14</t>
        </is>
      </c>
      <c r="L5549" s="12" t="inlineStr">
        <is>
          <t>7/C</t>
        </is>
      </c>
      <c r="M5549" s="12" t="inlineStr">
        <is>
          <t>14</t>
        </is>
      </c>
      <c r="N5549" s="12" t="n">
        <v>1</v>
      </c>
      <c r="O5549" s="12" t="n">
        <v>1</v>
      </c>
      <c r="P5549" s="12" t="n"/>
      <c r="Q5549" s="12" t="n"/>
      <c r="R5549" s="12" t="n"/>
      <c r="S5549" s="12" t="inlineStr">
        <is>
          <t>Duct bank</t>
        </is>
      </c>
      <c r="T5549" s="16" t="n">
        <v>53</v>
      </c>
      <c r="U5549" s="16" t="n">
        <v>62</v>
      </c>
      <c r="V5549" s="16">
        <f>ROUNDUP((T5549+U5549+2*'Read Me'!$B$13)*(1+'Read Me'!$B$12),-1)</f>
        <v/>
      </c>
      <c r="W5549" s="16">
        <f>V5549*N5549*O5549</f>
        <v/>
      </c>
      <c r="X5549" s="12">
        <f>IF(LEFT(I5549,2)="MV",2*N5549*IF(L5549="1/C",O5549,1),0)</f>
        <v/>
      </c>
      <c r="Y5549" s="12">
        <f>IF(OR(LEFT(K5549,4)="LVAX",LEFT(K5549,6)="MV15AX",LEFT(K5549,4)="CTAX",LEFT(K5549,2)="W|"),2*N5549*O5549,0)</f>
        <v/>
      </c>
      <c r="Z5549" s="12" t="inlineStr"/>
      <c r="AA5549" s="12">
        <f>N5549*O5549</f>
        <v/>
      </c>
    </row>
    <row r="5550">
      <c r="A5550" s="12" t="inlineStr">
        <is>
          <t>K-C-0082</t>
        </is>
      </c>
      <c r="B5550" s="12" t="inlineStr">
        <is>
          <t>K</t>
        </is>
      </c>
      <c r="C5550" s="12" t="inlineStr">
        <is>
          <t>Fuel supply (adjacent market)</t>
        </is>
      </c>
      <c r="D5550" s="12" t="inlineStr">
        <is>
          <t>Motor 2 of 2: control / local station</t>
        </is>
      </c>
      <c r="E5550" s="12" t="inlineStr"/>
      <c r="F5550" s="12" t="inlineStr">
        <is>
          <t>H2 20: 13.8 kV e-house</t>
        </is>
      </c>
      <c r="G5550" s="12" t="inlineStr"/>
      <c r="H5550" s="12" t="inlineStr">
        <is>
          <t>H2 pipe track and cable trench, hall -&gt; dryer / compressors (N2, instr</t>
        </is>
      </c>
      <c r="I5550" s="12" t="inlineStr">
        <is>
          <t>Control</t>
        </is>
      </c>
      <c r="J5550" s="12" t="inlineStr">
        <is>
          <t>ARMOR-X MC-HL 600 V control, Cu #14 AWG (Class I Div 2)</t>
        </is>
      </c>
      <c r="K5550" s="12" t="inlineStr">
        <is>
          <t>CTAX|7/C|14</t>
        </is>
      </c>
      <c r="L5550" s="12" t="inlineStr">
        <is>
          <t>7/C</t>
        </is>
      </c>
      <c r="M5550" s="12" t="inlineStr">
        <is>
          <t>14</t>
        </is>
      </c>
      <c r="N5550" s="12" t="n">
        <v>1</v>
      </c>
      <c r="O5550" s="12" t="n">
        <v>1</v>
      </c>
      <c r="P5550" s="12" t="n"/>
      <c r="Q5550" s="12" t="n"/>
      <c r="R5550" s="12" t="n"/>
      <c r="S5550" s="12" t="inlineStr">
        <is>
          <t>Duct bank</t>
        </is>
      </c>
      <c r="T5550" s="16" t="n">
        <v>53</v>
      </c>
      <c r="U5550" s="16" t="n">
        <v>62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K-C-0083</t>
        </is>
      </c>
      <c r="B5551" s="12" t="inlineStr">
        <is>
          <t>K</t>
        </is>
      </c>
      <c r="C5551" s="12" t="inlineStr">
        <is>
          <t>Fuel supply (adjacent market)</t>
        </is>
      </c>
      <c r="D5551" s="12" t="inlineStr">
        <is>
          <t>Control</t>
        </is>
      </c>
      <c r="E5551" s="12" t="inlineStr"/>
      <c r="F5551" s="12" t="inlineStr">
        <is>
          <t>H2 20: 13.8 kV e-house</t>
        </is>
      </c>
      <c r="G5551" s="12" t="inlineStr">
        <is>
          <t>H2-ST</t>
        </is>
      </c>
      <c r="H5551" s="12" t="inlineStr">
        <is>
          <t>H2 storage tube banks x4</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50</v>
      </c>
      <c r="U5551" s="16" t="n">
        <v>92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K-C-0084</t>
        </is>
      </c>
      <c r="B5552" s="12" t="inlineStr">
        <is>
          <t>K</t>
        </is>
      </c>
      <c r="C5552" s="12" t="inlineStr">
        <is>
          <t>Fuel supply (adjacent market)</t>
        </is>
      </c>
      <c r="D5552" s="12" t="inlineStr">
        <is>
          <t>Motor 1 of 1: control / local station</t>
        </is>
      </c>
      <c r="E5552" s="12" t="inlineStr"/>
      <c r="F5552" s="12" t="inlineStr">
        <is>
          <t>LNG 17: LNG e-house (13.8 kV / 480 V)</t>
        </is>
      </c>
      <c r="G5552" s="12" t="inlineStr"/>
      <c r="H5552" s="12" t="inlineStr">
        <is>
          <t>LNG 10: truck unloading bay 1</t>
        </is>
      </c>
      <c r="I5552" s="12" t="inlineStr">
        <is>
          <t>Control</t>
        </is>
      </c>
      <c r="J5552" s="12" t="inlineStr">
        <is>
          <t>ARMOR-X MC-HL 600 V control, Cu #14 AWG (Class I Div 2)</t>
        </is>
      </c>
      <c r="K5552" s="12" t="inlineStr">
        <is>
          <t>CTAX|7/C|14</t>
        </is>
      </c>
      <c r="L5552" s="12" t="inlineStr">
        <is>
          <t>7/C</t>
        </is>
      </c>
      <c r="M5552" s="12" t="inlineStr">
        <is>
          <t>14</t>
        </is>
      </c>
      <c r="N5552" s="12" t="n">
        <v>1</v>
      </c>
      <c r="O5552" s="12" t="n">
        <v>1</v>
      </c>
      <c r="P5552" s="12" t="n"/>
      <c r="Q5552" s="12" t="n"/>
      <c r="R5552" s="12" t="n"/>
      <c r="S5552" s="12" t="inlineStr">
        <is>
          <t>Duct bank</t>
        </is>
      </c>
      <c r="T5552" s="16" t="n">
        <v>237</v>
      </c>
      <c r="U5552" s="16" t="n">
        <v>61</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K-C-0085</t>
        </is>
      </c>
      <c r="B5553" s="12" t="inlineStr">
        <is>
          <t>K</t>
        </is>
      </c>
      <c r="C5553" s="12" t="inlineStr">
        <is>
          <t>Fuel supply (adjacent market)</t>
        </is>
      </c>
      <c r="D5553" s="12" t="inlineStr">
        <is>
          <t>Solenoid to JB JB-LNG 10: truck unlo-SOL01: 2 x 2/C (field cables)</t>
        </is>
      </c>
      <c r="E5553" s="12" t="inlineStr"/>
      <c r="F5553" s="12" t="inlineStr">
        <is>
          <t>LNG 10: truck unloading bay 1</t>
        </is>
      </c>
      <c r="G5553" s="12" t="inlineStr">
        <is>
          <t>JB-LNG 10: truck unlo-SOL01</t>
        </is>
      </c>
      <c r="H5553" s="12" t="inlineStr">
        <is>
          <t>LNG 10: truck unloading bay 1</t>
        </is>
      </c>
      <c r="I5553" s="12" t="inlineStr">
        <is>
          <t>Control</t>
        </is>
      </c>
      <c r="J5553" s="12" t="inlineStr">
        <is>
          <t>ARMOR-X MC-HL 600 V control, Cu #14 AWG (Class I Div 2)</t>
        </is>
      </c>
      <c r="K5553" s="12" t="inlineStr">
        <is>
          <t>CTAX|2/C|14</t>
        </is>
      </c>
      <c r="L5553" s="12" t="inlineStr">
        <is>
          <t>2/C</t>
        </is>
      </c>
      <c r="M5553" s="12" t="inlineStr">
        <is>
          <t>14</t>
        </is>
      </c>
      <c r="N5553" s="12" t="n">
        <v>2</v>
      </c>
      <c r="O5553" s="12" t="n">
        <v>1</v>
      </c>
      <c r="P5553" s="12" t="n"/>
      <c r="Q5553" s="12" t="n"/>
      <c r="R5553" s="12" t="n"/>
      <c r="S5553" s="12" t="inlineStr">
        <is>
          <t>Tray / conduit</t>
        </is>
      </c>
      <c r="T5553" s="16" t="n">
        <v>72</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K-C-0086</t>
        </is>
      </c>
      <c r="B5554" s="12" t="inlineStr">
        <is>
          <t>K</t>
        </is>
      </c>
      <c r="C5554" s="12" t="inlineStr">
        <is>
          <t>Fuel supply (adjacent market)</t>
        </is>
      </c>
      <c r="D5554" s="12" t="inlineStr">
        <is>
          <t>Home run JB-LNG 10: truck unlo-SOL01 to the control / marshalling room</t>
        </is>
      </c>
      <c r="E5554" s="12" t="inlineStr"/>
      <c r="F5554" s="12" t="inlineStr">
        <is>
          <t>LNG 17: LNG e-house (13.8 kV / 480 V)</t>
        </is>
      </c>
      <c r="G5554" s="12" t="inlineStr">
        <is>
          <t>JB-LNG 10: truck unlo-SOL01</t>
        </is>
      </c>
      <c r="H5554" s="12" t="inlineStr">
        <is>
          <t>LNG 10: truck unloading bay 1</t>
        </is>
      </c>
      <c r="I5554" s="12" t="inlineStr">
        <is>
          <t>Control</t>
        </is>
      </c>
      <c r="J5554" s="12" t="inlineStr">
        <is>
          <t>ARMOR-X MC-HL 600 V control, Cu #14 AWG (Class I Div 2)</t>
        </is>
      </c>
      <c r="K5554" s="12" t="inlineStr">
        <is>
          <t>CTAX|25/C|14</t>
        </is>
      </c>
      <c r="L5554" s="12" t="inlineStr">
        <is>
          <t>25/C</t>
        </is>
      </c>
      <c r="M5554" s="12" t="inlineStr">
        <is>
          <t>14</t>
        </is>
      </c>
      <c r="N5554" s="12" t="n">
        <v>1</v>
      </c>
      <c r="O5554" s="12" t="n">
        <v>1</v>
      </c>
      <c r="P5554" s="12" t="n"/>
      <c r="Q5554" s="12" t="n"/>
      <c r="R5554" s="12" t="n"/>
      <c r="S5554" s="12" t="inlineStr">
        <is>
          <t>Duct bank</t>
        </is>
      </c>
      <c r="T5554" s="16" t="n">
        <v>237</v>
      </c>
      <c r="U5554" s="16" t="n">
        <v>61</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K-C-0087</t>
        </is>
      </c>
      <c r="B5555" s="12" t="inlineStr">
        <is>
          <t>K</t>
        </is>
      </c>
      <c r="C5555" s="12" t="inlineStr">
        <is>
          <t>Fuel supply (adjacent market)</t>
        </is>
      </c>
      <c r="D5555" s="12" t="inlineStr">
        <is>
          <t>Motor 1 of 1: control / local station</t>
        </is>
      </c>
      <c r="E5555" s="12" t="inlineStr"/>
      <c r="F5555" s="12" t="inlineStr">
        <is>
          <t>LNG 17: LNG e-house (13.8 kV / 480 V)</t>
        </is>
      </c>
      <c r="G5555" s="12" t="inlineStr"/>
      <c r="H5555" s="12" t="inlineStr">
        <is>
          <t>LNG 10: truck unloading bay 2</t>
        </is>
      </c>
      <c r="I5555" s="12" t="inlineStr">
        <is>
          <t>Control</t>
        </is>
      </c>
      <c r="J5555" s="12" t="inlineStr">
        <is>
          <t>ARMOR-X MC-HL 600 V control, Cu #14 AWG (Class I Div 2)</t>
        </is>
      </c>
      <c r="K5555" s="12" t="inlineStr">
        <is>
          <t>CTAX|7/C|14</t>
        </is>
      </c>
      <c r="L5555" s="12" t="inlineStr">
        <is>
          <t>7/C</t>
        </is>
      </c>
      <c r="M5555" s="12" t="inlineStr">
        <is>
          <t>14</t>
        </is>
      </c>
      <c r="N5555" s="12" t="n">
        <v>1</v>
      </c>
      <c r="O5555" s="12" t="n">
        <v>1</v>
      </c>
      <c r="P5555" s="12" t="n"/>
      <c r="Q5555" s="12" t="n"/>
      <c r="R5555" s="12" t="n"/>
      <c r="S5555" s="12" t="inlineStr">
        <is>
          <t>Duct bank</t>
        </is>
      </c>
      <c r="T5555" s="16" t="n">
        <v>147</v>
      </c>
      <c r="U5555" s="16" t="n">
        <v>66</v>
      </c>
      <c r="V5555" s="16">
        <f>ROUNDUP((T5555+U5555+2*'Read Me'!$B$13)*(1+'Read Me'!$B$12),-1)</f>
        <v/>
      </c>
      <c r="W5555" s="16">
        <f>V5555*N5555*O5555</f>
        <v/>
      </c>
      <c r="X5555" s="12">
        <f>IF(LEFT(I5555,2)="MV",2*N5555*IF(L5555="1/C",O5555,1),0)</f>
        <v/>
      </c>
      <c r="Y5555" s="12">
        <f>IF(OR(LEFT(K5555,4)="LVAX",LEFT(K5555,6)="MV15AX",LEFT(K5555,4)="CTAX",LEFT(K5555,2)="W|"),2*N5555*O5555,0)</f>
        <v/>
      </c>
      <c r="Z5555" s="12" t="inlineStr"/>
      <c r="AA5555" s="12">
        <f>N5555*O5555</f>
        <v/>
      </c>
    </row>
    <row r="5556">
      <c r="A5556" s="12" t="inlineStr">
        <is>
          <t>K-C-0088</t>
        </is>
      </c>
      <c r="B5556" s="12" t="inlineStr">
        <is>
          <t>K</t>
        </is>
      </c>
      <c r="C5556" s="12" t="inlineStr">
        <is>
          <t>Fuel supply (adjacent market)</t>
        </is>
      </c>
      <c r="D5556" s="12" t="inlineStr">
        <is>
          <t>Solenoid to JB JB-LNG 10: truck unlo-SOL01: 2 x 2/C (field cables)</t>
        </is>
      </c>
      <c r="E5556" s="12" t="inlineStr"/>
      <c r="F5556" s="12" t="inlineStr">
        <is>
          <t>LNG 10: truck unloading bay 2</t>
        </is>
      </c>
      <c r="G5556" s="12" t="inlineStr">
        <is>
          <t>JB-LNG 10: truck unlo-SOL01</t>
        </is>
      </c>
      <c r="H5556" s="12" t="inlineStr">
        <is>
          <t>LNG 10: truck unloading bay 2</t>
        </is>
      </c>
      <c r="I5556" s="12" t="inlineStr">
        <is>
          <t>Control</t>
        </is>
      </c>
      <c r="J5556" s="12" t="inlineStr">
        <is>
          <t>ARMOR-X MC-HL 600 V control, Cu #14 AWG (Class I Div 2)</t>
        </is>
      </c>
      <c r="K5556" s="12" t="inlineStr">
        <is>
          <t>CTAX|2/C|14</t>
        </is>
      </c>
      <c r="L5556" s="12" t="inlineStr">
        <is>
          <t>2/C</t>
        </is>
      </c>
      <c r="M5556" s="12" t="inlineStr">
        <is>
          <t>14</t>
        </is>
      </c>
      <c r="N5556" s="12" t="n">
        <v>2</v>
      </c>
      <c r="O5556" s="12" t="n">
        <v>1</v>
      </c>
      <c r="P5556" s="12" t="n"/>
      <c r="Q5556" s="12" t="n"/>
      <c r="R5556" s="12" t="n"/>
      <c r="S5556" s="12" t="inlineStr">
        <is>
          <t>Tray / conduit</t>
        </is>
      </c>
      <c r="T5556" s="16" t="n">
        <v>72</v>
      </c>
      <c r="U5556" s="16" t="n">
        <v>10</v>
      </c>
      <c r="V5556" s="16">
        <f>ROUNDUP((T5556+U5556+2*'Read Me'!$B$13)*(1+'Read Me'!$B$12),-1)</f>
        <v/>
      </c>
      <c r="W5556" s="16">
        <f>V5556*N5556*O5556</f>
        <v/>
      </c>
      <c r="X5556" s="12">
        <f>IF(LEFT(I5556,2)="MV",2*N5556*IF(L5556="1/C",O5556,1),0)</f>
        <v/>
      </c>
      <c r="Y5556" s="12">
        <f>IF(OR(LEFT(K5556,4)="LVAX",LEFT(K5556,6)="MV15AX",LEFT(K5556,4)="CTAX",LEFT(K5556,2)="W|"),2*N5556*O5556,0)</f>
        <v/>
      </c>
      <c r="Z5556" s="12" t="inlineStr">
        <is>
          <t>device-to-JB field wiring, one cable per device</t>
        </is>
      </c>
      <c r="AA5556" s="12">
        <f>N5556*O5556</f>
        <v/>
      </c>
    </row>
    <row r="5557">
      <c r="A5557" s="12" t="inlineStr">
        <is>
          <t>K-C-0089</t>
        </is>
      </c>
      <c r="B5557" s="12" t="inlineStr">
        <is>
          <t>K</t>
        </is>
      </c>
      <c r="C5557" s="12" t="inlineStr">
        <is>
          <t>Fuel supply (adjacent market)</t>
        </is>
      </c>
      <c r="D5557" s="12" t="inlineStr">
        <is>
          <t>Home run JB-LNG 10: truck unlo-SOL01 to the control / marshalling room</t>
        </is>
      </c>
      <c r="E5557" s="12" t="inlineStr"/>
      <c r="F5557" s="12" t="inlineStr">
        <is>
          <t>LNG 17: LNG e-house (13.8 kV / 480 V)</t>
        </is>
      </c>
      <c r="G5557" s="12" t="inlineStr">
        <is>
          <t>JB-LNG 10: truck unlo-SOL01</t>
        </is>
      </c>
      <c r="H5557" s="12" t="inlineStr">
        <is>
          <t>LNG 10: truck unloading bay 2</t>
        </is>
      </c>
      <c r="I5557" s="12" t="inlineStr">
        <is>
          <t>Control</t>
        </is>
      </c>
      <c r="J5557" s="12" t="inlineStr">
        <is>
          <t>ARMOR-X MC-HL 600 V control, Cu #14 AWG (Class I Div 2)</t>
        </is>
      </c>
      <c r="K5557" s="12" t="inlineStr">
        <is>
          <t>CTAX|25/C|14</t>
        </is>
      </c>
      <c r="L5557" s="12" t="inlineStr">
        <is>
          <t>25/C</t>
        </is>
      </c>
      <c r="M5557" s="12" t="inlineStr">
        <is>
          <t>14</t>
        </is>
      </c>
      <c r="N5557" s="12" t="n">
        <v>1</v>
      </c>
      <c r="O5557" s="12" t="n">
        <v>1</v>
      </c>
      <c r="P5557" s="12" t="n"/>
      <c r="Q5557" s="12" t="n"/>
      <c r="R5557" s="12" t="n"/>
      <c r="S5557" s="12" t="inlineStr">
        <is>
          <t>Duct bank</t>
        </is>
      </c>
      <c r="T5557" s="16" t="n">
        <v>147</v>
      </c>
      <c r="U5557" s="16" t="n">
        <v>66</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K-C-0090</t>
        </is>
      </c>
      <c r="B5558" s="12" t="inlineStr">
        <is>
          <t>K</t>
        </is>
      </c>
      <c r="C5558" s="12" t="inlineStr">
        <is>
          <t>Fuel supply (adjacent market)</t>
        </is>
      </c>
      <c r="D5558" s="12" t="inlineStr">
        <is>
          <t>Motor 1 of 1: control / local station</t>
        </is>
      </c>
      <c r="E5558" s="12" t="inlineStr"/>
      <c r="F5558" s="12" t="inlineStr">
        <is>
          <t>LNG 17: LNG e-house (13.8 kV / 480 V)</t>
        </is>
      </c>
      <c r="G5558" s="12" t="inlineStr"/>
      <c r="H5558" s="12" t="inlineStr">
        <is>
          <t>LNG 10: unloading skid</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237</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K-C-0091</t>
        </is>
      </c>
      <c r="B5559" s="12" t="inlineStr">
        <is>
          <t>K</t>
        </is>
      </c>
      <c r="C5559" s="12" t="inlineStr">
        <is>
          <t>Fuel supply (adjacent market)</t>
        </is>
      </c>
      <c r="D5559" s="12" t="inlineStr">
        <is>
          <t>Solenoid to JB JB-LNG 10: unloading -SOL01: 2 x 2/C (field cables)</t>
        </is>
      </c>
      <c r="E5559" s="12" t="inlineStr"/>
      <c r="F5559" s="12" t="inlineStr">
        <is>
          <t>LNG 10: unloading skid</t>
        </is>
      </c>
      <c r="G5559" s="12" t="inlineStr">
        <is>
          <t>JB-LNG 10: unloading -SOL01</t>
        </is>
      </c>
      <c r="H5559" s="12" t="inlineStr">
        <is>
          <t>LNG 10: unloading skid</t>
        </is>
      </c>
      <c r="I5559" s="12" t="inlineStr">
        <is>
          <t>Control</t>
        </is>
      </c>
      <c r="J5559" s="12" t="inlineStr">
        <is>
          <t>ARMOR-X MC-HL 600 V control, Cu #14 AWG (Class I Div 2)</t>
        </is>
      </c>
      <c r="K5559" s="12" t="inlineStr">
        <is>
          <t>CTAX|2/C|14</t>
        </is>
      </c>
      <c r="L5559" s="12" t="inlineStr">
        <is>
          <t>2/C</t>
        </is>
      </c>
      <c r="M5559" s="12" t="inlineStr">
        <is>
          <t>14</t>
        </is>
      </c>
      <c r="N5559" s="12" t="n">
        <v>2</v>
      </c>
      <c r="O5559" s="12" t="n">
        <v>1</v>
      </c>
      <c r="P5559" s="12" t="n"/>
      <c r="Q5559" s="12" t="n"/>
      <c r="R5559" s="12" t="n"/>
      <c r="S5559" s="12" t="inlineStr">
        <is>
          <t>Tray / conduit</t>
        </is>
      </c>
      <c r="T5559" s="16" t="n">
        <v>54</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K-C-0092</t>
        </is>
      </c>
      <c r="B5560" s="12" t="inlineStr">
        <is>
          <t>K</t>
        </is>
      </c>
      <c r="C5560" s="12" t="inlineStr">
        <is>
          <t>Fuel supply (adjacent market)</t>
        </is>
      </c>
      <c r="D5560" s="12" t="inlineStr">
        <is>
          <t>Home run JB-LNG 10: unloading -SOL01 to the control / marshalling room</t>
        </is>
      </c>
      <c r="E5560" s="12" t="inlineStr"/>
      <c r="F5560" s="12" t="inlineStr">
        <is>
          <t>LNG 17: LNG e-house (13.8 kV / 480 V)</t>
        </is>
      </c>
      <c r="G5560" s="12" t="inlineStr">
        <is>
          <t>JB-LNG 10: unloading -SOL01</t>
        </is>
      </c>
      <c r="H5560" s="12" t="inlineStr">
        <is>
          <t>LNG 10: unloading skid</t>
        </is>
      </c>
      <c r="I5560" s="12" t="inlineStr">
        <is>
          <t>Control</t>
        </is>
      </c>
      <c r="J5560" s="12" t="inlineStr">
        <is>
          <t>ARMOR-X MC-HL 600 V control, Cu #14 AWG (Class I Div 2)</t>
        </is>
      </c>
      <c r="K5560" s="12" t="inlineStr">
        <is>
          <t>CTAX|25/C|14</t>
        </is>
      </c>
      <c r="L5560" s="12" t="inlineStr">
        <is>
          <t>25/C</t>
        </is>
      </c>
      <c r="M5560" s="12" t="inlineStr">
        <is>
          <t>14</t>
        </is>
      </c>
      <c r="N5560" s="12" t="n">
        <v>1</v>
      </c>
      <c r="O5560" s="12" t="n">
        <v>1</v>
      </c>
      <c r="P5560" s="12" t="n"/>
      <c r="Q5560" s="12" t="n"/>
      <c r="R5560" s="12" t="n"/>
      <c r="S5560" s="12" t="inlineStr">
        <is>
          <t>Duct bank</t>
        </is>
      </c>
      <c r="T5560" s="16" t="n">
        <v>237</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K-C-0093</t>
        </is>
      </c>
      <c r="B5561" s="12" t="inlineStr">
        <is>
          <t>K</t>
        </is>
      </c>
      <c r="C5561" s="12" t="inlineStr">
        <is>
          <t>Fuel supply (adjacent market)</t>
        </is>
      </c>
      <c r="D5561" s="12" t="inlineStr">
        <is>
          <t>Motor 1 of 1: control / local station</t>
        </is>
      </c>
      <c r="E5561" s="12" t="inlineStr"/>
      <c r="F5561" s="12" t="inlineStr">
        <is>
          <t>LNG 17: LNG e-house (13.8 kV / 480 V)</t>
        </is>
      </c>
      <c r="G5561" s="12" t="inlineStr"/>
      <c r="H5561" s="12" t="inlineStr">
        <is>
          <t>LNG 12: spill impoundment (NFPA 59A, to verify)</t>
        </is>
      </c>
      <c r="I5561" s="12" t="inlineStr">
        <is>
          <t>Control</t>
        </is>
      </c>
      <c r="J5561" s="12" t="inlineStr">
        <is>
          <t>ARMOR-X MC-HL 600 V control, Cu #14 AWG (Class I Div 2)</t>
        </is>
      </c>
      <c r="K5561" s="12" t="inlineStr">
        <is>
          <t>CTAX|7/C|14</t>
        </is>
      </c>
      <c r="L5561" s="12" t="inlineStr">
        <is>
          <t>7/C</t>
        </is>
      </c>
      <c r="M5561" s="12" t="inlineStr">
        <is>
          <t>14</t>
        </is>
      </c>
      <c r="N5561" s="12" t="n">
        <v>1</v>
      </c>
      <c r="O5561" s="12" t="n">
        <v>1</v>
      </c>
      <c r="P5561" s="12" t="n"/>
      <c r="Q5561" s="12" t="n"/>
      <c r="R5561" s="12" t="n"/>
      <c r="S5561" s="12" t="inlineStr">
        <is>
          <t>Duct bank</t>
        </is>
      </c>
      <c r="T5561" s="16" t="n">
        <v>230</v>
      </c>
      <c r="U5561" s="16" t="n">
        <v>32</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K-C-0094</t>
        </is>
      </c>
      <c r="B5562" s="12" t="inlineStr">
        <is>
          <t>K</t>
        </is>
      </c>
      <c r="C5562" s="12" t="inlineStr">
        <is>
          <t>Fuel supply (adjacent market)</t>
        </is>
      </c>
      <c r="D5562" s="12" t="inlineStr">
        <is>
          <t>Solenoid to JB JB-LNG 12: spill impo-SOL01: 2 x 2/C (field cables)</t>
        </is>
      </c>
      <c r="E5562" s="12" t="inlineStr"/>
      <c r="F5562" s="12" t="inlineStr">
        <is>
          <t>LNG 12: spill impoundment (NFPA 59A, to verify)</t>
        </is>
      </c>
      <c r="G5562" s="12" t="inlineStr">
        <is>
          <t>JB-LNG 12: spill impo-SOL01</t>
        </is>
      </c>
      <c r="H5562" s="12" t="inlineStr">
        <is>
          <t>LNG 12: spill impoundment (NFPA 59A, to verify)</t>
        </is>
      </c>
      <c r="I5562" s="12" t="inlineStr">
        <is>
          <t>Control</t>
        </is>
      </c>
      <c r="J5562" s="12" t="inlineStr">
        <is>
          <t>ARMOR-X MC-HL 600 V control, Cu #14 AWG (Class I Div 2)</t>
        </is>
      </c>
      <c r="K5562" s="12" t="inlineStr">
        <is>
          <t>CTAX|2/C|14</t>
        </is>
      </c>
      <c r="L5562" s="12" t="inlineStr">
        <is>
          <t>2/C</t>
        </is>
      </c>
      <c r="M5562" s="12" t="inlineStr">
        <is>
          <t>14</t>
        </is>
      </c>
      <c r="N5562" s="12" t="n">
        <v>2</v>
      </c>
      <c r="O5562" s="12" t="n">
        <v>1</v>
      </c>
      <c r="P5562" s="12" t="n"/>
      <c r="Q5562" s="12" t="n"/>
      <c r="R5562" s="12" t="n"/>
      <c r="S5562" s="12" t="inlineStr">
        <is>
          <t>Tray / conduit</t>
        </is>
      </c>
      <c r="T5562" s="16" t="n">
        <v>170</v>
      </c>
      <c r="U5562" s="16" t="n">
        <v>10</v>
      </c>
      <c r="V5562" s="16">
        <f>ROUNDUP((T5562+U5562+2*'Read Me'!$B$13)*(1+'Read Me'!$B$12),-1)</f>
        <v/>
      </c>
      <c r="W5562" s="16">
        <f>V5562*N5562*O5562</f>
        <v/>
      </c>
      <c r="X5562" s="12">
        <f>IF(LEFT(I5562,2)="MV",2*N5562*IF(L5562="1/C",O5562,1),0)</f>
        <v/>
      </c>
      <c r="Y5562" s="12">
        <f>IF(OR(LEFT(K5562,4)="LVAX",LEFT(K5562,6)="MV15AX",LEFT(K5562,4)="CTAX",LEFT(K5562,2)="W|"),2*N5562*O5562,0)</f>
        <v/>
      </c>
      <c r="Z5562" s="12" t="inlineStr">
        <is>
          <t>device-to-JB field wiring, one cable per device</t>
        </is>
      </c>
      <c r="AA5562" s="12">
        <f>N5562*O5562</f>
        <v/>
      </c>
    </row>
    <row r="5563">
      <c r="A5563" s="12" t="inlineStr">
        <is>
          <t>K-C-0095</t>
        </is>
      </c>
      <c r="B5563" s="12" t="inlineStr">
        <is>
          <t>K</t>
        </is>
      </c>
      <c r="C5563" s="12" t="inlineStr">
        <is>
          <t>Fuel supply (adjacent market)</t>
        </is>
      </c>
      <c r="D5563" s="12" t="inlineStr">
        <is>
          <t>Home run JB-LNG 12: spill impo-SOL01 to the control / marshalling room</t>
        </is>
      </c>
      <c r="E5563" s="12" t="inlineStr"/>
      <c r="F5563" s="12" t="inlineStr">
        <is>
          <t>LNG 17: LNG e-house (13.8 kV / 480 V)</t>
        </is>
      </c>
      <c r="G5563" s="12" t="inlineStr">
        <is>
          <t>JB-LNG 12: spill impo-SOL01</t>
        </is>
      </c>
      <c r="H5563" s="12" t="inlineStr">
        <is>
          <t>LNG 12: spill impoundment (NFPA 59A, to verify)</t>
        </is>
      </c>
      <c r="I5563" s="12" t="inlineStr">
        <is>
          <t>Control</t>
        </is>
      </c>
      <c r="J5563" s="12" t="inlineStr">
        <is>
          <t>ARMOR-X MC-HL 600 V control, Cu #14 AWG (Class I Div 2)</t>
        </is>
      </c>
      <c r="K5563" s="12" t="inlineStr">
        <is>
          <t>CTAX|25/C|14</t>
        </is>
      </c>
      <c r="L5563" s="12" t="inlineStr">
        <is>
          <t>25/C</t>
        </is>
      </c>
      <c r="M5563" s="12" t="inlineStr">
        <is>
          <t>14</t>
        </is>
      </c>
      <c r="N5563" s="12" t="n">
        <v>1</v>
      </c>
      <c r="O5563" s="12" t="n">
        <v>1</v>
      </c>
      <c r="P5563" s="12" t="n"/>
      <c r="Q5563" s="12" t="n"/>
      <c r="R5563" s="12" t="n"/>
      <c r="S5563" s="12" t="inlineStr">
        <is>
          <t>Duct bank</t>
        </is>
      </c>
      <c r="T5563" s="16" t="n">
        <v>230</v>
      </c>
      <c r="U5563" s="16" t="n">
        <v>32</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K-C-0096</t>
        </is>
      </c>
      <c r="B5564" s="12" t="inlineStr">
        <is>
          <t>K</t>
        </is>
      </c>
      <c r="C5564" s="12" t="inlineStr">
        <is>
          <t>Fuel supply (adjacent market)</t>
        </is>
      </c>
      <c r="D5564" s="12" t="inlineStr">
        <is>
          <t>Motor 1 of 1: control / local station</t>
        </is>
      </c>
      <c r="E5564" s="12" t="inlineStr"/>
      <c r="F5564" s="12" t="inlineStr">
        <is>
          <t>LNG 17: LNG e-house (13.8 kV / 480 V)</t>
        </is>
      </c>
      <c r="G5564" s="12" t="inlineStr"/>
      <c r="H5564" s="12" t="inlineStr">
        <is>
          <t>LNG 13: send-out pumps 2 x 100%</t>
        </is>
      </c>
      <c r="I5564" s="12" t="inlineStr">
        <is>
          <t>Control</t>
        </is>
      </c>
      <c r="J5564" s="12" t="inlineStr">
        <is>
          <t>ARMOR-X MC-HL 600 V control, Cu #14 AWG (Class I Div 2)</t>
        </is>
      </c>
      <c r="K5564" s="12" t="inlineStr">
        <is>
          <t>CTAX|7/C|14</t>
        </is>
      </c>
      <c r="L5564" s="12" t="inlineStr">
        <is>
          <t>7/C</t>
        </is>
      </c>
      <c r="M5564" s="12" t="inlineStr">
        <is>
          <t>14</t>
        </is>
      </c>
      <c r="N5564" s="12" t="n">
        <v>1</v>
      </c>
      <c r="O5564" s="12" t="n">
        <v>1</v>
      </c>
      <c r="P5564" s="12" t="n"/>
      <c r="Q5564" s="12" t="n"/>
      <c r="R5564" s="12" t="n"/>
      <c r="S5564" s="12" t="inlineStr">
        <is>
          <t>Duct bank</t>
        </is>
      </c>
      <c r="T5564" s="16" t="n">
        <v>110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K-C-0097</t>
        </is>
      </c>
      <c r="B5565" s="12" t="inlineStr">
        <is>
          <t>K</t>
        </is>
      </c>
      <c r="C5565" s="12" t="inlineStr">
        <is>
          <t>Fuel supply (adjacent market)</t>
        </is>
      </c>
      <c r="D5565" s="12" t="inlineStr">
        <is>
          <t>Solenoid to JB JB-LNG 13: send-out p-SOL01: 2 x 2/C (field cables)</t>
        </is>
      </c>
      <c r="E5565" s="12" t="inlineStr"/>
      <c r="F5565" s="12" t="inlineStr">
        <is>
          <t>LNG 13: send-out pumps 2 x 100%</t>
        </is>
      </c>
      <c r="G5565" s="12" t="inlineStr">
        <is>
          <t>JB-LNG 13: send-out p-SOL01</t>
        </is>
      </c>
      <c r="H5565" s="12" t="inlineStr">
        <is>
          <t>LNG 13: send-out pumps 2 x 100%</t>
        </is>
      </c>
      <c r="I5565" s="12" t="inlineStr">
        <is>
          <t>Control</t>
        </is>
      </c>
      <c r="J5565" s="12" t="inlineStr">
        <is>
          <t>ARMOR-X MC-HL 600 V control, Cu #14 AWG (Class I Div 2)</t>
        </is>
      </c>
      <c r="K5565" s="12" t="inlineStr">
        <is>
          <t>CTAX|2/C|14</t>
        </is>
      </c>
      <c r="L5565" s="12" t="inlineStr">
        <is>
          <t>2/C</t>
        </is>
      </c>
      <c r="M5565" s="12" t="inlineStr">
        <is>
          <t>14</t>
        </is>
      </c>
      <c r="N5565" s="12" t="n">
        <v>2</v>
      </c>
      <c r="O5565" s="12" t="n">
        <v>1</v>
      </c>
      <c r="P5565" s="12" t="n"/>
      <c r="Q5565" s="12" t="n"/>
      <c r="R5565" s="12" t="n"/>
      <c r="S5565" s="12" t="inlineStr">
        <is>
          <t>Tray / conduit</t>
        </is>
      </c>
      <c r="T5565" s="16" t="n">
        <v>63</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K-C-0098</t>
        </is>
      </c>
      <c r="B5566" s="12" t="inlineStr">
        <is>
          <t>K</t>
        </is>
      </c>
      <c r="C5566" s="12" t="inlineStr">
        <is>
          <t>Fuel supply (adjacent market)</t>
        </is>
      </c>
      <c r="D5566" s="12" t="inlineStr">
        <is>
          <t>Home run JB-LNG 13: send-out p-SOL01 to the control / marshalling room</t>
        </is>
      </c>
      <c r="E5566" s="12" t="inlineStr"/>
      <c r="F5566" s="12" t="inlineStr">
        <is>
          <t>LNG 17: LNG e-house (13.8 kV / 480 V)</t>
        </is>
      </c>
      <c r="G5566" s="12" t="inlineStr">
        <is>
          <t>JB-LNG 13: send-out p-SOL01</t>
        </is>
      </c>
      <c r="H5566" s="12" t="inlineStr">
        <is>
          <t>LNG 13: send-out pumps 2 x 100%</t>
        </is>
      </c>
      <c r="I5566" s="12" t="inlineStr">
        <is>
          <t>Control</t>
        </is>
      </c>
      <c r="J5566" s="12" t="inlineStr">
        <is>
          <t>ARMOR-X MC-HL 600 V control, Cu #14 AWG (Class I Div 2)</t>
        </is>
      </c>
      <c r="K5566" s="12" t="inlineStr">
        <is>
          <t>CTAX|25/C|14</t>
        </is>
      </c>
      <c r="L5566" s="12" t="inlineStr">
        <is>
          <t>25/C</t>
        </is>
      </c>
      <c r="M5566" s="12" t="inlineStr">
        <is>
          <t>14</t>
        </is>
      </c>
      <c r="N5566" s="12" t="n">
        <v>1</v>
      </c>
      <c r="O5566" s="12" t="n">
        <v>1</v>
      </c>
      <c r="P5566" s="12" t="n"/>
      <c r="Q5566" s="12" t="n"/>
      <c r="R5566" s="12" t="n"/>
      <c r="S5566" s="12" t="inlineStr">
        <is>
          <t>Duct bank</t>
        </is>
      </c>
      <c r="T5566" s="16" t="n">
        <v>110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K-C-0099</t>
        </is>
      </c>
      <c r="B5567" s="12" t="inlineStr">
        <is>
          <t>K</t>
        </is>
      </c>
      <c r="C5567" s="12" t="inlineStr">
        <is>
          <t>Fuel supply (adjacent market)</t>
        </is>
      </c>
      <c r="D5567" s="12" t="inlineStr">
        <is>
          <t>Motor 1 of 1: control / local station</t>
        </is>
      </c>
      <c r="E5567" s="12" t="inlineStr"/>
      <c r="F5567" s="12" t="inlineStr">
        <is>
          <t>LNG 17: LNG e-house (13.8 kV / 480 V)</t>
        </is>
      </c>
      <c r="G5567" s="12" t="inlineStr"/>
      <c r="H5567" s="12" t="inlineStr">
        <is>
          <t>LNG 14: vaporizers + glycol heater</t>
        </is>
      </c>
      <c r="I5567" s="12" t="inlineStr">
        <is>
          <t>Control</t>
        </is>
      </c>
      <c r="J5567" s="12" t="inlineStr">
        <is>
          <t>ARMOR-X MC-HL 600 V control, Cu #14 AWG (Class I Div 2)</t>
        </is>
      </c>
      <c r="K5567" s="12" t="inlineStr">
        <is>
          <t>CTAX|7/C|14</t>
        </is>
      </c>
      <c r="L5567" s="12" t="inlineStr">
        <is>
          <t>7/C</t>
        </is>
      </c>
      <c r="M5567" s="12" t="inlineStr">
        <is>
          <t>14</t>
        </is>
      </c>
      <c r="N5567" s="12" t="n">
        <v>1</v>
      </c>
      <c r="O5567" s="12" t="n">
        <v>1</v>
      </c>
      <c r="P5567" s="12" t="n"/>
      <c r="Q5567" s="12" t="n"/>
      <c r="R5567" s="12" t="n"/>
      <c r="S5567" s="12" t="inlineStr">
        <is>
          <t>Duct bank</t>
        </is>
      </c>
      <c r="T5567" s="16" t="n">
        <v>259</v>
      </c>
      <c r="U5567" s="16" t="n">
        <v>32</v>
      </c>
      <c r="V5567" s="16">
        <f>ROUNDUP((T5567+U5567+2*'Read Me'!$B$13)*(1+'Read Me'!$B$12),-1)</f>
        <v/>
      </c>
      <c r="W5567" s="16">
        <f>V5567*N5567*O5567</f>
        <v/>
      </c>
      <c r="X5567" s="12">
        <f>IF(LEFT(I5567,2)="MV",2*N5567*IF(L5567="1/C",O5567,1),0)</f>
        <v/>
      </c>
      <c r="Y5567" s="12">
        <f>IF(OR(LEFT(K5567,4)="LVAX",LEFT(K5567,6)="MV15AX",LEFT(K5567,4)="CTAX",LEFT(K5567,2)="W|"),2*N5567*O5567,0)</f>
        <v/>
      </c>
      <c r="Z5567" s="12" t="inlineStr"/>
      <c r="AA5567" s="12">
        <f>N5567*O5567</f>
        <v/>
      </c>
    </row>
    <row r="5568">
      <c r="A5568" s="12" t="inlineStr">
        <is>
          <t>K-C-0100</t>
        </is>
      </c>
      <c r="B5568" s="12" t="inlineStr">
        <is>
          <t>K</t>
        </is>
      </c>
      <c r="C5568" s="12" t="inlineStr">
        <is>
          <t>Fuel supply (adjacent market)</t>
        </is>
      </c>
      <c r="D5568" s="12" t="inlineStr">
        <is>
          <t>Solenoid to JB JB-LNG 14: vaporizers-SOL01: 2 x 2/C (field cables)</t>
        </is>
      </c>
      <c r="E5568" s="12" t="inlineStr"/>
      <c r="F5568" s="12" t="inlineStr">
        <is>
          <t>LNG 14: vaporizers + glycol heater</t>
        </is>
      </c>
      <c r="G5568" s="12" t="inlineStr">
        <is>
          <t>JB-LNG 14: vaporizers-SOL01</t>
        </is>
      </c>
      <c r="H5568" s="12" t="inlineStr">
        <is>
          <t>LNG 14: vaporizers + glycol heater</t>
        </is>
      </c>
      <c r="I5568" s="12" t="inlineStr">
        <is>
          <t>Control</t>
        </is>
      </c>
      <c r="J5568" s="12" t="inlineStr">
        <is>
          <t>ARMOR-X MC-HL 600 V control, Cu #14 AWG (Class I Div 2)</t>
        </is>
      </c>
      <c r="K5568" s="12" t="inlineStr">
        <is>
          <t>CTAX|2/C|14</t>
        </is>
      </c>
      <c r="L5568" s="12" t="inlineStr">
        <is>
          <t>2/C</t>
        </is>
      </c>
      <c r="M5568" s="12" t="inlineStr">
        <is>
          <t>14</t>
        </is>
      </c>
      <c r="N5568" s="12" t="n">
        <v>2</v>
      </c>
      <c r="O5568" s="12" t="n">
        <v>1</v>
      </c>
      <c r="P5568" s="12" t="n"/>
      <c r="Q5568" s="12" t="n"/>
      <c r="R5568" s="12" t="n"/>
      <c r="S5568" s="12" t="inlineStr">
        <is>
          <t>Tray / conduit</t>
        </is>
      </c>
      <c r="T5568" s="16" t="n">
        <v>122</v>
      </c>
      <c r="U5568" s="16" t="n">
        <v>10</v>
      </c>
      <c r="V5568" s="16">
        <f>ROUNDUP((T5568+U5568+2*'Read Me'!$B$13)*(1+'Read Me'!$B$12),-1)</f>
        <v/>
      </c>
      <c r="W5568" s="16">
        <f>V5568*N5568*O5568</f>
        <v/>
      </c>
      <c r="X5568" s="12">
        <f>IF(LEFT(I5568,2)="MV",2*N5568*IF(L5568="1/C",O5568,1),0)</f>
        <v/>
      </c>
      <c r="Y5568" s="12">
        <f>IF(OR(LEFT(K5568,4)="LVAX",LEFT(K5568,6)="MV15AX",LEFT(K5568,4)="CTAX",LEFT(K5568,2)="W|"),2*N5568*O5568,0)</f>
        <v/>
      </c>
      <c r="Z5568" s="12" t="inlineStr">
        <is>
          <t>device-to-JB field wiring, one cable per device</t>
        </is>
      </c>
      <c r="AA5568" s="12">
        <f>N5568*O5568</f>
        <v/>
      </c>
    </row>
    <row r="5569">
      <c r="A5569" s="12" t="inlineStr">
        <is>
          <t>K-C-0101</t>
        </is>
      </c>
      <c r="B5569" s="12" t="inlineStr">
        <is>
          <t>K</t>
        </is>
      </c>
      <c r="C5569" s="12" t="inlineStr">
        <is>
          <t>Fuel supply (adjacent market)</t>
        </is>
      </c>
      <c r="D5569" s="12" t="inlineStr">
        <is>
          <t>Home run JB-LNG 14: vaporizers-SOL01 to the control / marshalling room</t>
        </is>
      </c>
      <c r="E5569" s="12" t="inlineStr"/>
      <c r="F5569" s="12" t="inlineStr">
        <is>
          <t>LNG 17: LNG e-house (13.8 kV / 480 V)</t>
        </is>
      </c>
      <c r="G5569" s="12" t="inlineStr">
        <is>
          <t>JB-LNG 14: vaporizers-SOL01</t>
        </is>
      </c>
      <c r="H5569" s="12" t="inlineStr">
        <is>
          <t>LNG 14: vaporizers + glycol heater</t>
        </is>
      </c>
      <c r="I5569" s="12" t="inlineStr">
        <is>
          <t>Control</t>
        </is>
      </c>
      <c r="J5569" s="12" t="inlineStr">
        <is>
          <t>ARMOR-X MC-HL 600 V control, Cu #14 AWG (Class I Div 2)</t>
        </is>
      </c>
      <c r="K5569" s="12" t="inlineStr">
        <is>
          <t>CTAX|25/C|14</t>
        </is>
      </c>
      <c r="L5569" s="12" t="inlineStr">
        <is>
          <t>25/C</t>
        </is>
      </c>
      <c r="M5569" s="12" t="inlineStr">
        <is>
          <t>14</t>
        </is>
      </c>
      <c r="N5569" s="12" t="n">
        <v>1</v>
      </c>
      <c r="O5569" s="12" t="n">
        <v>1</v>
      </c>
      <c r="P5569" s="12" t="n"/>
      <c r="Q5569" s="12" t="n"/>
      <c r="R5569" s="12" t="n"/>
      <c r="S5569" s="12" t="inlineStr">
        <is>
          <t>Duct bank</t>
        </is>
      </c>
      <c r="T5569" s="16" t="n">
        <v>259</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K-C-0102</t>
        </is>
      </c>
      <c r="B5570" s="12" t="inlineStr">
        <is>
          <t>K</t>
        </is>
      </c>
      <c r="C5570" s="12" t="inlineStr">
        <is>
          <t>Fuel supply (adjacent market)</t>
        </is>
      </c>
      <c r="D5570" s="12" t="inlineStr">
        <is>
          <t>Motor 1 of 1: control / local station</t>
        </is>
      </c>
      <c r="E5570" s="12" t="inlineStr"/>
      <c r="F5570" s="12" t="inlineStr">
        <is>
          <t>LNG 17: LNG e-house (13.8 kV / 480 V)</t>
        </is>
      </c>
      <c r="G5570" s="12" t="inlineStr"/>
      <c r="H5570" s="12" t="inlineStr">
        <is>
          <t>LNG 15: boil-off gas compressor</t>
        </is>
      </c>
      <c r="I5570" s="12" t="inlineStr">
        <is>
          <t>Control</t>
        </is>
      </c>
      <c r="J5570" s="12" t="inlineStr">
        <is>
          <t>ARMOR-X MC-HL 600 V control, Cu #14 AWG (Class I Div 2)</t>
        </is>
      </c>
      <c r="K5570" s="12" t="inlineStr">
        <is>
          <t>CTAX|7/C|14</t>
        </is>
      </c>
      <c r="L5570" s="12" t="inlineStr">
        <is>
          <t>7/C</t>
        </is>
      </c>
      <c r="M5570" s="12" t="inlineStr">
        <is>
          <t>14</t>
        </is>
      </c>
      <c r="N5570" s="12" t="n">
        <v>1</v>
      </c>
      <c r="O5570" s="12" t="n">
        <v>1</v>
      </c>
      <c r="P5570" s="12" t="n"/>
      <c r="Q5570" s="12" t="n"/>
      <c r="R5570" s="12" t="n"/>
      <c r="S5570" s="12" t="inlineStr">
        <is>
          <t>Duct bank</t>
        </is>
      </c>
      <c r="T5570" s="16" t="n">
        <v>25</v>
      </c>
      <c r="U5570" s="16" t="n">
        <v>54</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K-C-0103</t>
        </is>
      </c>
      <c r="B5571" s="12" t="inlineStr">
        <is>
          <t>K</t>
        </is>
      </c>
      <c r="C5571" s="12" t="inlineStr">
        <is>
          <t>Fuel supply (adjacent market)</t>
        </is>
      </c>
      <c r="D5571" s="12" t="inlineStr">
        <is>
          <t>Solenoid to JB JB-LNG 15: boil-off g-SOL01: 2 x 2/C (field cables)</t>
        </is>
      </c>
      <c r="E5571" s="12" t="inlineStr"/>
      <c r="F5571" s="12" t="inlineStr">
        <is>
          <t>LNG 15: boil-off gas compressor</t>
        </is>
      </c>
      <c r="G5571" s="12" t="inlineStr">
        <is>
          <t>JB-LNG 15: boil-off g-SOL01</t>
        </is>
      </c>
      <c r="H5571" s="12" t="inlineStr">
        <is>
          <t>LNG 15: boil-off gas compressor</t>
        </is>
      </c>
      <c r="I5571" s="12" t="inlineStr">
        <is>
          <t>Control</t>
        </is>
      </c>
      <c r="J5571" s="12" t="inlineStr">
        <is>
          <t>ARMOR-X MC-HL 600 V control, Cu #14 AWG (Class I Div 2)</t>
        </is>
      </c>
      <c r="K5571" s="12" t="inlineStr">
        <is>
          <t>CTAX|2/C|14</t>
        </is>
      </c>
      <c r="L5571" s="12" t="inlineStr">
        <is>
          <t>2/C</t>
        </is>
      </c>
      <c r="M5571" s="12" t="inlineStr">
        <is>
          <t>14</t>
        </is>
      </c>
      <c r="N5571" s="12" t="n">
        <v>2</v>
      </c>
      <c r="O5571" s="12" t="n">
        <v>1</v>
      </c>
      <c r="P5571" s="12" t="n"/>
      <c r="Q5571" s="12" t="n"/>
      <c r="R5571" s="12" t="n"/>
      <c r="S5571" s="12" t="inlineStr">
        <is>
          <t>Tray / conduit</t>
        </is>
      </c>
      <c r="T5571" s="16" t="n">
        <v>67</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K-C-0104</t>
        </is>
      </c>
      <c r="B5572" s="12" t="inlineStr">
        <is>
          <t>K</t>
        </is>
      </c>
      <c r="C5572" s="12" t="inlineStr">
        <is>
          <t>Fuel supply (adjacent market)</t>
        </is>
      </c>
      <c r="D5572" s="12" t="inlineStr">
        <is>
          <t>Home run JB-LNG 15: boil-off g-SOL01 to the control / marshalling room</t>
        </is>
      </c>
      <c r="E5572" s="12" t="inlineStr"/>
      <c r="F5572" s="12" t="inlineStr">
        <is>
          <t>LNG 17: LNG e-house (13.8 kV / 480 V)</t>
        </is>
      </c>
      <c r="G5572" s="12" t="inlineStr">
        <is>
          <t>JB-LNG 15: boil-off g-SOL01</t>
        </is>
      </c>
      <c r="H5572" s="12" t="inlineStr">
        <is>
          <t>LNG 15: boil-off gas compressor</t>
        </is>
      </c>
      <c r="I5572" s="12" t="inlineStr">
        <is>
          <t>Control</t>
        </is>
      </c>
      <c r="J5572" s="12" t="inlineStr">
        <is>
          <t>ARMOR-X MC-HL 600 V control, Cu #14 AWG (Class I Div 2)</t>
        </is>
      </c>
      <c r="K5572" s="12" t="inlineStr">
        <is>
          <t>CTAX|25/C|14</t>
        </is>
      </c>
      <c r="L5572" s="12" t="inlineStr">
        <is>
          <t>25/C</t>
        </is>
      </c>
      <c r="M5572" s="12" t="inlineStr">
        <is>
          <t>14</t>
        </is>
      </c>
      <c r="N5572" s="12" t="n">
        <v>1</v>
      </c>
      <c r="O5572" s="12" t="n">
        <v>1</v>
      </c>
      <c r="P5572" s="12" t="n"/>
      <c r="Q5572" s="12" t="n"/>
      <c r="R5572" s="12" t="n"/>
      <c r="S5572" s="12" t="inlineStr">
        <is>
          <t>Duct bank</t>
        </is>
      </c>
      <c r="T5572" s="16" t="n">
        <v>25</v>
      </c>
      <c r="U5572" s="16" t="n">
        <v>54</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K-C-0105</t>
        </is>
      </c>
      <c r="B5573" s="12" t="inlineStr">
        <is>
          <t>K</t>
        </is>
      </c>
      <c r="C5573" s="12" t="inlineStr">
        <is>
          <t>Fuel supply (adjacent market)</t>
        </is>
      </c>
      <c r="D5573" s="12" t="inlineStr">
        <is>
          <t>Motor 1 of 1: control / local station</t>
        </is>
      </c>
      <c r="E5573" s="12" t="inlineStr"/>
      <c r="F5573" s="12" t="inlineStr">
        <is>
          <t>LNG 17: LNG e-house (13.8 kV / 480 V)</t>
        </is>
      </c>
      <c r="G5573" s="12" t="inlineStr"/>
      <c r="H5573" s="12" t="inlineStr">
        <is>
          <t>LNG 16: send-out metering + pressure control</t>
        </is>
      </c>
      <c r="I5573" s="12" t="inlineStr">
        <is>
          <t>Control</t>
        </is>
      </c>
      <c r="J5573" s="12" t="inlineStr">
        <is>
          <t>ARMOR-X MC-HL 600 V control, Cu #14 AWG (Class I Div 2)</t>
        </is>
      </c>
      <c r="K5573" s="12" t="inlineStr">
        <is>
          <t>CTAX|7/C|14</t>
        </is>
      </c>
      <c r="L5573" s="12" t="inlineStr">
        <is>
          <t>7/C</t>
        </is>
      </c>
      <c r="M5573" s="12" t="inlineStr">
        <is>
          <t>14</t>
        </is>
      </c>
      <c r="N5573" s="12" t="n">
        <v>1</v>
      </c>
      <c r="O5573" s="12" t="n">
        <v>1</v>
      </c>
      <c r="P5573" s="12" t="n"/>
      <c r="Q5573" s="12" t="n"/>
      <c r="R5573" s="12" t="n"/>
      <c r="S5573" s="12" t="inlineStr">
        <is>
          <t>Duct bank</t>
        </is>
      </c>
      <c r="T5573" s="16" t="n">
        <v>20</v>
      </c>
      <c r="U5573" s="16" t="n">
        <v>32</v>
      </c>
      <c r="V5573" s="16">
        <f>ROUNDUP((T5573+U5573+2*'Read Me'!$B$13)*(1+'Read Me'!$B$12),-1)</f>
        <v/>
      </c>
      <c r="W5573" s="16">
        <f>V5573*N5573*O5573</f>
        <v/>
      </c>
      <c r="X5573" s="12">
        <f>IF(LEFT(I5573,2)="MV",2*N5573*IF(L5573="1/C",O5573,1),0)</f>
        <v/>
      </c>
      <c r="Y5573" s="12">
        <f>IF(OR(LEFT(K5573,4)="LVAX",LEFT(K5573,6)="MV15AX",LEFT(K5573,4)="CTAX",LEFT(K5573,2)="W|"),2*N5573*O5573,0)</f>
        <v/>
      </c>
      <c r="Z5573" s="12" t="inlineStr"/>
      <c r="AA5573" s="12">
        <f>N5573*O5573</f>
        <v/>
      </c>
    </row>
    <row r="5574">
      <c r="A5574" s="12" t="inlineStr">
        <is>
          <t>K-C-0106</t>
        </is>
      </c>
      <c r="B5574" s="12" t="inlineStr">
        <is>
          <t>K</t>
        </is>
      </c>
      <c r="C5574" s="12" t="inlineStr">
        <is>
          <t>Fuel supply (adjacent market)</t>
        </is>
      </c>
      <c r="D5574" s="12" t="inlineStr">
        <is>
          <t>Solenoid to JB JB-LNG 16: send-out m-SOL01: 2 x 2/C (field cables)</t>
        </is>
      </c>
      <c r="E5574" s="12" t="inlineStr"/>
      <c r="F5574" s="12" t="inlineStr">
        <is>
          <t>LNG 16: send-out metering + pressure control</t>
        </is>
      </c>
      <c r="G5574" s="12" t="inlineStr">
        <is>
          <t>JB-LNG 16: send-out m-SOL01</t>
        </is>
      </c>
      <c r="H5574" s="12" t="inlineStr">
        <is>
          <t>LNG 16: send-out metering + pressure control</t>
        </is>
      </c>
      <c r="I5574" s="12" t="inlineStr">
        <is>
          <t>Control</t>
        </is>
      </c>
      <c r="J5574" s="12" t="inlineStr">
        <is>
          <t>ARMOR-X MC-HL 600 V control, Cu #14 AWG (Class I Div 2)</t>
        </is>
      </c>
      <c r="K5574" s="12" t="inlineStr">
        <is>
          <t>CTAX|2/C|14</t>
        </is>
      </c>
      <c r="L5574" s="12" t="inlineStr">
        <is>
          <t>2/C</t>
        </is>
      </c>
      <c r="M5574" s="12" t="inlineStr">
        <is>
          <t>14</t>
        </is>
      </c>
      <c r="N5574" s="12" t="n">
        <v>2</v>
      </c>
      <c r="O5574" s="12" t="n">
        <v>1</v>
      </c>
      <c r="P5574" s="12" t="n"/>
      <c r="Q5574" s="12" t="n"/>
      <c r="R5574" s="12" t="n"/>
      <c r="S5574" s="12" t="inlineStr">
        <is>
          <t>Tray / conduit</t>
        </is>
      </c>
      <c r="T5574" s="16" t="n">
        <v>74</v>
      </c>
      <c r="U5574" s="16" t="n">
        <v>10</v>
      </c>
      <c r="V5574" s="16">
        <f>ROUNDUP((T5574+U5574+2*'Read Me'!$B$13)*(1+'Read Me'!$B$12),-1)</f>
        <v/>
      </c>
      <c r="W5574" s="16">
        <f>V5574*N5574*O5574</f>
        <v/>
      </c>
      <c r="X5574" s="12">
        <f>IF(LEFT(I5574,2)="MV",2*N5574*IF(L5574="1/C",O5574,1),0)</f>
        <v/>
      </c>
      <c r="Y5574" s="12">
        <f>IF(OR(LEFT(K5574,4)="LVAX",LEFT(K5574,6)="MV15AX",LEFT(K5574,4)="CTAX",LEFT(K5574,2)="W|"),2*N5574*O5574,0)</f>
        <v/>
      </c>
      <c r="Z5574" s="12" t="inlineStr">
        <is>
          <t>device-to-JB field wiring, one cable per device</t>
        </is>
      </c>
      <c r="AA5574" s="12">
        <f>N5574*O5574</f>
        <v/>
      </c>
    </row>
    <row r="5575">
      <c r="A5575" s="12" t="inlineStr">
        <is>
          <t>K-C-0107</t>
        </is>
      </c>
      <c r="B5575" s="12" t="inlineStr">
        <is>
          <t>K</t>
        </is>
      </c>
      <c r="C5575" s="12" t="inlineStr">
        <is>
          <t>Fuel supply (adjacent market)</t>
        </is>
      </c>
      <c r="D5575" s="12" t="inlineStr">
        <is>
          <t>Home run JB-LNG 16: send-out m-SOL01 to the control / marshalling room</t>
        </is>
      </c>
      <c r="E5575" s="12" t="inlineStr"/>
      <c r="F5575" s="12" t="inlineStr">
        <is>
          <t>LNG 17: LNG e-house (13.8 kV / 480 V)</t>
        </is>
      </c>
      <c r="G5575" s="12" t="inlineStr">
        <is>
          <t>JB-LNG 16: send-out m-SOL01</t>
        </is>
      </c>
      <c r="H5575" s="12" t="inlineStr">
        <is>
          <t>LNG 16: send-out metering + pressure control</t>
        </is>
      </c>
      <c r="I5575" s="12" t="inlineStr">
        <is>
          <t>Control</t>
        </is>
      </c>
      <c r="J5575" s="12" t="inlineStr">
        <is>
          <t>ARMOR-X MC-HL 600 V control, Cu #14 AWG (Class I Div 2)</t>
        </is>
      </c>
      <c r="K5575" s="12" t="inlineStr">
        <is>
          <t>CTAX|25/C|14</t>
        </is>
      </c>
      <c r="L5575" s="12" t="inlineStr">
        <is>
          <t>25/C</t>
        </is>
      </c>
      <c r="M5575" s="12" t="inlineStr">
        <is>
          <t>14</t>
        </is>
      </c>
      <c r="N5575" s="12" t="n">
        <v>1</v>
      </c>
      <c r="O5575" s="12" t="n">
        <v>1</v>
      </c>
      <c r="P5575" s="12" t="n"/>
      <c r="Q5575" s="12" t="n"/>
      <c r="R5575" s="12" t="n"/>
      <c r="S5575" s="12" t="inlineStr">
        <is>
          <t>Duct bank</t>
        </is>
      </c>
      <c r="T5575" s="16" t="n">
        <v>20</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K-C-0108</t>
        </is>
      </c>
      <c r="B5576" s="12" t="inlineStr">
        <is>
          <t>K</t>
        </is>
      </c>
      <c r="C5576" s="12" t="inlineStr">
        <is>
          <t>Fuel supply (adjacent market)</t>
        </is>
      </c>
      <c r="D5576" s="12" t="inlineStr">
        <is>
          <t>Motor 1 of 1: control / local station</t>
        </is>
      </c>
      <c r="E5576" s="12" t="inlineStr"/>
      <c r="F5576" s="12" t="inlineStr">
        <is>
          <t>LNG 17: LNG e-house (13.8 kV / 480 V)</t>
        </is>
      </c>
      <c r="G5576" s="12" t="inlineStr"/>
      <c r="H5576" s="12" t="inlineStr">
        <is>
          <t>LNG 17: LNG e-house (13.8 kV / 480 V)</t>
        </is>
      </c>
      <c r="I5576" s="12" t="inlineStr">
        <is>
          <t>Control</t>
        </is>
      </c>
      <c r="J5576" s="12" t="inlineStr">
        <is>
          <t>ARMOR-X MC-HL 600 V control, Cu #14 AWG (Class I Div 2)</t>
        </is>
      </c>
      <c r="K5576" s="12" t="inlineStr">
        <is>
          <t>CTAX|7/C|14</t>
        </is>
      </c>
      <c r="L5576" s="12" t="inlineStr">
        <is>
          <t>7/C</t>
        </is>
      </c>
      <c r="M5576" s="12" t="inlineStr">
        <is>
          <t>14</t>
        </is>
      </c>
      <c r="N5576" s="12" t="n">
        <v>1</v>
      </c>
      <c r="O5576" s="12" t="n">
        <v>1</v>
      </c>
      <c r="P5576" s="12" t="n"/>
      <c r="Q5576" s="12" t="n"/>
      <c r="R5576" s="12" t="n"/>
      <c r="S5576" s="12" t="inlineStr">
        <is>
          <t>Tray</t>
        </is>
      </c>
      <c r="T5576" s="16" t="n">
        <v>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K-C-0109</t>
        </is>
      </c>
      <c r="B5577" s="12" t="inlineStr">
        <is>
          <t>K</t>
        </is>
      </c>
      <c r="C5577" s="12" t="inlineStr">
        <is>
          <t>Fuel supply (adjacent market)</t>
        </is>
      </c>
      <c r="D5577" s="12" t="inlineStr">
        <is>
          <t>Solenoid to JB JB-LNG 17: LNG e-hous-SOL01: 2 x 2/C (field cables)</t>
        </is>
      </c>
      <c r="E5577" s="12" t="inlineStr"/>
      <c r="F5577" s="12" t="inlineStr">
        <is>
          <t>LNG 17: LNG e-house (13.8 kV / 480 V)</t>
        </is>
      </c>
      <c r="G5577" s="12" t="inlineStr">
        <is>
          <t>JB-LNG 17: LNG e-hous-SOL01</t>
        </is>
      </c>
      <c r="H5577" s="12" t="inlineStr">
        <is>
          <t>LNG 17: LNG e-house (13.8 kV / 480 V)</t>
        </is>
      </c>
      <c r="I5577" s="12" t="inlineStr">
        <is>
          <t>Control</t>
        </is>
      </c>
      <c r="J5577" s="12" t="inlineStr">
        <is>
          <t>ARMOR-X MC-HL 600 V control, Cu #14 AWG (Class I Div 2)</t>
        </is>
      </c>
      <c r="K5577" s="12" t="inlineStr">
        <is>
          <t>CTAX|2/C|14</t>
        </is>
      </c>
      <c r="L5577" s="12" t="inlineStr">
        <is>
          <t>2/C</t>
        </is>
      </c>
      <c r="M5577" s="12" t="inlineStr">
        <is>
          <t>14</t>
        </is>
      </c>
      <c r="N5577" s="12" t="n">
        <v>2</v>
      </c>
      <c r="O5577" s="12" t="n">
        <v>1</v>
      </c>
      <c r="P5577" s="12" t="n"/>
      <c r="Q5577" s="12" t="n"/>
      <c r="R5577" s="12" t="n"/>
      <c r="S5577" s="12" t="inlineStr">
        <is>
          <t>Tray / conduit</t>
        </is>
      </c>
      <c r="T5577" s="16" t="n">
        <v>58</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K-C-0110</t>
        </is>
      </c>
      <c r="B5578" s="12" t="inlineStr">
        <is>
          <t>K</t>
        </is>
      </c>
      <c r="C5578" s="12" t="inlineStr">
        <is>
          <t>Fuel supply (adjacent market)</t>
        </is>
      </c>
      <c r="D5578" s="12" t="inlineStr">
        <is>
          <t>Home run JB-LNG 17: LNG e-hous-SOL01 to the control / marshalling room</t>
        </is>
      </c>
      <c r="E5578" s="12" t="inlineStr"/>
      <c r="F5578" s="12" t="inlineStr">
        <is>
          <t>LNG 17: LNG e-house (13.8 kV / 480 V)</t>
        </is>
      </c>
      <c r="G5578" s="12" t="inlineStr">
        <is>
          <t>JB-LNG 17: LNG e-hous-SOL01</t>
        </is>
      </c>
      <c r="H5578" s="12" t="inlineStr">
        <is>
          <t>LNG 17: LNG e-house (13.8 kV / 480 V)</t>
        </is>
      </c>
      <c r="I5578" s="12" t="inlineStr">
        <is>
          <t>Control</t>
        </is>
      </c>
      <c r="J5578" s="12" t="inlineStr">
        <is>
          <t>ARMOR-X MC-HL 600 V control, Cu #14 AWG (Class I Div 2)</t>
        </is>
      </c>
      <c r="K5578" s="12" t="inlineStr">
        <is>
          <t>CTAX|25/C|14</t>
        </is>
      </c>
      <c r="L5578" s="12" t="inlineStr">
        <is>
          <t>25/C</t>
        </is>
      </c>
      <c r="M5578" s="12" t="inlineStr">
        <is>
          <t>14</t>
        </is>
      </c>
      <c r="N5578" s="12" t="n">
        <v>1</v>
      </c>
      <c r="O5578" s="12" t="n">
        <v>1</v>
      </c>
      <c r="P5578" s="12" t="n"/>
      <c r="Q5578" s="12" t="n"/>
      <c r="R5578" s="12" t="n"/>
      <c r="S5578" s="12" t="inlineStr">
        <is>
          <t>Tray</t>
        </is>
      </c>
      <c r="T5578" s="16" t="n">
        <v>0</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K-C-0111</t>
        </is>
      </c>
      <c r="B5579" s="12" t="inlineStr">
        <is>
          <t>K</t>
        </is>
      </c>
      <c r="C5579" s="12" t="inlineStr">
        <is>
          <t>Fuel supply (adjacent market)</t>
        </is>
      </c>
      <c r="D5579" s="12" t="inlineStr">
        <is>
          <t>Motor 1 of 1: control / local station</t>
        </is>
      </c>
      <c r="E5579" s="12" t="inlineStr"/>
      <c r="F5579" s="12" t="inlineStr">
        <is>
          <t>LNG 17: LNG e-house (13.8 kV / 480 V)</t>
        </is>
      </c>
      <c r="G5579" s="12" t="inlineStr"/>
      <c r="H5579" s="12" t="inlineStr">
        <is>
          <t>LNG 18: vent stack</t>
        </is>
      </c>
      <c r="I5579" s="12" t="inlineStr">
        <is>
          <t>Control</t>
        </is>
      </c>
      <c r="J5579" s="12" t="inlineStr">
        <is>
          <t>ARMOR-X MC-HL 600 V control, Cu #14 AWG (Class I Div 2)</t>
        </is>
      </c>
      <c r="K5579" s="12" t="inlineStr">
        <is>
          <t>CTAX|7/C|14</t>
        </is>
      </c>
      <c r="L5579" s="12" t="inlineStr">
        <is>
          <t>7/C</t>
        </is>
      </c>
      <c r="M5579" s="12" t="inlineStr">
        <is>
          <t>14</t>
        </is>
      </c>
      <c r="N5579" s="12" t="n">
        <v>1</v>
      </c>
      <c r="O5579" s="12" t="n">
        <v>1</v>
      </c>
      <c r="P5579" s="12" t="n"/>
      <c r="Q5579" s="12" t="n"/>
      <c r="R5579" s="12" t="n"/>
      <c r="S5579" s="12" t="inlineStr">
        <is>
          <t>Duct bank</t>
        </is>
      </c>
      <c r="T5579" s="16" t="n">
        <v>25</v>
      </c>
      <c r="U5579" s="16" t="n">
        <v>117</v>
      </c>
      <c r="V5579" s="16">
        <f>ROUNDUP((T5579+U5579+2*'Read Me'!$B$13)*(1+'Read Me'!$B$12),-1)</f>
        <v/>
      </c>
      <c r="W5579" s="16">
        <f>V5579*N5579*O5579</f>
        <v/>
      </c>
      <c r="X5579" s="12">
        <f>IF(LEFT(I5579,2)="MV",2*N5579*IF(L5579="1/C",O5579,1),0)</f>
        <v/>
      </c>
      <c r="Y5579" s="12">
        <f>IF(OR(LEFT(K5579,4)="LVAX",LEFT(K5579,6)="MV15AX",LEFT(K5579,4)="CTAX",LEFT(K5579,2)="W|"),2*N5579*O5579,0)</f>
        <v/>
      </c>
      <c r="Z5579" s="12" t="inlineStr"/>
      <c r="AA5579" s="12">
        <f>N5579*O5579</f>
        <v/>
      </c>
    </row>
    <row r="5580">
      <c r="A5580" s="12" t="inlineStr">
        <is>
          <t>K-C-0112</t>
        </is>
      </c>
      <c r="B5580" s="12" t="inlineStr">
        <is>
          <t>K</t>
        </is>
      </c>
      <c r="C5580" s="12" t="inlineStr">
        <is>
          <t>Fuel supply (adjacent market)</t>
        </is>
      </c>
      <c r="D5580" s="12" t="inlineStr">
        <is>
          <t>Solenoid to JB JB-LNG 18: vent stack-SOL01: 2 x 2/C (field cables)</t>
        </is>
      </c>
      <c r="E5580" s="12" t="inlineStr"/>
      <c r="F5580" s="12" t="inlineStr">
        <is>
          <t>LNG 18: vent stack</t>
        </is>
      </c>
      <c r="G5580" s="12" t="inlineStr">
        <is>
          <t>JB-LNG 18: vent stack-SOL01</t>
        </is>
      </c>
      <c r="H5580" s="12" t="inlineStr">
        <is>
          <t>LNG 18: vent stack</t>
        </is>
      </c>
      <c r="I5580" s="12" t="inlineStr">
        <is>
          <t>Control</t>
        </is>
      </c>
      <c r="J5580" s="12" t="inlineStr">
        <is>
          <t>ARMOR-X MC-HL 600 V control, Cu #14 AWG (Class I Div 2)</t>
        </is>
      </c>
      <c r="K5580" s="12" t="inlineStr">
        <is>
          <t>CTAX|2/C|14</t>
        </is>
      </c>
      <c r="L5580" s="12" t="inlineStr">
        <is>
          <t>2/C</t>
        </is>
      </c>
      <c r="M5580" s="12" t="inlineStr">
        <is>
          <t>14</t>
        </is>
      </c>
      <c r="N5580" s="12" t="n">
        <v>2</v>
      </c>
      <c r="O5580" s="12" t="n">
        <v>1</v>
      </c>
      <c r="P5580" s="12" t="n"/>
      <c r="Q5580" s="12" t="n"/>
      <c r="R5580" s="12" t="n"/>
      <c r="S5580" s="12" t="inlineStr">
        <is>
          <t>Tray / conduit</t>
        </is>
      </c>
      <c r="T5580" s="16" t="n">
        <v>55</v>
      </c>
      <c r="U5580" s="16" t="n">
        <v>10</v>
      </c>
      <c r="V5580" s="16">
        <f>ROUNDUP((T5580+U5580+2*'Read Me'!$B$13)*(1+'Read Me'!$B$12),-1)</f>
        <v/>
      </c>
      <c r="W5580" s="16">
        <f>V5580*N5580*O5580</f>
        <v/>
      </c>
      <c r="X5580" s="12">
        <f>IF(LEFT(I5580,2)="MV",2*N5580*IF(L5580="1/C",O5580,1),0)</f>
        <v/>
      </c>
      <c r="Y5580" s="12">
        <f>IF(OR(LEFT(K5580,4)="LVAX",LEFT(K5580,6)="MV15AX",LEFT(K5580,4)="CTAX",LEFT(K5580,2)="W|"),2*N5580*O5580,0)</f>
        <v/>
      </c>
      <c r="Z5580" s="12" t="inlineStr">
        <is>
          <t>device-to-JB field wiring, one cable per device</t>
        </is>
      </c>
      <c r="AA5580" s="12">
        <f>N5580*O5580</f>
        <v/>
      </c>
    </row>
    <row r="5581">
      <c r="A5581" s="12" t="inlineStr">
        <is>
          <t>K-C-0113</t>
        </is>
      </c>
      <c r="B5581" s="12" t="inlineStr">
        <is>
          <t>K</t>
        </is>
      </c>
      <c r="C5581" s="12" t="inlineStr">
        <is>
          <t>Fuel supply (adjacent market)</t>
        </is>
      </c>
      <c r="D5581" s="12" t="inlineStr">
        <is>
          <t>Home run JB-LNG 18: vent stack-SOL01 to the control / marshalling room</t>
        </is>
      </c>
      <c r="E5581" s="12" t="inlineStr"/>
      <c r="F5581" s="12" t="inlineStr">
        <is>
          <t>LNG 17: LNG e-house (13.8 kV / 480 V)</t>
        </is>
      </c>
      <c r="G5581" s="12" t="inlineStr">
        <is>
          <t>JB-LNG 18: vent stack-SOL01</t>
        </is>
      </c>
      <c r="H5581" s="12" t="inlineStr">
        <is>
          <t>LNG 18: vent stack</t>
        </is>
      </c>
      <c r="I5581" s="12" t="inlineStr">
        <is>
          <t>Control</t>
        </is>
      </c>
      <c r="J5581" s="12" t="inlineStr">
        <is>
          <t>ARMOR-X MC-HL 600 V control, Cu #14 AWG (Class I Div 2)</t>
        </is>
      </c>
      <c r="K5581" s="12" t="inlineStr">
        <is>
          <t>CTAX|25/C|14</t>
        </is>
      </c>
      <c r="L5581" s="12" t="inlineStr">
        <is>
          <t>25/C</t>
        </is>
      </c>
      <c r="M5581" s="12" t="inlineStr">
        <is>
          <t>14</t>
        </is>
      </c>
      <c r="N5581" s="12" t="n">
        <v>1</v>
      </c>
      <c r="O5581" s="12" t="n">
        <v>1</v>
      </c>
      <c r="P5581" s="12" t="n"/>
      <c r="Q5581" s="12" t="n"/>
      <c r="R5581" s="12" t="n"/>
      <c r="S5581" s="12" t="inlineStr">
        <is>
          <t>Duct bank</t>
        </is>
      </c>
      <c r="T5581" s="16" t="n">
        <v>25</v>
      </c>
      <c r="U5581" s="16" t="n">
        <v>117</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K-C-0114</t>
        </is>
      </c>
      <c r="B5582" s="12" t="inlineStr">
        <is>
          <t>K</t>
        </is>
      </c>
      <c r="C5582" s="12" t="inlineStr">
        <is>
          <t>Fuel supply (adjacent market)</t>
        </is>
      </c>
      <c r="D5582" s="12" t="inlineStr">
        <is>
          <t>Solenoid to JB JB-M&amp;R 2: insulating -SOL01: 4 x 2/C (field cables)</t>
        </is>
      </c>
      <c r="E5582" s="12" t="inlineStr"/>
      <c r="F5582" s="12" t="inlineStr">
        <is>
          <t>M&amp;R 2: insulating joint + ESD valve</t>
        </is>
      </c>
      <c r="G5582" s="12" t="inlineStr">
        <is>
          <t>JB-M&amp;R 2: insulating -SOL01</t>
        </is>
      </c>
      <c r="H5582" s="12" t="inlineStr">
        <is>
          <t>M&amp;R 2: insulating joint + ESD valve</t>
        </is>
      </c>
      <c r="I5582" s="12" t="inlineStr">
        <is>
          <t>Control</t>
        </is>
      </c>
      <c r="J5582" s="12" t="inlineStr">
        <is>
          <t>ARMOR-X MC-HL 600 V control, Cu #14 AWG (Class I Div 2)</t>
        </is>
      </c>
      <c r="K5582" s="12" t="inlineStr">
        <is>
          <t>CTAX|2/C|14</t>
        </is>
      </c>
      <c r="L5582" s="12" t="inlineStr">
        <is>
          <t>2/C</t>
        </is>
      </c>
      <c r="M5582" s="12" t="inlineStr">
        <is>
          <t>14</t>
        </is>
      </c>
      <c r="N5582" s="12" t="n">
        <v>4</v>
      </c>
      <c r="O5582" s="12" t="n">
        <v>1</v>
      </c>
      <c r="P5582" s="12" t="n"/>
      <c r="Q5582" s="12" t="n"/>
      <c r="R5582" s="12" t="n"/>
      <c r="S5582" s="12" t="inlineStr">
        <is>
          <t>Tray / conduit</t>
        </is>
      </c>
      <c r="T5582" s="16" t="n">
        <v>40</v>
      </c>
      <c r="U5582" s="16" t="n">
        <v>10</v>
      </c>
      <c r="V5582" s="16">
        <f>ROUNDUP((T5582+U5582+2*'Read Me'!$B$13)*(1+'Read Me'!$B$12),-1)</f>
        <v/>
      </c>
      <c r="W5582" s="16">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K-C-0115</t>
        </is>
      </c>
      <c r="B5583" s="12" t="inlineStr">
        <is>
          <t>K</t>
        </is>
      </c>
      <c r="C5583" s="12" t="inlineStr">
        <is>
          <t>Fuel supply (adjacent market)</t>
        </is>
      </c>
      <c r="D5583" s="12" t="inlineStr">
        <is>
          <t>Home run JB-M&amp;R 2: insulating -SOL01 to the control / marshalling room</t>
        </is>
      </c>
      <c r="E5583" s="12" t="inlineStr"/>
      <c r="F5583" s="12" t="inlineStr">
        <is>
          <t>LNG 17: LNG e-house (13.8 kV / 480 V)</t>
        </is>
      </c>
      <c r="G5583" s="12" t="inlineStr">
        <is>
          <t>JB-M&amp;R 2: insulating -SOL01</t>
        </is>
      </c>
      <c r="H5583" s="12" t="inlineStr">
        <is>
          <t>M&amp;R 2: insulating joint + ESD valve</t>
        </is>
      </c>
      <c r="I5583" s="12" t="inlineStr">
        <is>
          <t>Control</t>
        </is>
      </c>
      <c r="J5583" s="12" t="inlineStr">
        <is>
          <t>ARMOR-X MC-HL 600 V control, Cu #14 AWG (Class I Div 2)</t>
        </is>
      </c>
      <c r="K5583" s="12" t="inlineStr">
        <is>
          <t>CTAX|25/C|14</t>
        </is>
      </c>
      <c r="L5583" s="12" t="inlineStr">
        <is>
          <t>25/C</t>
        </is>
      </c>
      <c r="M5583" s="12" t="inlineStr">
        <is>
          <t>14</t>
        </is>
      </c>
      <c r="N5583" s="12" t="n">
        <v>1</v>
      </c>
      <c r="O5583" s="12" t="n">
        <v>1</v>
      </c>
      <c r="P5583" s="12" t="n"/>
      <c r="Q5583" s="12" t="n"/>
      <c r="R5583" s="12" t="n"/>
      <c r="S5583" s="12" t="inlineStr">
        <is>
          <t>Duct bank</t>
        </is>
      </c>
      <c r="T5583" s="16" t="n">
        <v>758</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K-C-0116</t>
        </is>
      </c>
      <c r="B5584" s="12" t="inlineStr">
        <is>
          <t>K</t>
        </is>
      </c>
      <c r="C5584" s="12" t="inlineStr">
        <is>
          <t>Fuel supply (adjacent market)</t>
        </is>
      </c>
      <c r="D5584" s="12" t="inlineStr">
        <is>
          <t>Solenoid to JB JB-M&amp;R 3: horizontal -SOL01: 4 x 2/C (field cables)</t>
        </is>
      </c>
      <c r="E5584" s="12" t="inlineStr"/>
      <c r="F5584" s="12" t="inlineStr">
        <is>
          <t>M&amp;R 3: horizontal filter-separator</t>
        </is>
      </c>
      <c r="G5584" s="12" t="inlineStr">
        <is>
          <t>JB-M&amp;R 3: horizontal -SOL01</t>
        </is>
      </c>
      <c r="H5584" s="12" t="inlineStr">
        <is>
          <t>M&amp;R 3: horizontal filter-separator</t>
        </is>
      </c>
      <c r="I5584" s="12" t="inlineStr">
        <is>
          <t>Control</t>
        </is>
      </c>
      <c r="J5584" s="12" t="inlineStr">
        <is>
          <t>ARMOR-X MC-HL 600 V control, Cu #14 AWG (Class I Div 2)</t>
        </is>
      </c>
      <c r="K5584" s="12" t="inlineStr">
        <is>
          <t>CTAX|2/C|14</t>
        </is>
      </c>
      <c r="L5584" s="12" t="inlineStr">
        <is>
          <t>2/C</t>
        </is>
      </c>
      <c r="M5584" s="12" t="inlineStr">
        <is>
          <t>14</t>
        </is>
      </c>
      <c r="N5584" s="12" t="n">
        <v>4</v>
      </c>
      <c r="O5584" s="12" t="n">
        <v>1</v>
      </c>
      <c r="P5584" s="12" t="n"/>
      <c r="Q5584" s="12" t="n"/>
      <c r="R5584" s="12" t="n"/>
      <c r="S5584" s="12" t="inlineStr">
        <is>
          <t>Tray / conduit</t>
        </is>
      </c>
      <c r="T5584" s="16" t="n">
        <v>53</v>
      </c>
      <c r="U5584" s="16" t="n">
        <v>10</v>
      </c>
      <c r="V5584" s="16">
        <f>ROUNDUP((T5584+U5584+2*'Read Me'!$B$13)*(1+'Read Me'!$B$12),-1)</f>
        <v/>
      </c>
      <c r="W5584" s="16">
        <f>V5584*N5584*O5584</f>
        <v/>
      </c>
      <c r="X5584" s="12">
        <f>IF(LEFT(I5584,2)="MV",2*N5584*IF(L5584="1/C",O5584,1),0)</f>
        <v/>
      </c>
      <c r="Y5584" s="12">
        <f>IF(OR(LEFT(K5584,4)="LVAX",LEFT(K5584,6)="MV15AX",LEFT(K5584,4)="CTAX",LEFT(K5584,2)="W|"),2*N5584*O5584,0)</f>
        <v/>
      </c>
      <c r="Z5584" s="12" t="inlineStr">
        <is>
          <t>device-to-JB field wiring, one cable per device</t>
        </is>
      </c>
      <c r="AA5584" s="12">
        <f>N5584*O5584</f>
        <v/>
      </c>
    </row>
    <row r="5585">
      <c r="A5585" s="12" t="inlineStr">
        <is>
          <t>K-C-0117</t>
        </is>
      </c>
      <c r="B5585" s="12" t="inlineStr">
        <is>
          <t>K</t>
        </is>
      </c>
      <c r="C5585" s="12" t="inlineStr">
        <is>
          <t>Fuel supply (adjacent market)</t>
        </is>
      </c>
      <c r="D5585" s="12" t="inlineStr">
        <is>
          <t>Home run JB-M&amp;R 3: horizontal -SOL01 to the control / marshalling room</t>
        </is>
      </c>
      <c r="E5585" s="12" t="inlineStr"/>
      <c r="F5585" s="12" t="inlineStr">
        <is>
          <t>LNG 17: LNG e-house (13.8 kV / 480 V)</t>
        </is>
      </c>
      <c r="G5585" s="12" t="inlineStr">
        <is>
          <t>JB-M&amp;R 3: horizontal -SOL01</t>
        </is>
      </c>
      <c r="H5585" s="12" t="inlineStr">
        <is>
          <t>M&amp;R 3: horizontal filter-separator</t>
        </is>
      </c>
      <c r="I5585" s="12" t="inlineStr">
        <is>
          <t>Control</t>
        </is>
      </c>
      <c r="J5585" s="12" t="inlineStr">
        <is>
          <t>ARMOR-X MC-HL 600 V control, Cu #14 AWG (Class I Div 2)</t>
        </is>
      </c>
      <c r="K5585" s="12" t="inlineStr">
        <is>
          <t>CTAX|25/C|14</t>
        </is>
      </c>
      <c r="L5585" s="12" t="inlineStr">
        <is>
          <t>25/C</t>
        </is>
      </c>
      <c r="M5585" s="12" t="inlineStr">
        <is>
          <t>14</t>
        </is>
      </c>
      <c r="N5585" s="12" t="n">
        <v>1</v>
      </c>
      <c r="O5585" s="12" t="n">
        <v>1</v>
      </c>
      <c r="P5585" s="12" t="n"/>
      <c r="Q5585" s="12" t="n"/>
      <c r="R5585" s="12" t="n"/>
      <c r="S5585" s="12" t="inlineStr">
        <is>
          <t>Duct bank</t>
        </is>
      </c>
      <c r="T5585" s="16" t="n">
        <v>797</v>
      </c>
      <c r="U5585" s="16" t="n">
        <v>32</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K-C-0118</t>
        </is>
      </c>
      <c r="B5586" s="12" t="inlineStr">
        <is>
          <t>K</t>
        </is>
      </c>
      <c r="C5586" s="12" t="inlineStr">
        <is>
          <t>Fuel supply (adjacent market)</t>
        </is>
      </c>
      <c r="D5586" s="12" t="inlineStr">
        <is>
          <t>Control</t>
        </is>
      </c>
      <c r="E5586" s="12" t="inlineStr"/>
      <c r="F5586" s="12" t="inlineStr">
        <is>
          <t>LNG 17: LNG e-house (13.8 kV / 480 V)</t>
        </is>
      </c>
      <c r="G5586" s="12" t="inlineStr"/>
      <c r="H5586" s="12" t="inlineStr">
        <is>
          <t>M&amp;R 4: line heater 1 (water bath)</t>
        </is>
      </c>
      <c r="I5586" s="12" t="inlineStr">
        <is>
          <t>Control</t>
        </is>
      </c>
      <c r="J5586" s="12" t="inlineStr">
        <is>
          <t>ARMOR-X MC-HL 600 V control, Cu #14 AWG (Class I Div 2)</t>
        </is>
      </c>
      <c r="K5586" s="12" t="inlineStr">
        <is>
          <t>CTAX|7/C|14</t>
        </is>
      </c>
      <c r="L5586" s="12" t="inlineStr">
        <is>
          <t>7/C</t>
        </is>
      </c>
      <c r="M5586" s="12" t="inlineStr">
        <is>
          <t>14</t>
        </is>
      </c>
      <c r="N5586" s="12" t="n">
        <v>1</v>
      </c>
      <c r="O5586" s="12" t="n">
        <v>1</v>
      </c>
      <c r="P5586" s="12" t="n"/>
      <c r="Q5586" s="12" t="n"/>
      <c r="R5586" s="12" t="n"/>
      <c r="S5586" s="12" t="inlineStr">
        <is>
          <t>Duct bank</t>
        </is>
      </c>
      <c r="T5586" s="16" t="n">
        <v>593</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K-C-0119</t>
        </is>
      </c>
      <c r="B5587" s="12" t="inlineStr">
        <is>
          <t>K</t>
        </is>
      </c>
      <c r="C5587" s="12" t="inlineStr">
        <is>
          <t>Fuel supply (adjacent market)</t>
        </is>
      </c>
      <c r="D5587" s="12" t="inlineStr">
        <is>
          <t>Control</t>
        </is>
      </c>
      <c r="E5587" s="12" t="inlineStr"/>
      <c r="F5587" s="12" t="inlineStr">
        <is>
          <t>LNG 17: LNG e-house (13.8 kV / 480 V)</t>
        </is>
      </c>
      <c r="G5587" s="12" t="inlineStr"/>
      <c r="H5587" s="12" t="inlineStr">
        <is>
          <t>M&amp;R 4: line heater 2 (water bath)</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593</v>
      </c>
      <c r="U5587" s="16" t="n">
        <v>50</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K-C-0120</t>
        </is>
      </c>
      <c r="B5588" s="12" t="inlineStr">
        <is>
          <t>K</t>
        </is>
      </c>
      <c r="C5588" s="12" t="inlineStr">
        <is>
          <t>Fuel supply (adjacent market)</t>
        </is>
      </c>
      <c r="D5588" s="12" t="inlineStr">
        <is>
          <t>Control</t>
        </is>
      </c>
      <c r="E5588" s="12" t="inlineStr"/>
      <c r="F5588" s="12" t="inlineStr">
        <is>
          <t>LNG 17: LNG e-house (13.8 kV / 480 V)</t>
        </is>
      </c>
      <c r="G5588" s="12" t="inlineStr"/>
      <c r="H5588" s="12" t="inlineStr">
        <is>
          <t>M&amp;R 4: line heater 3 (water bath)</t>
        </is>
      </c>
      <c r="I5588" s="12" t="inlineStr">
        <is>
          <t>Control</t>
        </is>
      </c>
      <c r="J5588" s="12" t="inlineStr">
        <is>
          <t>ARMOR-X MC-HL 600 V control, Cu #14 AWG (Class I Div 2)</t>
        </is>
      </c>
      <c r="K5588" s="12" t="inlineStr">
        <is>
          <t>CTAX|7/C|14</t>
        </is>
      </c>
      <c r="L5588" s="12" t="inlineStr">
        <is>
          <t>7/C</t>
        </is>
      </c>
      <c r="M5588" s="12" t="inlineStr">
        <is>
          <t>14</t>
        </is>
      </c>
      <c r="N5588" s="12" t="n">
        <v>1</v>
      </c>
      <c r="O5588" s="12" t="n">
        <v>1</v>
      </c>
      <c r="P5588" s="12" t="n"/>
      <c r="Q5588" s="12" t="n"/>
      <c r="R5588" s="12" t="n"/>
      <c r="S5588" s="12" t="inlineStr">
        <is>
          <t>Duct bank</t>
        </is>
      </c>
      <c r="T5588" s="16" t="n">
        <v>593</v>
      </c>
      <c r="U5588" s="16" t="n">
        <v>68</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K-C-0121</t>
        </is>
      </c>
      <c r="B5589" s="12" t="inlineStr">
        <is>
          <t>K</t>
        </is>
      </c>
      <c r="C5589" s="12" t="inlineStr">
        <is>
          <t>Fuel supply (adjacent market)</t>
        </is>
      </c>
      <c r="D5589" s="12" t="inlineStr">
        <is>
          <t>Solenoid to JB JB-M&amp;R 6: regulation -SOL01: 6 x 2/C (field cables)</t>
        </is>
      </c>
      <c r="E5589" s="12" t="inlineStr"/>
      <c r="F5589" s="12" t="inlineStr">
        <is>
          <t>M&amp;R 6: regulation / flow control building</t>
        </is>
      </c>
      <c r="G5589" s="12" t="inlineStr">
        <is>
          <t>JB-M&amp;R 6: regulation -SOL01</t>
        </is>
      </c>
      <c r="H5589" s="12" t="inlineStr">
        <is>
          <t>M&amp;R 6: regulation / flow control building</t>
        </is>
      </c>
      <c r="I5589" s="12" t="inlineStr">
        <is>
          <t>Control</t>
        </is>
      </c>
      <c r="J5589" s="12" t="inlineStr">
        <is>
          <t>ARMOR-X MC-HL 600 V control, Cu #14 AWG (Class I Div 2)</t>
        </is>
      </c>
      <c r="K5589" s="12" t="inlineStr">
        <is>
          <t>CTAX|2/C|14</t>
        </is>
      </c>
      <c r="L5589" s="12" t="inlineStr">
        <is>
          <t>2/C</t>
        </is>
      </c>
      <c r="M5589" s="12" t="inlineStr">
        <is>
          <t>14</t>
        </is>
      </c>
      <c r="N5589" s="12" t="n">
        <v>6</v>
      </c>
      <c r="O5589" s="12" t="n">
        <v>1</v>
      </c>
      <c r="P5589" s="12" t="n"/>
      <c r="Q5589" s="12" t="n"/>
      <c r="R5589" s="12" t="n"/>
      <c r="S5589" s="12" t="inlineStr">
        <is>
          <t>Tray / conduit</t>
        </is>
      </c>
      <c r="T5589" s="16" t="n">
        <v>61</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K-C-0122</t>
        </is>
      </c>
      <c r="B5590" s="12" t="inlineStr">
        <is>
          <t>K</t>
        </is>
      </c>
      <c r="C5590" s="12" t="inlineStr">
        <is>
          <t>Fuel supply (adjacent market)</t>
        </is>
      </c>
      <c r="D5590" s="12" t="inlineStr">
        <is>
          <t>Home run JB-M&amp;R 6: regulation -SOL01 to the control / marshalling room</t>
        </is>
      </c>
      <c r="E5590" s="12" t="inlineStr"/>
      <c r="F5590" s="12" t="inlineStr">
        <is>
          <t>LNG 17: LNG e-house (13.8 kV / 480 V)</t>
        </is>
      </c>
      <c r="G5590" s="12" t="inlineStr">
        <is>
          <t>JB-M&amp;R 6: regulation -SOL01</t>
        </is>
      </c>
      <c r="H5590" s="12" t="inlineStr">
        <is>
          <t>M&amp;R 6: regulation / flow control building</t>
        </is>
      </c>
      <c r="I5590" s="12" t="inlineStr">
        <is>
          <t>Control</t>
        </is>
      </c>
      <c r="J5590" s="12" t="inlineStr">
        <is>
          <t>ARMOR-X MC-HL 600 V control, Cu #14 AWG (Class I Div 2)</t>
        </is>
      </c>
      <c r="K5590" s="12" t="inlineStr">
        <is>
          <t>CTAX|25/C|14</t>
        </is>
      </c>
      <c r="L5590" s="12" t="inlineStr">
        <is>
          <t>25/C</t>
        </is>
      </c>
      <c r="M5590" s="12" t="inlineStr">
        <is>
          <t>14</t>
        </is>
      </c>
      <c r="N5590" s="12" t="n">
        <v>1</v>
      </c>
      <c r="O5590" s="12" t="n">
        <v>1</v>
      </c>
      <c r="P5590" s="12" t="n"/>
      <c r="Q5590" s="12" t="n"/>
      <c r="R5590" s="12" t="n"/>
      <c r="S5590" s="12" t="inlineStr">
        <is>
          <t>Duct bank</t>
        </is>
      </c>
      <c r="T5590" s="16" t="n">
        <v>470</v>
      </c>
      <c r="U5590" s="16" t="n">
        <v>70</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K-C-0123</t>
        </is>
      </c>
      <c r="B5591" s="12" t="inlineStr">
        <is>
          <t>K</t>
        </is>
      </c>
      <c r="C5591" s="12" t="inlineStr">
        <is>
          <t>Fuel supply (adjacent market)</t>
        </is>
      </c>
      <c r="D5591" s="12" t="inlineStr">
        <is>
          <t>Control</t>
        </is>
      </c>
      <c r="E5591" s="12" t="inlineStr"/>
      <c r="F5591" s="12" t="inlineStr">
        <is>
          <t>LNG 17: LNG e-house (13.8 kV / 480 V)</t>
        </is>
      </c>
      <c r="G5591" s="12" t="inlineStr"/>
      <c r="H5591" s="12" t="inlineStr">
        <is>
          <t>M&amp;R 9: service panel + UPS, SCADA RTU, CP</t>
        </is>
      </c>
      <c r="I5591" s="12" t="inlineStr">
        <is>
          <t>Control</t>
        </is>
      </c>
      <c r="J5591" s="12" t="inlineStr">
        <is>
          <t>ARMOR-X MC-HL 600 V control, Cu #14 AWG (Class I Div 2)</t>
        </is>
      </c>
      <c r="K5591" s="12" t="inlineStr">
        <is>
          <t>CTAX|7/C|14</t>
        </is>
      </c>
      <c r="L5591" s="12" t="inlineStr">
        <is>
          <t>7/C</t>
        </is>
      </c>
      <c r="M5591" s="12" t="inlineStr">
        <is>
          <t>14</t>
        </is>
      </c>
      <c r="N5591" s="12" t="n">
        <v>1</v>
      </c>
      <c r="O5591" s="12" t="n">
        <v>1</v>
      </c>
      <c r="P5591" s="12" t="n"/>
      <c r="Q5591" s="12" t="n"/>
      <c r="R5591" s="12" t="n"/>
      <c r="S5591" s="12" t="inlineStr">
        <is>
          <t>Duct bank</t>
        </is>
      </c>
      <c r="T5591" s="16" t="n">
        <v>466</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K-C-0124</t>
        </is>
      </c>
      <c r="B5592" s="12" t="inlineStr">
        <is>
          <t>K</t>
        </is>
      </c>
      <c r="C5592" s="12" t="inlineStr">
        <is>
          <t>Fuel supply (adjacent market)</t>
        </is>
      </c>
      <c r="D5592" s="12" t="inlineStr">
        <is>
          <t>Control</t>
        </is>
      </c>
      <c r="E5592" s="12" t="inlineStr"/>
      <c r="F5592" s="12" t="inlineStr">
        <is>
          <t>LNG 17: LNG e-house (13.8 kV / 480 V)</t>
        </is>
      </c>
      <c r="G5592" s="12" t="inlineStr"/>
      <c r="H5592" s="12" t="inlineStr">
        <is>
          <t>M&amp;R CP test station (as drawn)</t>
        </is>
      </c>
      <c r="I5592" s="12" t="inlineStr">
        <is>
          <t>Control</t>
        </is>
      </c>
      <c r="J5592" s="12" t="inlineStr">
        <is>
          <t>ARMOR-X MC-HL 600 V control, Cu #14 AWG (Class I Div 2)</t>
        </is>
      </c>
      <c r="K5592" s="12" t="inlineStr">
        <is>
          <t>CTAX|7/C|14</t>
        </is>
      </c>
      <c r="L5592" s="12" t="inlineStr">
        <is>
          <t>7/C</t>
        </is>
      </c>
      <c r="M5592" s="12" t="inlineStr">
        <is>
          <t>14</t>
        </is>
      </c>
      <c r="N5592" s="12" t="n">
        <v>1</v>
      </c>
      <c r="O5592" s="12" t="n">
        <v>1</v>
      </c>
      <c r="P5592" s="12" t="n"/>
      <c r="Q5592" s="12" t="n"/>
      <c r="R5592" s="12" t="n"/>
      <c r="S5592" s="12" t="inlineStr">
        <is>
          <t>Duct bank</t>
        </is>
      </c>
      <c r="T5592" s="16" t="n">
        <v>441</v>
      </c>
      <c r="U5592" s="16" t="n">
        <v>42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K-C-0125</t>
        </is>
      </c>
      <c r="B5593" s="12" t="inlineStr">
        <is>
          <t>K</t>
        </is>
      </c>
      <c r="C5593" s="12" t="inlineStr">
        <is>
          <t>Fuel supply (adjacent market)</t>
        </is>
      </c>
      <c r="D5593" s="12" t="inlineStr">
        <is>
          <t>Control</t>
        </is>
      </c>
      <c r="E5593" s="12" t="inlineStr"/>
      <c r="F5593" s="12" t="inlineStr">
        <is>
          <t>LNG 17: LNG e-house (13.8 kV / 480 V)</t>
        </is>
      </c>
      <c r="G5593" s="12" t="inlineStr"/>
      <c r="H5593" s="12" t="inlineStr">
        <is>
          <t>M&amp;R SCADA antenna mast base (as drawn)</t>
        </is>
      </c>
      <c r="I5593" s="12" t="inlineStr">
        <is>
          <t>Control</t>
        </is>
      </c>
      <c r="J5593" s="12" t="inlineStr">
        <is>
          <t>ARMOR-X MC-HL 600 V control, Cu #14 AWG (Class I Div 2)</t>
        </is>
      </c>
      <c r="K5593" s="12" t="inlineStr">
        <is>
          <t>CTAX|7/C|14</t>
        </is>
      </c>
      <c r="L5593" s="12" t="inlineStr">
        <is>
          <t>7/C</t>
        </is>
      </c>
      <c r="M5593" s="12" t="inlineStr">
        <is>
          <t>14</t>
        </is>
      </c>
      <c r="N5593" s="12" t="n">
        <v>1</v>
      </c>
      <c r="O5593" s="12" t="n">
        <v>1</v>
      </c>
      <c r="P5593" s="12" t="n"/>
      <c r="Q5593" s="12" t="n"/>
      <c r="R5593" s="12" t="n"/>
      <c r="S5593" s="12" t="inlineStr">
        <is>
          <t>Duct bank</t>
        </is>
      </c>
      <c r="T5593" s="16" t="n">
        <v>433</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K-C-0126</t>
        </is>
      </c>
      <c r="B5594" s="12" t="inlineStr">
        <is>
          <t>K</t>
        </is>
      </c>
      <c r="C5594" s="12" t="inlineStr">
        <is>
          <t>Fuel supply (adjacent market)</t>
        </is>
      </c>
      <c r="D5594" s="12" t="inlineStr">
        <is>
          <t>Control</t>
        </is>
      </c>
      <c r="E5594" s="12" t="inlineStr"/>
      <c r="F5594" s="12" t="inlineStr">
        <is>
          <t>H2 20: 13.8 kV e-house</t>
        </is>
      </c>
      <c r="G5594" s="12" t="inlineStr"/>
      <c r="H5594" s="12" t="inlineStr">
        <is>
          <t>PEM electrolyzer 1 (HyLYZER-1000)</t>
        </is>
      </c>
      <c r="I5594" s="12" t="inlineStr">
        <is>
          <t>Control</t>
        </is>
      </c>
      <c r="J5594" s="12" t="inlineStr">
        <is>
          <t>ARMOR-X MC-HL 600 V control, Cu #14 AWG (Class I Div 2)</t>
        </is>
      </c>
      <c r="K5594" s="12" t="inlineStr">
        <is>
          <t>CTAX|7/C|14</t>
        </is>
      </c>
      <c r="L5594" s="12" t="inlineStr">
        <is>
          <t>7/C</t>
        </is>
      </c>
      <c r="M5594" s="12" t="inlineStr">
        <is>
          <t>14</t>
        </is>
      </c>
      <c r="N5594" s="12" t="n">
        <v>1</v>
      </c>
      <c r="O5594" s="12" t="n">
        <v>1</v>
      </c>
      <c r="P5594" s="12" t="n"/>
      <c r="Q5594" s="12" t="n"/>
      <c r="R5594" s="12" t="n"/>
      <c r="S5594" s="12" t="inlineStr">
        <is>
          <t>Duct bank</t>
        </is>
      </c>
      <c r="T5594" s="16" t="n">
        <v>358</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K-C-0127</t>
        </is>
      </c>
      <c r="B5595" s="12" t="inlineStr">
        <is>
          <t>K</t>
        </is>
      </c>
      <c r="C5595" s="12" t="inlineStr">
        <is>
          <t>Fuel supply (adjacent market)</t>
        </is>
      </c>
      <c r="D5595" s="12" t="inlineStr">
        <is>
          <t>Control</t>
        </is>
      </c>
      <c r="E5595" s="12" t="inlineStr"/>
      <c r="F5595" s="12" t="inlineStr">
        <is>
          <t>H2 20: 13.8 kV e-house</t>
        </is>
      </c>
      <c r="G5595" s="12" t="inlineStr"/>
      <c r="H5595" s="12" t="inlineStr">
        <is>
          <t>PEM electrolyzer 2 (HyLYZER-1000)</t>
        </is>
      </c>
      <c r="I5595" s="12" t="inlineStr">
        <is>
          <t>Control</t>
        </is>
      </c>
      <c r="J5595" s="12" t="inlineStr">
        <is>
          <t>ARMOR-X MC-HL 600 V control, Cu #14 AWG (Class I Div 2)</t>
        </is>
      </c>
      <c r="K5595" s="12" t="inlineStr">
        <is>
          <t>CTAX|7/C|14</t>
        </is>
      </c>
      <c r="L5595" s="12" t="inlineStr">
        <is>
          <t>7/C</t>
        </is>
      </c>
      <c r="M5595" s="12" t="inlineStr">
        <is>
          <t>14</t>
        </is>
      </c>
      <c r="N5595" s="12" t="n">
        <v>1</v>
      </c>
      <c r="O5595" s="12" t="n">
        <v>1</v>
      </c>
      <c r="P5595" s="12" t="n"/>
      <c r="Q5595" s="12" t="n"/>
      <c r="R5595" s="12" t="n"/>
      <c r="S5595" s="12" t="inlineStr">
        <is>
          <t>Duct bank</t>
        </is>
      </c>
      <c r="T5595" s="16" t="n">
        <v>358</v>
      </c>
      <c r="U5595" s="16" t="n">
        <v>48</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K-C-0128</t>
        </is>
      </c>
      <c r="B5596" s="12" t="inlineStr">
        <is>
          <t>K</t>
        </is>
      </c>
      <c r="C5596" s="12" t="inlineStr">
        <is>
          <t>Fuel supply (adjacent market)</t>
        </is>
      </c>
      <c r="D5596" s="12" t="inlineStr">
        <is>
          <t>Control</t>
        </is>
      </c>
      <c r="E5596" s="12" t="inlineStr"/>
      <c r="F5596" s="12" t="inlineStr">
        <is>
          <t>H2 20: 13.8 kV e-house</t>
        </is>
      </c>
      <c r="G5596" s="12" t="inlineStr"/>
      <c r="H5596" s="12" t="inlineStr">
        <is>
          <t>PEM electrolyzer 3 (HyLYZER-1000)</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348</v>
      </c>
      <c r="U5596" s="16" t="n">
        <v>49</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K-C-0129</t>
        </is>
      </c>
      <c r="B5597" s="12" t="inlineStr">
        <is>
          <t>K</t>
        </is>
      </c>
      <c r="C5597" s="12" t="inlineStr">
        <is>
          <t>Fuel supply (adjacent market)</t>
        </is>
      </c>
      <c r="D5597" s="12" t="inlineStr">
        <is>
          <t>Control</t>
        </is>
      </c>
      <c r="E5597" s="12" t="inlineStr"/>
      <c r="F5597" s="12" t="inlineStr">
        <is>
          <t>H2 20: 13.8 kV e-house</t>
        </is>
      </c>
      <c r="G5597" s="12" t="inlineStr"/>
      <c r="H5597" s="12" t="inlineStr">
        <is>
          <t>PEM electrolyzer 4 (HyLYZER-1000)</t>
        </is>
      </c>
      <c r="I5597" s="12" t="inlineStr">
        <is>
          <t>Control</t>
        </is>
      </c>
      <c r="J5597" s="12" t="inlineStr">
        <is>
          <t>ARMOR-X MC-HL 600 V control, Cu #14 AWG (Class I Div 2)</t>
        </is>
      </c>
      <c r="K5597" s="12" t="inlineStr">
        <is>
          <t>CTAX|7/C|14</t>
        </is>
      </c>
      <c r="L5597" s="12" t="inlineStr">
        <is>
          <t>7/C</t>
        </is>
      </c>
      <c r="M5597" s="12" t="inlineStr">
        <is>
          <t>14</t>
        </is>
      </c>
      <c r="N5597" s="12" t="n">
        <v>1</v>
      </c>
      <c r="O5597" s="12" t="n">
        <v>1</v>
      </c>
      <c r="P5597" s="12" t="n"/>
      <c r="Q5597" s="12" t="n"/>
      <c r="R5597" s="12" t="n"/>
      <c r="S5597" s="12" t="inlineStr">
        <is>
          <t>Duct bank</t>
        </is>
      </c>
      <c r="T5597" s="16" t="n">
        <v>328</v>
      </c>
      <c r="U5597" s="16" t="n">
        <v>49</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K-C-0130</t>
        </is>
      </c>
      <c r="B5598" s="12" t="inlineStr">
        <is>
          <t>K</t>
        </is>
      </c>
      <c r="C5598" s="12" t="inlineStr">
        <is>
          <t>Fuel supply (adjacent market)</t>
        </is>
      </c>
      <c r="D5598" s="12" t="inlineStr">
        <is>
          <t>Control</t>
        </is>
      </c>
      <c r="E5598" s="12" t="inlineStr"/>
      <c r="F5598" s="12" t="inlineStr">
        <is>
          <t>H2 20: 13.8 kV e-house</t>
        </is>
      </c>
      <c r="G5598" s="12" t="inlineStr"/>
      <c r="H5598" s="12" t="inlineStr">
        <is>
          <t>PEM electrolyzer 5 (HyLYZER-1000)</t>
        </is>
      </c>
      <c r="I5598" s="12" t="inlineStr">
        <is>
          <t>Control</t>
        </is>
      </c>
      <c r="J5598" s="12" t="inlineStr">
        <is>
          <t>ARMOR-X MC-HL 600 V control, Cu #14 AWG (Class I Div 2)</t>
        </is>
      </c>
      <c r="K5598" s="12" t="inlineStr">
        <is>
          <t>CTAX|7/C|14</t>
        </is>
      </c>
      <c r="L5598" s="12" t="inlineStr">
        <is>
          <t>7/C</t>
        </is>
      </c>
      <c r="M5598" s="12" t="inlineStr">
        <is>
          <t>14</t>
        </is>
      </c>
      <c r="N5598" s="12" t="n">
        <v>1</v>
      </c>
      <c r="O5598" s="12" t="n">
        <v>1</v>
      </c>
      <c r="P5598" s="12" t="n"/>
      <c r="Q5598" s="12" t="n"/>
      <c r="R5598" s="12" t="n"/>
      <c r="S5598" s="12" t="inlineStr">
        <is>
          <t>Duct bank</t>
        </is>
      </c>
      <c r="T5598" s="16" t="n">
        <v>328</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K-C-0131</t>
        </is>
      </c>
      <c r="B5599" s="12" t="inlineStr">
        <is>
          <t>K</t>
        </is>
      </c>
      <c r="C5599" s="12" t="inlineStr">
        <is>
          <t>Fuel supply (adjacent market)</t>
        </is>
      </c>
      <c r="D5599" s="12" t="inlineStr">
        <is>
          <t>Control</t>
        </is>
      </c>
      <c r="E5599" s="12" t="inlineStr"/>
      <c r="F5599" s="12" t="inlineStr">
        <is>
          <t>H2 20: 13.8 kV e-house</t>
        </is>
      </c>
      <c r="G5599" s="12" t="inlineStr"/>
      <c r="H5599" s="12" t="inlineStr">
        <is>
          <t>Rectifier 1 (7 MVA)</t>
        </is>
      </c>
      <c r="I5599" s="12" t="inlineStr">
        <is>
          <t>Control</t>
        </is>
      </c>
      <c r="J5599" s="12" t="inlineStr">
        <is>
          <t>Control cable 600 V Type TC-ER, Cu #14 AWG, PVC jacket</t>
        </is>
      </c>
      <c r="K5599" s="12" t="inlineStr">
        <is>
          <t>CT|7/C|14</t>
        </is>
      </c>
      <c r="L5599" s="12" t="inlineStr">
        <is>
          <t>7/C</t>
        </is>
      </c>
      <c r="M5599" s="12" t="inlineStr">
        <is>
          <t>14</t>
        </is>
      </c>
      <c r="N5599" s="12" t="n">
        <v>1</v>
      </c>
      <c r="O5599" s="12" t="n">
        <v>1</v>
      </c>
      <c r="P5599" s="12" t="n"/>
      <c r="Q5599" s="12" t="n"/>
      <c r="R5599" s="12" t="n"/>
      <c r="S5599" s="12" t="inlineStr">
        <is>
          <t>Duct bank</t>
        </is>
      </c>
      <c r="T5599" s="16" t="n">
        <v>346</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K-C-0132</t>
        </is>
      </c>
      <c r="B5600" s="12" t="inlineStr">
        <is>
          <t>K</t>
        </is>
      </c>
      <c r="C5600" s="12" t="inlineStr">
        <is>
          <t>Fuel supply (adjacent market)</t>
        </is>
      </c>
      <c r="D5600" s="12" t="inlineStr">
        <is>
          <t>Control</t>
        </is>
      </c>
      <c r="E5600" s="12" t="inlineStr"/>
      <c r="F5600" s="12" t="inlineStr">
        <is>
          <t>H2 20: 13.8 kV e-house</t>
        </is>
      </c>
      <c r="G5600" s="12" t="inlineStr"/>
      <c r="H5600" s="12" t="inlineStr">
        <is>
          <t>Rectifier 2 (7 MVA)</t>
        </is>
      </c>
      <c r="I5600" s="12" t="inlineStr">
        <is>
          <t>Control</t>
        </is>
      </c>
      <c r="J5600" s="12" t="inlineStr">
        <is>
          <t>Control cable 600 V Type TC-ER, Cu #14 AWG, PVC jacket</t>
        </is>
      </c>
      <c r="K5600" s="12" t="inlineStr">
        <is>
          <t>CT|7/C|14</t>
        </is>
      </c>
      <c r="L5600" s="12" t="inlineStr">
        <is>
          <t>7/C</t>
        </is>
      </c>
      <c r="M5600" s="12" t="inlineStr">
        <is>
          <t>14</t>
        </is>
      </c>
      <c r="N5600" s="12" t="n">
        <v>1</v>
      </c>
      <c r="O5600" s="12" t="n">
        <v>1</v>
      </c>
      <c r="P5600" s="12" t="n"/>
      <c r="Q5600" s="12" t="n"/>
      <c r="R5600" s="12" t="n"/>
      <c r="S5600" s="12" t="inlineStr">
        <is>
          <t>Duct bank</t>
        </is>
      </c>
      <c r="T5600" s="16" t="n">
        <v>361</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K-C-0133</t>
        </is>
      </c>
      <c r="B5601" s="12" t="inlineStr">
        <is>
          <t>K</t>
        </is>
      </c>
      <c r="C5601" s="12" t="inlineStr">
        <is>
          <t>Fuel supply (adjacent market)</t>
        </is>
      </c>
      <c r="D5601" s="12" t="inlineStr">
        <is>
          <t>Control</t>
        </is>
      </c>
      <c r="E5601" s="12" t="inlineStr"/>
      <c r="F5601" s="12" t="inlineStr">
        <is>
          <t>H2 20: 13.8 kV e-house</t>
        </is>
      </c>
      <c r="G5601" s="12" t="inlineStr"/>
      <c r="H5601" s="12" t="inlineStr">
        <is>
          <t>Rectifier 3 (7 MVA)</t>
        </is>
      </c>
      <c r="I5601" s="12" t="inlineStr">
        <is>
          <t>Control</t>
        </is>
      </c>
      <c r="J5601" s="12" t="inlineStr">
        <is>
          <t>Control cable 600 V Type TC-ER, Cu #14 AWG, PVC jacket</t>
        </is>
      </c>
      <c r="K5601" s="12" t="inlineStr">
        <is>
          <t>CT|7/C|14</t>
        </is>
      </c>
      <c r="L5601" s="12" t="inlineStr">
        <is>
          <t>7/C</t>
        </is>
      </c>
      <c r="M5601" s="12" t="inlineStr">
        <is>
          <t>14</t>
        </is>
      </c>
      <c r="N5601" s="12" t="n">
        <v>1</v>
      </c>
      <c r="O5601" s="12" t="n">
        <v>1</v>
      </c>
      <c r="P5601" s="12" t="n"/>
      <c r="Q5601" s="12" t="n"/>
      <c r="R5601" s="12" t="n"/>
      <c r="S5601" s="12" t="inlineStr">
        <is>
          <t>Duct bank</t>
        </is>
      </c>
      <c r="T5601" s="16" t="n">
        <v>341</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K-C-0134</t>
        </is>
      </c>
      <c r="B5602" s="12" t="inlineStr">
        <is>
          <t>K</t>
        </is>
      </c>
      <c r="C5602" s="12" t="inlineStr">
        <is>
          <t>Fuel supply (adjacent market)</t>
        </is>
      </c>
      <c r="D5602" s="12" t="inlineStr">
        <is>
          <t>Control</t>
        </is>
      </c>
      <c r="E5602" s="12" t="inlineStr"/>
      <c r="F5602" s="12" t="inlineStr">
        <is>
          <t>H2 20: 13.8 kV e-house</t>
        </is>
      </c>
      <c r="G5602" s="12" t="inlineStr"/>
      <c r="H5602" s="12" t="inlineStr">
        <is>
          <t>Rectifier 4 (7 MVA)</t>
        </is>
      </c>
      <c r="I5602" s="12" t="inlineStr">
        <is>
          <t>Control</t>
        </is>
      </c>
      <c r="J5602" s="12" t="inlineStr">
        <is>
          <t>Control cable 600 V Type TC-ER, Cu #14 AWG, PVC jacket</t>
        </is>
      </c>
      <c r="K5602" s="12" t="inlineStr">
        <is>
          <t>CT|7/C|14</t>
        </is>
      </c>
      <c r="L5602" s="12" t="inlineStr">
        <is>
          <t>7/C</t>
        </is>
      </c>
      <c r="M5602" s="12" t="inlineStr">
        <is>
          <t>14</t>
        </is>
      </c>
      <c r="N5602" s="12" t="n">
        <v>1</v>
      </c>
      <c r="O5602" s="12" t="n">
        <v>1</v>
      </c>
      <c r="P5602" s="12" t="n"/>
      <c r="Q5602" s="12" t="n"/>
      <c r="R5602" s="12" t="n"/>
      <c r="S5602" s="12" t="inlineStr">
        <is>
          <t>Duct bank</t>
        </is>
      </c>
      <c r="T5602" s="16" t="n">
        <v>321</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K-C-0135</t>
        </is>
      </c>
      <c r="B5603" s="12" t="inlineStr">
        <is>
          <t>K</t>
        </is>
      </c>
      <c r="C5603" s="12" t="inlineStr">
        <is>
          <t>Fuel supply (adjacent market)</t>
        </is>
      </c>
      <c r="D5603" s="12" t="inlineStr">
        <is>
          <t>Control</t>
        </is>
      </c>
      <c r="E5603" s="12" t="inlineStr"/>
      <c r="F5603" s="12" t="inlineStr">
        <is>
          <t>H2 20: 13.8 kV e-house</t>
        </is>
      </c>
      <c r="G5603" s="12" t="inlineStr"/>
      <c r="H5603" s="12" t="inlineStr">
        <is>
          <t>Rectifier 5 (7 MVA)</t>
        </is>
      </c>
      <c r="I5603" s="12" t="inlineStr">
        <is>
          <t>Control</t>
        </is>
      </c>
      <c r="J5603" s="12" t="inlineStr">
        <is>
          <t>Control cable 600 V Type TC-ER, Cu #14 AWG, PVC jacket</t>
        </is>
      </c>
      <c r="K5603" s="12" t="inlineStr">
        <is>
          <t>CT|7/C|14</t>
        </is>
      </c>
      <c r="L5603" s="12" t="inlineStr">
        <is>
          <t>7/C</t>
        </is>
      </c>
      <c r="M5603" s="12" t="inlineStr">
        <is>
          <t>14</t>
        </is>
      </c>
      <c r="N5603" s="12" t="n">
        <v>1</v>
      </c>
      <c r="O5603" s="12" t="n">
        <v>1</v>
      </c>
      <c r="P5603" s="12" t="n"/>
      <c r="Q5603" s="12" t="n"/>
      <c r="R5603" s="12" t="n"/>
      <c r="S5603" s="12" t="inlineStr">
        <is>
          <t>Duct bank</t>
        </is>
      </c>
      <c r="T5603" s="16" t="n">
        <v>301</v>
      </c>
      <c r="U5603" s="16" t="n">
        <v>32</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K-F-0001</t>
        </is>
      </c>
      <c r="B5604" s="12" t="inlineStr">
        <is>
          <t>K</t>
        </is>
      </c>
      <c r="C5604" s="12" t="inlineStr">
        <is>
          <t>Fuel supply (adjacent market)</t>
        </is>
      </c>
      <c r="D5604" s="12" t="inlineStr">
        <is>
          <t>Plant network / DCS fibre</t>
        </is>
      </c>
      <c r="E5604" s="12" t="inlineStr">
        <is>
          <t>CR</t>
        </is>
      </c>
      <c r="F5604" s="12" t="inlineStr">
        <is>
          <t>Control / admin building (main control room)</t>
        </is>
      </c>
      <c r="G5604" s="12" t="inlineStr"/>
      <c r="H5604" s="12" t="inlineStr">
        <is>
          <t>H2 20: 13.8 kV e-house</t>
        </is>
      </c>
      <c r="I5604" s="12" t="inlineStr">
        <is>
          <t>Fibre / data</t>
        </is>
      </c>
      <c r="J5604" s="12" t="inlineStr">
        <is>
          <t>Fibre optic, single-mode, 12-fibre, armored, orange jacket</t>
        </is>
      </c>
      <c r="K5604" s="12" t="inlineStr">
        <is>
          <t>FO|12 SM|-</t>
        </is>
      </c>
      <c r="L5604" s="12" t="inlineStr">
        <is>
          <t>12 SM</t>
        </is>
      </c>
      <c r="M5604" s="12" t="inlineStr">
        <is>
          <t>-</t>
        </is>
      </c>
      <c r="N5604" s="12" t="n">
        <v>1</v>
      </c>
      <c r="O5604" s="12" t="n">
        <v>1</v>
      </c>
      <c r="P5604" s="12" t="n"/>
      <c r="Q5604" s="12" t="n"/>
      <c r="R5604" s="12" t="n"/>
      <c r="S5604" s="12" t="inlineStr">
        <is>
          <t>Trench</t>
        </is>
      </c>
      <c r="T5604" s="16" t="n">
        <v>4293</v>
      </c>
      <c r="U5604" s="16" t="n">
        <v>36</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K-F-0002</t>
        </is>
      </c>
      <c r="B5605" s="12" t="inlineStr">
        <is>
          <t>K</t>
        </is>
      </c>
      <c r="C5605" s="12" t="inlineStr">
        <is>
          <t>Fuel supply (adjacent market)</t>
        </is>
      </c>
      <c r="D5605" s="12" t="inlineStr">
        <is>
          <t>Plant network / DCS fibre</t>
        </is>
      </c>
      <c r="E5605" s="12" t="inlineStr">
        <is>
          <t>CR</t>
        </is>
      </c>
      <c r="F5605" s="12" t="inlineStr">
        <is>
          <t>Control / admin building (main control room)</t>
        </is>
      </c>
      <c r="G5605" s="12" t="inlineStr"/>
      <c r="H5605" s="12" t="inlineStr">
        <is>
          <t>LNG 17: LNG e-house (13.8 kV / 480 V)</t>
        </is>
      </c>
      <c r="I5605" s="12" t="inlineStr">
        <is>
          <t>Fibre / data</t>
        </is>
      </c>
      <c r="J5605" s="12" t="inlineStr">
        <is>
          <t>Fibre optic, single-mode, 12-fibre, armored, orange jacket</t>
        </is>
      </c>
      <c r="K5605" s="12" t="inlineStr">
        <is>
          <t>FO|12 SM|-</t>
        </is>
      </c>
      <c r="L5605" s="12" t="inlineStr">
        <is>
          <t>12 SM</t>
        </is>
      </c>
      <c r="M5605" s="12" t="inlineStr">
        <is>
          <t>-</t>
        </is>
      </c>
      <c r="N5605" s="12" t="n">
        <v>1</v>
      </c>
      <c r="O5605" s="12" t="n">
        <v>1</v>
      </c>
      <c r="P5605" s="12" t="n"/>
      <c r="Q5605" s="12" t="n"/>
      <c r="R5605" s="12" t="n"/>
      <c r="S5605" s="12" t="inlineStr">
        <is>
          <t>Duct bank</t>
        </is>
      </c>
      <c r="T5605" s="16" t="n">
        <v>3499</v>
      </c>
      <c r="U5605" s="16" t="n">
        <v>359</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K-F-0003</t>
        </is>
      </c>
      <c r="B5606" s="12" t="inlineStr">
        <is>
          <t>K</t>
        </is>
      </c>
      <c r="C5606" s="12" t="inlineStr">
        <is>
          <t>Fuel supply (adjacent market)</t>
        </is>
      </c>
      <c r="D5606" s="12" t="inlineStr">
        <is>
          <t>Plant network / DCS fibre</t>
        </is>
      </c>
      <c r="E5606" s="12" t="inlineStr">
        <is>
          <t>CR</t>
        </is>
      </c>
      <c r="F5606" s="12" t="inlineStr">
        <is>
          <t>Control / admin building (main control room)</t>
        </is>
      </c>
      <c r="G5606" s="12" t="inlineStr"/>
      <c r="H5606" s="12" t="inlineStr">
        <is>
          <t>M&amp;R 6: regulation / flow control building</t>
        </is>
      </c>
      <c r="I5606" s="12" t="inlineStr">
        <is>
          <t>Fibre / data</t>
        </is>
      </c>
      <c r="J5606" s="12" t="inlineStr">
        <is>
          <t>Fibre optic, single-mode, 12-fibre, armored, orange jacket</t>
        </is>
      </c>
      <c r="K5606" s="12" t="inlineStr">
        <is>
          <t>FO|12 SM|-</t>
        </is>
      </c>
      <c r="L5606" s="12" t="inlineStr">
        <is>
          <t>12 SM</t>
        </is>
      </c>
      <c r="M5606" s="12" t="inlineStr">
        <is>
          <t>-</t>
        </is>
      </c>
      <c r="N5606" s="12" t="n">
        <v>1</v>
      </c>
      <c r="O5606" s="12" t="n">
        <v>1</v>
      </c>
      <c r="P5606" s="12" t="n"/>
      <c r="Q5606" s="12" t="n"/>
      <c r="R5606" s="12" t="n"/>
      <c r="S5606" s="12" t="inlineStr">
        <is>
          <t>Duct bank</t>
        </is>
      </c>
      <c r="T5606" s="16" t="n">
        <v>3128</v>
      </c>
      <c r="U5606" s="16" t="n">
        <v>302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K-F-0004</t>
        </is>
      </c>
      <c r="B5607" s="12" t="inlineStr">
        <is>
          <t>K</t>
        </is>
      </c>
      <c r="C5607" s="12" t="inlineStr">
        <is>
          <t>Fuel supply (adjacent market)</t>
        </is>
      </c>
      <c r="D5607" s="12" t="inlineStr">
        <is>
          <t>Plant network / DCS fibre</t>
        </is>
      </c>
      <c r="E5607" s="12" t="inlineStr">
        <is>
          <t>CR</t>
        </is>
      </c>
      <c r="F5607" s="12" t="inlineStr">
        <is>
          <t>Control / admin building (main control room)</t>
        </is>
      </c>
      <c r="G5607" s="12" t="inlineStr"/>
      <c r="H5607" s="12" t="inlineStr">
        <is>
          <t>M&amp;R 7: gas quality + measurement building</t>
        </is>
      </c>
      <c r="I5607" s="12" t="inlineStr">
        <is>
          <t>Fibre / data</t>
        </is>
      </c>
      <c r="J5607" s="12" t="inlineStr">
        <is>
          <t>Fibre optic, single-mode, 12-fibre, armored, orange jacket</t>
        </is>
      </c>
      <c r="K5607" s="12" t="inlineStr">
        <is>
          <t>FO|12 SM|-</t>
        </is>
      </c>
      <c r="L5607" s="12" t="inlineStr">
        <is>
          <t>12 SM</t>
        </is>
      </c>
      <c r="M5607" s="12" t="inlineStr">
        <is>
          <t>-</t>
        </is>
      </c>
      <c r="N5607" s="12" t="n">
        <v>1</v>
      </c>
      <c r="O5607" s="12" t="n">
        <v>1</v>
      </c>
      <c r="P5607" s="12" t="n"/>
      <c r="Q5607" s="12" t="n"/>
      <c r="R5607" s="12" t="n"/>
      <c r="S5607" s="12" t="inlineStr">
        <is>
          <t>Duct bank</t>
        </is>
      </c>
      <c r="T5607" s="16" t="n">
        <v>2978</v>
      </c>
      <c r="U5607" s="16" t="n">
        <v>284</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K-FA-0001</t>
        </is>
      </c>
      <c r="B5608" s="12" t="inlineStr">
        <is>
          <t>K</t>
        </is>
      </c>
      <c r="C5608" s="12" t="inlineStr">
        <is>
          <t>Fuel supply (adjacent market)</t>
        </is>
      </c>
      <c r="D5608" s="12" t="inlineStr">
        <is>
          <t>Fire alarm / F&amp;G loop (to the local FACP / F&amp;G node)</t>
        </is>
      </c>
      <c r="E5608" s="12" t="inlineStr"/>
      <c r="F5608" s="12" t="inlineStr">
        <is>
          <t>H2 20: 13.8 kV e-house</t>
        </is>
      </c>
      <c r="G5608" s="12" t="inlineStr"/>
      <c r="H5608" s="12" t="inlineStr">
        <is>
          <t>H2 20: 13.8 kV e-house</t>
        </is>
      </c>
      <c r="I5608" s="12" t="inlineStr">
        <is>
          <t>Fire alarm</t>
        </is>
      </c>
      <c r="J5608" s="12" t="inlineStr">
        <is>
          <t>Fire alarm FPLR 2/C #14 shielded, red jacket (NEC 760)</t>
        </is>
      </c>
      <c r="K5608" s="12" t="inlineStr">
        <is>
          <t>FA|2/C|14</t>
        </is>
      </c>
      <c r="L5608" s="12" t="inlineStr">
        <is>
          <t>2/C</t>
        </is>
      </c>
      <c r="M5608" s="12" t="inlineStr">
        <is>
          <t>14</t>
        </is>
      </c>
      <c r="N5608" s="12" t="n">
        <v>1</v>
      </c>
      <c r="O5608" s="12" t="n">
        <v>1</v>
      </c>
      <c r="P5608" s="12" t="n"/>
      <c r="Q5608" s="12" t="n"/>
      <c r="R5608" s="12" t="n"/>
      <c r="S5608" s="12" t="inlineStr">
        <is>
          <t>Tray</t>
        </is>
      </c>
      <c r="T5608" s="16" t="n">
        <v>0</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K-FA-0002</t>
        </is>
      </c>
      <c r="B5609" s="12" t="inlineStr">
        <is>
          <t>K</t>
        </is>
      </c>
      <c r="C5609" s="12" t="inlineStr">
        <is>
          <t>Fuel supply (adjacent market)</t>
        </is>
      </c>
      <c r="D5609" s="12" t="inlineStr">
        <is>
          <t>Fire alarm / F&amp;G loop (to the local FACP / F&amp;G node)</t>
        </is>
      </c>
      <c r="E5609" s="12" t="inlineStr"/>
      <c r="F5609" s="12" t="inlineStr">
        <is>
          <t>LNG 17: LNG e-house (13.8 kV / 480 V)</t>
        </is>
      </c>
      <c r="G5609" s="12" t="inlineStr"/>
      <c r="H5609" s="12" t="inlineStr">
        <is>
          <t>LNG 17: LNG e-house (13.8 kV / 480 V)</t>
        </is>
      </c>
      <c r="I5609" s="12" t="inlineStr">
        <is>
          <t>Fire alarm</t>
        </is>
      </c>
      <c r="J5609" s="12" t="inlineStr">
        <is>
          <t>Fire alarm FPLR 2/C #14 shielded, red jacket (NEC 760)</t>
        </is>
      </c>
      <c r="K5609" s="12" t="inlineStr">
        <is>
          <t>FA|2/C|14</t>
        </is>
      </c>
      <c r="L5609" s="12" t="inlineStr">
        <is>
          <t>2/C</t>
        </is>
      </c>
      <c r="M5609" s="12" t="inlineStr">
        <is>
          <t>14</t>
        </is>
      </c>
      <c r="N5609" s="12" t="n">
        <v>1</v>
      </c>
      <c r="O5609" s="12" t="n">
        <v>1</v>
      </c>
      <c r="P5609" s="12" t="n"/>
      <c r="Q5609" s="12" t="n"/>
      <c r="R5609" s="12" t="n"/>
      <c r="S5609" s="12" t="inlineStr">
        <is>
          <t>Tray</t>
        </is>
      </c>
      <c r="T5609" s="16" t="n">
        <v>0</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K-FA-0003</t>
        </is>
      </c>
      <c r="B5610" s="12" t="inlineStr">
        <is>
          <t>K</t>
        </is>
      </c>
      <c r="C5610" s="12" t="inlineStr">
        <is>
          <t>Fuel supply (adjacent market)</t>
        </is>
      </c>
      <c r="D5610" s="12" t="inlineStr">
        <is>
          <t>Fire alarm / F&amp;G loop (to the local FACP / F&amp;G node)</t>
        </is>
      </c>
      <c r="E5610" s="12" t="inlineStr"/>
      <c r="F5610" s="12" t="inlineStr">
        <is>
          <t>LNG 17: LNG e-house (13.8 kV / 480 V)</t>
        </is>
      </c>
      <c r="G5610" s="12" t="inlineStr"/>
      <c r="H5610" s="12" t="inlineStr">
        <is>
          <t>M&amp;R 6: regulation / flow control building</t>
        </is>
      </c>
      <c r="I5610" s="12" t="inlineStr">
        <is>
          <t>Fire alarm</t>
        </is>
      </c>
      <c r="J5610" s="12" t="inlineStr">
        <is>
          <t>Fire alarm FPLR 2/C #14 shielded, red jacket (NEC 760)</t>
        </is>
      </c>
      <c r="K5610" s="12" t="inlineStr">
        <is>
          <t>FA|2/C|14</t>
        </is>
      </c>
      <c r="L5610" s="12" t="inlineStr">
        <is>
          <t>2/C</t>
        </is>
      </c>
      <c r="M5610" s="12" t="inlineStr">
        <is>
          <t>14</t>
        </is>
      </c>
      <c r="N5610" s="12" t="n">
        <v>1</v>
      </c>
      <c r="O5610" s="12" t="n">
        <v>1</v>
      </c>
      <c r="P5610" s="12" t="n"/>
      <c r="Q5610" s="12" t="n"/>
      <c r="R5610" s="12" t="n"/>
      <c r="S5610" s="12" t="inlineStr">
        <is>
          <t>Duct bank</t>
        </is>
      </c>
      <c r="T5610" s="16" t="n">
        <v>470</v>
      </c>
      <c r="U5610" s="16" t="n">
        <v>70</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K-FA-0004</t>
        </is>
      </c>
      <c r="B5611" s="12" t="inlineStr">
        <is>
          <t>K</t>
        </is>
      </c>
      <c r="C5611" s="12" t="inlineStr">
        <is>
          <t>Fuel supply (adjacent market)</t>
        </is>
      </c>
      <c r="D5611" s="12" t="inlineStr">
        <is>
          <t>Fire alarm / F&amp;G loop (to the local FACP / F&amp;G node)</t>
        </is>
      </c>
      <c r="E5611" s="12" t="inlineStr"/>
      <c r="F5611" s="12" t="inlineStr">
        <is>
          <t>LNG 17: LNG e-house (13.8 kV / 480 V)</t>
        </is>
      </c>
      <c r="G5611" s="12" t="inlineStr"/>
      <c r="H5611" s="12" t="inlineStr">
        <is>
          <t>M&amp;R 9: service panel + UPS, SCADA RTU, CP</t>
        </is>
      </c>
      <c r="I5611" s="12" t="inlineStr">
        <is>
          <t>Fire alarm</t>
        </is>
      </c>
      <c r="J5611" s="12" t="inlineStr">
        <is>
          <t>Fire alarm FPLR 2/C #14 shielded, red jacket (NEC 760)</t>
        </is>
      </c>
      <c r="K5611" s="12" t="inlineStr">
        <is>
          <t>FA|2/C|14</t>
        </is>
      </c>
      <c r="L5611" s="12" t="inlineStr">
        <is>
          <t>2/C</t>
        </is>
      </c>
      <c r="M5611" s="12" t="inlineStr">
        <is>
          <t>14</t>
        </is>
      </c>
      <c r="N5611" s="12" t="n">
        <v>1</v>
      </c>
      <c r="O5611" s="12" t="n">
        <v>1</v>
      </c>
      <c r="P5611" s="12" t="n"/>
      <c r="Q5611" s="12" t="n"/>
      <c r="R5611" s="12" t="n"/>
      <c r="S5611" s="12" t="inlineStr">
        <is>
          <t>Duct bank</t>
        </is>
      </c>
      <c r="T5611" s="16" t="n">
        <v>466</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K-FA-0005</t>
        </is>
      </c>
      <c r="B5612" s="12" t="inlineStr">
        <is>
          <t>K</t>
        </is>
      </c>
      <c r="C5612" s="12" t="inlineStr">
        <is>
          <t>Fuel supply (adjacent market)</t>
        </is>
      </c>
      <c r="D5612" s="12" t="inlineStr">
        <is>
          <t>Fire alarm / F&amp;G loop (to the local FACP / F&amp;G node)</t>
        </is>
      </c>
      <c r="E5612" s="12" t="inlineStr"/>
      <c r="F5612" s="12" t="inlineStr">
        <is>
          <t>LNG 17: LNG e-house (13.8 kV / 480 V)</t>
        </is>
      </c>
      <c r="G5612" s="12" t="inlineStr"/>
      <c r="H5612" s="12" t="inlineStr">
        <is>
          <t>M&amp;R SCADA antenna mast base (as drawn)</t>
        </is>
      </c>
      <c r="I5612" s="12" t="inlineStr">
        <is>
          <t>Fire alarm</t>
        </is>
      </c>
      <c r="J5612" s="12" t="inlineStr">
        <is>
          <t>Fire alarm FPLR 2/C #14 shielded, red jacket (NEC 760)</t>
        </is>
      </c>
      <c r="K5612" s="12" t="inlineStr">
        <is>
          <t>FA|2/C|14</t>
        </is>
      </c>
      <c r="L5612" s="12" t="inlineStr">
        <is>
          <t>2/C</t>
        </is>
      </c>
      <c r="M5612" s="12" t="inlineStr">
        <is>
          <t>14</t>
        </is>
      </c>
      <c r="N5612" s="12" t="n">
        <v>1</v>
      </c>
      <c r="O5612" s="12" t="n">
        <v>1</v>
      </c>
      <c r="P5612" s="12" t="n"/>
      <c r="Q5612" s="12" t="n"/>
      <c r="R5612" s="12" t="n"/>
      <c r="S5612" s="12" t="inlineStr">
        <is>
          <t>Duct bank</t>
        </is>
      </c>
      <c r="T5612" s="16" t="n">
        <v>433</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K-I-0001</t>
        </is>
      </c>
      <c r="B5613" s="12" t="inlineStr">
        <is>
          <t>K</t>
        </is>
      </c>
      <c r="C5613" s="12" t="inlineStr">
        <is>
          <t>Fuel supply (adjacent market)</t>
        </is>
      </c>
      <c r="D5613" s="12" t="inlineStr">
        <is>
          <t>Analog instrument to JB JB-T-H2-AI01: 12 x 1 pr (field cables)</t>
        </is>
      </c>
      <c r="E5613" s="12" t="inlineStr">
        <is>
          <t>T-H2</t>
        </is>
      </c>
      <c r="F5613" s="12" t="inlineStr">
        <is>
          <t>H2 19: T-H2 230/13.8 kV (about 40 MVA)</t>
        </is>
      </c>
      <c r="G5613" s="12" t="inlineStr">
        <is>
          <t>JB-T-H2-AI01</t>
        </is>
      </c>
      <c r="H5613" s="12" t="inlineStr">
        <is>
          <t>H2 19: T-H2 230/13.8 kV (about 40 MVA)</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6" t="n">
        <v>80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K-I-0002</t>
        </is>
      </c>
      <c r="B5614" s="12" t="inlineStr">
        <is>
          <t>K</t>
        </is>
      </c>
      <c r="C5614" s="12" t="inlineStr">
        <is>
          <t>Fuel supply (adjacent market)</t>
        </is>
      </c>
      <c r="D5614" s="12" t="inlineStr">
        <is>
          <t>Home run JB-T-H2-AI01 to the control / marshalling room</t>
        </is>
      </c>
      <c r="E5614" s="12" t="inlineStr"/>
      <c r="F5614" s="12" t="inlineStr">
        <is>
          <t>H2 20: 13.8 kV e-house</t>
        </is>
      </c>
      <c r="G5614" s="12" t="inlineStr">
        <is>
          <t>JB-T-H2-AI01</t>
        </is>
      </c>
      <c r="H5614" s="12" t="inlineStr">
        <is>
          <t>H2 19: T-H2 230/13.8 kV (about 40 MVA)</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35</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K-I-0003</t>
        </is>
      </c>
      <c r="B5615" s="12" t="inlineStr">
        <is>
          <t>K</t>
        </is>
      </c>
      <c r="C5615" s="12" t="inlineStr">
        <is>
          <t>Fuel supply (adjacent market)</t>
        </is>
      </c>
      <c r="D5615" s="12" t="inlineStr">
        <is>
          <t>Discrete device to JB JB-T-H2-DI01: 12 x 1 pr (field cables)</t>
        </is>
      </c>
      <c r="E5615" s="12" t="inlineStr">
        <is>
          <t>T-H2</t>
        </is>
      </c>
      <c r="F5615" s="12" t="inlineStr">
        <is>
          <t>H2 19: T-H2 230/13.8 kV (about 40 MVA)</t>
        </is>
      </c>
      <c r="G5615" s="12" t="inlineStr">
        <is>
          <t>JB-T-H2-DI01</t>
        </is>
      </c>
      <c r="H5615" s="12" t="inlineStr">
        <is>
          <t>H2 19: T-H2 230/13.8 kV (about 40 MVA)</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80</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K-I-0004</t>
        </is>
      </c>
      <c r="B5616" s="12" t="inlineStr">
        <is>
          <t>K</t>
        </is>
      </c>
      <c r="C5616" s="12" t="inlineStr">
        <is>
          <t>Fuel supply (adjacent market)</t>
        </is>
      </c>
      <c r="D5616" s="12" t="inlineStr">
        <is>
          <t>Home run JB-T-H2-DI01 to the control / marshalling room</t>
        </is>
      </c>
      <c r="E5616" s="12" t="inlineStr"/>
      <c r="F5616" s="12" t="inlineStr">
        <is>
          <t>H2 20: 13.8 kV e-house</t>
        </is>
      </c>
      <c r="G5616" s="12" t="inlineStr">
        <is>
          <t>JB-T-H2-DI01</t>
        </is>
      </c>
      <c r="H5616" s="12" t="inlineStr">
        <is>
          <t>H2 19: T-H2 230/13.8 kV (about 40 MVA)</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35</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K-I-0005</t>
        </is>
      </c>
      <c r="B5617" s="12" t="inlineStr">
        <is>
          <t>K</t>
        </is>
      </c>
      <c r="C5617" s="12" t="inlineStr">
        <is>
          <t>Fuel supply (adjacent market)</t>
        </is>
      </c>
      <c r="D5617" s="12" t="inlineStr">
        <is>
          <t>Analog instrument to JB JB-H2 20: 13.8 kV e-h-AI01: 12 x 1 pr (field cables)</t>
        </is>
      </c>
      <c r="E5617" s="12" t="inlineStr"/>
      <c r="F5617" s="12" t="inlineStr">
        <is>
          <t>H2 20: 13.8 kV e-house</t>
        </is>
      </c>
      <c r="G5617" s="12" t="inlineStr">
        <is>
          <t>JB-H2 20: 13.8 kV e-h-AI01</t>
        </is>
      </c>
      <c r="H5617" s="12" t="inlineStr">
        <is>
          <t>H2 20: 13.8 kV e-house</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69</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K-I-0006</t>
        </is>
      </c>
      <c r="B5618" s="12" t="inlineStr">
        <is>
          <t>K</t>
        </is>
      </c>
      <c r="C5618" s="12" t="inlineStr">
        <is>
          <t>Fuel supply (adjacent market)</t>
        </is>
      </c>
      <c r="D5618" s="12" t="inlineStr">
        <is>
          <t>Home run JB-H2 20: 13.8 kV e-h-AI01 to the control / marshalling room</t>
        </is>
      </c>
      <c r="E5618" s="12" t="inlineStr"/>
      <c r="F5618" s="12" t="inlineStr">
        <is>
          <t>H2 20: 13.8 kV e-house</t>
        </is>
      </c>
      <c r="G5618" s="12" t="inlineStr">
        <is>
          <t>JB-H2 20: 13.8 kV e-h-AI01</t>
        </is>
      </c>
      <c r="H5618" s="12" t="inlineStr">
        <is>
          <t>H2 20: 13.8 kV e-house</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Tray</t>
        </is>
      </c>
      <c r="T5618" s="16" t="n">
        <v>0</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K-I-0007</t>
        </is>
      </c>
      <c r="B5619" s="12" t="inlineStr">
        <is>
          <t>K</t>
        </is>
      </c>
      <c r="C5619" s="12" t="inlineStr">
        <is>
          <t>Fuel supply (adjacent market)</t>
        </is>
      </c>
      <c r="D5619" s="12" t="inlineStr">
        <is>
          <t>Discrete device to JB JB-H2 20: 13.8 kV e-h-DI01: 12 x 1 pr (field cables)</t>
        </is>
      </c>
      <c r="E5619" s="12" t="inlineStr"/>
      <c r="F5619" s="12" t="inlineStr">
        <is>
          <t>H2 20: 13.8 kV e-house</t>
        </is>
      </c>
      <c r="G5619" s="12" t="inlineStr">
        <is>
          <t>JB-H2 20: 13.8 kV e-h-DI01</t>
        </is>
      </c>
      <c r="H5619" s="12" t="inlineStr">
        <is>
          <t>H2 20: 13.8 kV e-house</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12</v>
      </c>
      <c r="O5619" s="12" t="n">
        <v>1</v>
      </c>
      <c r="P5619" s="12" t="n"/>
      <c r="Q5619" s="12" t="n"/>
      <c r="R5619" s="12" t="n"/>
      <c r="S5619" s="12" t="inlineStr">
        <is>
          <t>Tray / conduit</t>
        </is>
      </c>
      <c r="T5619" s="16" t="n">
        <v>69</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K-I-0008</t>
        </is>
      </c>
      <c r="B5620" s="12" t="inlineStr">
        <is>
          <t>K</t>
        </is>
      </c>
      <c r="C5620" s="12" t="inlineStr">
        <is>
          <t>Fuel supply (adjacent market)</t>
        </is>
      </c>
      <c r="D5620" s="12" t="inlineStr">
        <is>
          <t>Home run JB-H2 20: 13.8 kV e-h-DI01 to the control / marshalling room</t>
        </is>
      </c>
      <c r="E5620" s="12" t="inlineStr"/>
      <c r="F5620" s="12" t="inlineStr">
        <is>
          <t>H2 20: 13.8 kV e-house</t>
        </is>
      </c>
      <c r="G5620" s="12" t="inlineStr">
        <is>
          <t>JB-H2 20: 13.8 kV e-h-DI01</t>
        </is>
      </c>
      <c r="H5620" s="12" t="inlineStr">
        <is>
          <t>H2 20: 13.8 kV e-house</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Tray</t>
        </is>
      </c>
      <c r="T5620" s="16" t="n">
        <v>0</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K-I-0009</t>
        </is>
      </c>
      <c r="B5621" s="12" t="inlineStr">
        <is>
          <t>K</t>
        </is>
      </c>
      <c r="C5621" s="12" t="inlineStr">
        <is>
          <t>Fuel supply (adjacent market)</t>
        </is>
      </c>
      <c r="D5621" s="12" t="inlineStr">
        <is>
          <t>Analog instrument to JB JB-H2 21: rectifier t-AI01: 12 x 1 pr (field cables)</t>
        </is>
      </c>
      <c r="E5621" s="12" t="inlineStr"/>
      <c r="F5621" s="12" t="inlineStr">
        <is>
          <t>H2 21: rectifier transformer 1 (7 MVA)</t>
        </is>
      </c>
      <c r="G5621" s="12" t="inlineStr">
        <is>
          <t>JB-H2 21: rectifier t-AI01</t>
        </is>
      </c>
      <c r="H5621" s="12" t="inlineStr">
        <is>
          <t>H2 21: rectifier transformer 1 (7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K-I-0010</t>
        </is>
      </c>
      <c r="B5622" s="12" t="inlineStr">
        <is>
          <t>K</t>
        </is>
      </c>
      <c r="C5622" s="12" t="inlineStr">
        <is>
          <t>Fuel supply (adjacent market)</t>
        </is>
      </c>
      <c r="D5622" s="12" t="inlineStr">
        <is>
          <t>Home run JB-H2 21: rectifier t-AI01 to the control / marshalling room</t>
        </is>
      </c>
      <c r="E5622" s="12" t="inlineStr"/>
      <c r="F5622" s="12" t="inlineStr">
        <is>
          <t>H2 20: 13.8 kV e-house</t>
        </is>
      </c>
      <c r="G5622" s="12" t="inlineStr">
        <is>
          <t>JB-H2 21: rectifier t-AI01</t>
        </is>
      </c>
      <c r="H5622" s="12" t="inlineStr">
        <is>
          <t>H2 21: rectifier transformer 1 (7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356</v>
      </c>
      <c r="U5622" s="16" t="n">
        <v>48</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K-I-0011</t>
        </is>
      </c>
      <c r="B5623" s="12" t="inlineStr">
        <is>
          <t>K</t>
        </is>
      </c>
      <c r="C5623" s="12" t="inlineStr">
        <is>
          <t>Fuel supply (adjacent market)</t>
        </is>
      </c>
      <c r="D5623" s="12" t="inlineStr">
        <is>
          <t>Discrete device to JB JB-H2 21: rectifier t-DI01: 12 x 1 pr (field cables)</t>
        </is>
      </c>
      <c r="E5623" s="12" t="inlineStr"/>
      <c r="F5623" s="12" t="inlineStr">
        <is>
          <t>H2 21: rectifier transformer 1 (7 MVA)</t>
        </is>
      </c>
      <c r="G5623" s="12" t="inlineStr">
        <is>
          <t>JB-H2 21: rectifier t-DI01</t>
        </is>
      </c>
      <c r="H5623" s="12" t="inlineStr">
        <is>
          <t>H2 21: rectifier transformer 1 (7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K-I-0012</t>
        </is>
      </c>
      <c r="B5624" s="12" t="inlineStr">
        <is>
          <t>K</t>
        </is>
      </c>
      <c r="C5624" s="12" t="inlineStr">
        <is>
          <t>Fuel supply (adjacent market)</t>
        </is>
      </c>
      <c r="D5624" s="12" t="inlineStr">
        <is>
          <t>Home run JB-H2 21: rectifier t-DI01 to the control / marshalling room</t>
        </is>
      </c>
      <c r="E5624" s="12" t="inlineStr"/>
      <c r="F5624" s="12" t="inlineStr">
        <is>
          <t>H2 20: 13.8 kV e-house</t>
        </is>
      </c>
      <c r="G5624" s="12" t="inlineStr">
        <is>
          <t>JB-H2 21: rectifier t-DI01</t>
        </is>
      </c>
      <c r="H5624" s="12" t="inlineStr">
        <is>
          <t>H2 21: rectifier transformer 1 (7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356</v>
      </c>
      <c r="U5624" s="16" t="n">
        <v>48</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K-I-0013</t>
        </is>
      </c>
      <c r="B5625" s="12" t="inlineStr">
        <is>
          <t>K</t>
        </is>
      </c>
      <c r="C5625" s="12" t="inlineStr">
        <is>
          <t>Fuel supply (adjacent market)</t>
        </is>
      </c>
      <c r="D5625" s="12" t="inlineStr">
        <is>
          <t>Analog instrument to JB JB-H2 21: rectifier t-AI01: 12 x 1 pr (field cables)</t>
        </is>
      </c>
      <c r="E5625" s="12" t="inlineStr"/>
      <c r="F5625" s="12" t="inlineStr">
        <is>
          <t>H2 21: rectifier transformer 2 (7 MVA)</t>
        </is>
      </c>
      <c r="G5625" s="12" t="inlineStr">
        <is>
          <t>JB-H2 21: rectifier t-AI01</t>
        </is>
      </c>
      <c r="H5625" s="12" t="inlineStr">
        <is>
          <t>H2 21: rectifier transformer 2 (7 MVA)</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K-I-0014</t>
        </is>
      </c>
      <c r="B5626" s="12" t="inlineStr">
        <is>
          <t>K</t>
        </is>
      </c>
      <c r="C5626" s="12" t="inlineStr">
        <is>
          <t>Fuel supply (adjacent market)</t>
        </is>
      </c>
      <c r="D5626" s="12" t="inlineStr">
        <is>
          <t>Home run JB-H2 21: rectifier t-AI01 to the control / marshalling room</t>
        </is>
      </c>
      <c r="E5626" s="12" t="inlineStr"/>
      <c r="F5626" s="12" t="inlineStr">
        <is>
          <t>H2 20: 13.8 kV e-house</t>
        </is>
      </c>
      <c r="G5626" s="12" t="inlineStr">
        <is>
          <t>JB-H2 21: rectifier t-AI01</t>
        </is>
      </c>
      <c r="H5626" s="12" t="inlineStr">
        <is>
          <t>H2 21: rectifier transformer 2 (7 MVA)</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356</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K-I-0015</t>
        </is>
      </c>
      <c r="B5627" s="12" t="inlineStr">
        <is>
          <t>K</t>
        </is>
      </c>
      <c r="C5627" s="12" t="inlineStr">
        <is>
          <t>Fuel supply (adjacent market)</t>
        </is>
      </c>
      <c r="D5627" s="12" t="inlineStr">
        <is>
          <t>Discrete device to JB JB-H2 21: rectifier t-DI01: 12 x 1 pr (field cables)</t>
        </is>
      </c>
      <c r="E5627" s="12" t="inlineStr"/>
      <c r="F5627" s="12" t="inlineStr">
        <is>
          <t>H2 21: rectifier transformer 2 (7 MVA)</t>
        </is>
      </c>
      <c r="G5627" s="12" t="inlineStr">
        <is>
          <t>JB-H2 21: rectifier t-DI01</t>
        </is>
      </c>
      <c r="H5627" s="12" t="inlineStr">
        <is>
          <t>H2 21: rectifier transformer 2 (7 MVA)</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41</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K-I-0016</t>
        </is>
      </c>
      <c r="B5628" s="12" t="inlineStr">
        <is>
          <t>K</t>
        </is>
      </c>
      <c r="C5628" s="12" t="inlineStr">
        <is>
          <t>Fuel supply (adjacent market)</t>
        </is>
      </c>
      <c r="D5628" s="12" t="inlineStr">
        <is>
          <t>Home run JB-H2 21: rectifier t-DI01 to the control / marshalling room</t>
        </is>
      </c>
      <c r="E5628" s="12" t="inlineStr"/>
      <c r="F5628" s="12" t="inlineStr">
        <is>
          <t>H2 20: 13.8 kV e-house</t>
        </is>
      </c>
      <c r="G5628" s="12" t="inlineStr">
        <is>
          <t>JB-H2 21: rectifier t-DI01</t>
        </is>
      </c>
      <c r="H5628" s="12" t="inlineStr">
        <is>
          <t>H2 21: rectifier transformer 2 (7 MVA)</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6" t="n">
        <v>356</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K-I-0017</t>
        </is>
      </c>
      <c r="B5629" s="12" t="inlineStr">
        <is>
          <t>K</t>
        </is>
      </c>
      <c r="C5629" s="12" t="inlineStr">
        <is>
          <t>Fuel supply (adjacent market)</t>
        </is>
      </c>
      <c r="D5629" s="12" t="inlineStr">
        <is>
          <t>Analog instrument to JB JB-H2 21: rectifier t-AI01: 12 x 1 pr (field cables)</t>
        </is>
      </c>
      <c r="E5629" s="12" t="inlineStr"/>
      <c r="F5629" s="12" t="inlineStr">
        <is>
          <t>H2 21: rectifier transformer 3 (7 MVA)</t>
        </is>
      </c>
      <c r="G5629" s="12" t="inlineStr">
        <is>
          <t>JB-H2 21: rectifier t-AI01</t>
        </is>
      </c>
      <c r="H5629" s="12" t="inlineStr">
        <is>
          <t>H2 21: rectifier transformer 3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K-I-0018</t>
        </is>
      </c>
      <c r="B5630" s="12" t="inlineStr">
        <is>
          <t>K</t>
        </is>
      </c>
      <c r="C5630" s="12" t="inlineStr">
        <is>
          <t>Fuel supply (adjacent market)</t>
        </is>
      </c>
      <c r="D5630" s="12" t="inlineStr">
        <is>
          <t>Home run JB-H2 21: rectifier t-AI01 to the control / marshalling room</t>
        </is>
      </c>
      <c r="E5630" s="12" t="inlineStr"/>
      <c r="F5630" s="12" t="inlineStr">
        <is>
          <t>H2 20: 13.8 kV e-house</t>
        </is>
      </c>
      <c r="G5630" s="12" t="inlineStr">
        <is>
          <t>JB-H2 21: rectifier t-AI01</t>
        </is>
      </c>
      <c r="H5630" s="12" t="inlineStr">
        <is>
          <t>H2 21: rectifier transformer 3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334</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K-I-0019</t>
        </is>
      </c>
      <c r="B5631" s="12" t="inlineStr">
        <is>
          <t>K</t>
        </is>
      </c>
      <c r="C5631" s="12" t="inlineStr">
        <is>
          <t>Fuel supply (adjacent market)</t>
        </is>
      </c>
      <c r="D5631" s="12" t="inlineStr">
        <is>
          <t>Discrete device to JB JB-H2 21: rectifier t-DI01: 12 x 1 pr (field cables)</t>
        </is>
      </c>
      <c r="E5631" s="12" t="inlineStr"/>
      <c r="F5631" s="12" t="inlineStr">
        <is>
          <t>H2 21: rectifier transformer 3 (7 MVA)</t>
        </is>
      </c>
      <c r="G5631" s="12" t="inlineStr">
        <is>
          <t>JB-H2 21: rectifier t-DI01</t>
        </is>
      </c>
      <c r="H5631" s="12" t="inlineStr">
        <is>
          <t>H2 21: rectifier transformer 3 (7 MVA)</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K-I-0020</t>
        </is>
      </c>
      <c r="B5632" s="12" t="inlineStr">
        <is>
          <t>K</t>
        </is>
      </c>
      <c r="C5632" s="12" t="inlineStr">
        <is>
          <t>Fuel supply (adjacent market)</t>
        </is>
      </c>
      <c r="D5632" s="12" t="inlineStr">
        <is>
          <t>Home run JB-H2 21: rectifier t-DI01 to the control / marshalling room</t>
        </is>
      </c>
      <c r="E5632" s="12" t="inlineStr"/>
      <c r="F5632" s="12" t="inlineStr">
        <is>
          <t>H2 20: 13.8 kV e-house</t>
        </is>
      </c>
      <c r="G5632" s="12" t="inlineStr">
        <is>
          <t>JB-H2 21: rectifier t-DI01</t>
        </is>
      </c>
      <c r="H5632" s="12" t="inlineStr">
        <is>
          <t>H2 21: rectifier transformer 3 (7 MVA)</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334</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K-I-0021</t>
        </is>
      </c>
      <c r="B5633" s="12" t="inlineStr">
        <is>
          <t>K</t>
        </is>
      </c>
      <c r="C5633" s="12" t="inlineStr">
        <is>
          <t>Fuel supply (adjacent market)</t>
        </is>
      </c>
      <c r="D5633" s="12" t="inlineStr">
        <is>
          <t>Analog instrument to JB JB-H2 21: rectifier t-AI01: 12 x 1 pr (field cables)</t>
        </is>
      </c>
      <c r="E5633" s="12" t="inlineStr"/>
      <c r="F5633" s="12" t="inlineStr">
        <is>
          <t>H2 21: rectifier transformer 4 (7 MVA)</t>
        </is>
      </c>
      <c r="G5633" s="12" t="inlineStr">
        <is>
          <t>JB-H2 21: rectifier t-AI01</t>
        </is>
      </c>
      <c r="H5633" s="12" t="inlineStr">
        <is>
          <t>H2 21: rectifier transformer 4 (7 MVA)</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41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K-I-0022</t>
        </is>
      </c>
      <c r="B5634" s="12" t="inlineStr">
        <is>
          <t>K</t>
        </is>
      </c>
      <c r="C5634" s="12" t="inlineStr">
        <is>
          <t>Fuel supply (adjacent market)</t>
        </is>
      </c>
      <c r="D5634" s="12" t="inlineStr">
        <is>
          <t>Home run JB-H2 21: rectifier t-AI01 to the control / marshalling room</t>
        </is>
      </c>
      <c r="E5634" s="12" t="inlineStr"/>
      <c r="F5634" s="12" t="inlineStr">
        <is>
          <t>H2 20: 13.8 kV e-house</t>
        </is>
      </c>
      <c r="G5634" s="12" t="inlineStr">
        <is>
          <t>JB-H2 21: rectifier t-AI01</t>
        </is>
      </c>
      <c r="H5634" s="12" t="inlineStr">
        <is>
          <t>H2 21: rectifier transformer 4 (7 MVA)</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312</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K-I-0023</t>
        </is>
      </c>
      <c r="B5635" s="12" t="inlineStr">
        <is>
          <t>K</t>
        </is>
      </c>
      <c r="C5635" s="12" t="inlineStr">
        <is>
          <t>Fuel supply (adjacent market)</t>
        </is>
      </c>
      <c r="D5635" s="12" t="inlineStr">
        <is>
          <t>Discrete device to JB JB-H2 21: rectifier t-DI01: 12 x 1 pr (field cables)</t>
        </is>
      </c>
      <c r="E5635" s="12" t="inlineStr"/>
      <c r="F5635" s="12" t="inlineStr">
        <is>
          <t>H2 21: rectifier transformer 4 (7 MVA)</t>
        </is>
      </c>
      <c r="G5635" s="12" t="inlineStr">
        <is>
          <t>JB-H2 21: rectifier t-DI01</t>
        </is>
      </c>
      <c r="H5635" s="12" t="inlineStr">
        <is>
          <t>H2 21: rectifier transformer 4 (7 MVA)</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41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K-I-0024</t>
        </is>
      </c>
      <c r="B5636" s="12" t="inlineStr">
        <is>
          <t>K</t>
        </is>
      </c>
      <c r="C5636" s="12" t="inlineStr">
        <is>
          <t>Fuel supply (adjacent market)</t>
        </is>
      </c>
      <c r="D5636" s="12" t="inlineStr">
        <is>
          <t>Home run JB-H2 21: rectifier t-DI01 to the control / marshalling room</t>
        </is>
      </c>
      <c r="E5636" s="12" t="inlineStr"/>
      <c r="F5636" s="12" t="inlineStr">
        <is>
          <t>H2 20: 13.8 kV e-house</t>
        </is>
      </c>
      <c r="G5636" s="12" t="inlineStr">
        <is>
          <t>JB-H2 21: rectifier t-DI01</t>
        </is>
      </c>
      <c r="H5636" s="12" t="inlineStr">
        <is>
          <t>H2 21: rectifier transformer 4 (7 MVA)</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312</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K-I-0025</t>
        </is>
      </c>
      <c r="B5637" s="12" t="inlineStr">
        <is>
          <t>K</t>
        </is>
      </c>
      <c r="C5637" s="12" t="inlineStr">
        <is>
          <t>Fuel supply (adjacent market)</t>
        </is>
      </c>
      <c r="D5637" s="12" t="inlineStr">
        <is>
          <t>Analog instrument to JB JB-H2 21: rectifier t-AI01: 12 x 1 pr (field cables)</t>
        </is>
      </c>
      <c r="E5637" s="12" t="inlineStr"/>
      <c r="F5637" s="12" t="inlineStr">
        <is>
          <t>H2 21: rectifier transformer 5 (7 MVA)</t>
        </is>
      </c>
      <c r="G5637" s="12" t="inlineStr">
        <is>
          <t>JB-H2 21: rectifier t-AI01</t>
        </is>
      </c>
      <c r="H5637" s="12" t="inlineStr">
        <is>
          <t>H2 21: rectifier transformer 5 (7 MVA)</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41</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K-I-0026</t>
        </is>
      </c>
      <c r="B5638" s="12" t="inlineStr">
        <is>
          <t>K</t>
        </is>
      </c>
      <c r="C5638" s="12" t="inlineStr">
        <is>
          <t>Fuel supply (adjacent market)</t>
        </is>
      </c>
      <c r="D5638" s="12" t="inlineStr">
        <is>
          <t>Home run JB-H2 21: rectifier t-AI01 to the control / marshalling room</t>
        </is>
      </c>
      <c r="E5638" s="12" t="inlineStr"/>
      <c r="F5638" s="12" t="inlineStr">
        <is>
          <t>H2 20: 13.8 kV e-house</t>
        </is>
      </c>
      <c r="G5638" s="12" t="inlineStr">
        <is>
          <t>JB-H2 21: rectifier t-AI01</t>
        </is>
      </c>
      <c r="H5638" s="12" t="inlineStr">
        <is>
          <t>H2 21: rectifier transformer 5 (7 MVA)</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254</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K-I-0027</t>
        </is>
      </c>
      <c r="B5639" s="12" t="inlineStr">
        <is>
          <t>K</t>
        </is>
      </c>
      <c r="C5639" s="12" t="inlineStr">
        <is>
          <t>Fuel supply (adjacent market)</t>
        </is>
      </c>
      <c r="D5639" s="12" t="inlineStr">
        <is>
          <t>Discrete device to JB JB-H2 21: rectifier t-DI01: 12 x 1 pr (field cables)</t>
        </is>
      </c>
      <c r="E5639" s="12" t="inlineStr"/>
      <c r="F5639" s="12" t="inlineStr">
        <is>
          <t>H2 21: rectifier transformer 5 (7 MVA)</t>
        </is>
      </c>
      <c r="G5639" s="12" t="inlineStr">
        <is>
          <t>JB-H2 21: rectifier t-DI01</t>
        </is>
      </c>
      <c r="H5639" s="12" t="inlineStr">
        <is>
          <t>H2 21: rectifier transformer 5 (7 MVA)</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41</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K-I-0028</t>
        </is>
      </c>
      <c r="B5640" s="12" t="inlineStr">
        <is>
          <t>K</t>
        </is>
      </c>
      <c r="C5640" s="12" t="inlineStr">
        <is>
          <t>Fuel supply (adjacent market)</t>
        </is>
      </c>
      <c r="D5640" s="12" t="inlineStr">
        <is>
          <t>Home run JB-H2 21: rectifier t-DI01 to the control / marshalling room</t>
        </is>
      </c>
      <c r="E5640" s="12" t="inlineStr"/>
      <c r="F5640" s="12" t="inlineStr">
        <is>
          <t>H2 20: 13.8 kV e-house</t>
        </is>
      </c>
      <c r="G5640" s="12" t="inlineStr">
        <is>
          <t>JB-H2 21: rectifier t-DI01</t>
        </is>
      </c>
      <c r="H5640" s="12" t="inlineStr">
        <is>
          <t>H2 21: rectifier transformer 5 (7 MVA)</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254</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K-I-0029</t>
        </is>
      </c>
      <c r="B5641" s="12" t="inlineStr">
        <is>
          <t>K</t>
        </is>
      </c>
      <c r="C5641" s="12" t="inlineStr">
        <is>
          <t>Fuel supply (adjacent market)</t>
        </is>
      </c>
      <c r="D5641" s="12" t="inlineStr">
        <is>
          <t>Analog instrument to JB JB-H2-EL-AI01: 12 x 1 pr (field cables)</t>
        </is>
      </c>
      <c r="E5641" s="12" t="inlineStr">
        <is>
          <t>H2-EL</t>
        </is>
      </c>
      <c r="F5641" s="12" t="inlineStr">
        <is>
          <t>H2 22: electrolyzer building (5 x HyLYZER-1000 + 5 rectifiers)</t>
        </is>
      </c>
      <c r="G5641" s="12" t="inlineStr">
        <is>
          <t>JB-H2-EL-AI01</t>
        </is>
      </c>
      <c r="H5641" s="12" t="inlineStr">
        <is>
          <t>H2 22: electrolyzer building (5 x HyLYZER-1000 + 5 rectifiers)</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157</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K-I-0030</t>
        </is>
      </c>
      <c r="B5642" s="12" t="inlineStr">
        <is>
          <t>K</t>
        </is>
      </c>
      <c r="C5642" s="12" t="inlineStr">
        <is>
          <t>Fuel supply (adjacent market)</t>
        </is>
      </c>
      <c r="D5642" s="12" t="inlineStr">
        <is>
          <t>Home run JB-H2-EL-AI01 to the control / marshalling room</t>
        </is>
      </c>
      <c r="E5642" s="12" t="inlineStr"/>
      <c r="F5642" s="12" t="inlineStr">
        <is>
          <t>H2 20: 13.8 kV e-house</t>
        </is>
      </c>
      <c r="G5642" s="12" t="inlineStr">
        <is>
          <t>JB-H2-EL-AI01</t>
        </is>
      </c>
      <c r="H5642" s="12" t="inlineStr">
        <is>
          <t>H2 22: electrolyzer building (5 x HyLYZER-1000 + 5 rectifiers)</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346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K-I-0031</t>
        </is>
      </c>
      <c r="B5643" s="12" t="inlineStr">
        <is>
          <t>K</t>
        </is>
      </c>
      <c r="C5643" s="12" t="inlineStr">
        <is>
          <t>Fuel supply (adjacent market)</t>
        </is>
      </c>
      <c r="D5643" s="12" t="inlineStr">
        <is>
          <t>Discrete device to JB JB-H2-EL-DI01: 12 x 1 pr (field cables)</t>
        </is>
      </c>
      <c r="E5643" s="12" t="inlineStr">
        <is>
          <t>H2-EL</t>
        </is>
      </c>
      <c r="F5643" s="12" t="inlineStr">
        <is>
          <t>H2 22: electrolyzer building (5 x HyLYZER-1000 + 5 rectifiers)</t>
        </is>
      </c>
      <c r="G5643" s="12" t="inlineStr">
        <is>
          <t>JB-H2-EL-DI01</t>
        </is>
      </c>
      <c r="H5643" s="12" t="inlineStr">
        <is>
          <t>H2 22: electrolyzer building (5 x HyLYZER-1000 + 5 rectifiers)</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157</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K-I-0032</t>
        </is>
      </c>
      <c r="B5644" s="12" t="inlineStr">
        <is>
          <t>K</t>
        </is>
      </c>
      <c r="C5644" s="12" t="inlineStr">
        <is>
          <t>Fuel supply (adjacent market)</t>
        </is>
      </c>
      <c r="D5644" s="12" t="inlineStr">
        <is>
          <t>Home run JB-H2-EL-DI01 to the control / marshalling room</t>
        </is>
      </c>
      <c r="E5644" s="12" t="inlineStr"/>
      <c r="F5644" s="12" t="inlineStr">
        <is>
          <t>H2 20: 13.8 kV e-house</t>
        </is>
      </c>
      <c r="G5644" s="12" t="inlineStr">
        <is>
          <t>JB-H2-EL-DI01</t>
        </is>
      </c>
      <c r="H5644" s="12" t="inlineStr">
        <is>
          <t>H2 22: electrolyzer building (5 x HyLYZER-1000 + 5 rectifiers)</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346</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K-I-0033</t>
        </is>
      </c>
      <c r="B5645" s="12" t="inlineStr">
        <is>
          <t>K</t>
        </is>
      </c>
      <c r="C5645" s="12" t="inlineStr">
        <is>
          <t>Fuel supply (adjacent market)</t>
        </is>
      </c>
      <c r="D5645" s="12" t="inlineStr">
        <is>
          <t>Analog instrument to JB JB-H2 23: dry coolers-AI01: 12 x 1 pr (field cables)</t>
        </is>
      </c>
      <c r="E5645" s="12" t="inlineStr"/>
      <c r="F5645" s="12" t="inlineStr">
        <is>
          <t>H2 23: dry coolers</t>
        </is>
      </c>
      <c r="G5645" s="12" t="inlineStr">
        <is>
          <t>JB-H2 23: dry coolers-AI01</t>
        </is>
      </c>
      <c r="H5645" s="12" t="inlineStr">
        <is>
          <t>H2 23: dry coolers</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111</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K-I-0034</t>
        </is>
      </c>
      <c r="B5646" s="12" t="inlineStr">
        <is>
          <t>K</t>
        </is>
      </c>
      <c r="C5646" s="12" t="inlineStr">
        <is>
          <t>Fuel supply (adjacent market)</t>
        </is>
      </c>
      <c r="D5646" s="12" t="inlineStr">
        <is>
          <t>Home run JB-H2 23: dry coolers-AI01 to the control / marshalling room</t>
        </is>
      </c>
      <c r="E5646" s="12" t="inlineStr"/>
      <c r="F5646" s="12" t="inlineStr">
        <is>
          <t>H2 20: 13.8 kV e-house</t>
        </is>
      </c>
      <c r="G5646" s="12" t="inlineStr">
        <is>
          <t>JB-H2 23: dry coolers-AI01</t>
        </is>
      </c>
      <c r="H5646" s="12" t="inlineStr">
        <is>
          <t>H2 23: dry coolers</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100</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K-I-0035</t>
        </is>
      </c>
      <c r="B5647" s="12" t="inlineStr">
        <is>
          <t>K</t>
        </is>
      </c>
      <c r="C5647" s="12" t="inlineStr">
        <is>
          <t>Fuel supply (adjacent market)</t>
        </is>
      </c>
      <c r="D5647" s="12" t="inlineStr">
        <is>
          <t>Discrete device to JB JB-H2 23: dry coolers-DI01: 12 x 1 pr (field cables)</t>
        </is>
      </c>
      <c r="E5647" s="12" t="inlineStr"/>
      <c r="F5647" s="12" t="inlineStr">
        <is>
          <t>H2 23: dry coolers</t>
        </is>
      </c>
      <c r="G5647" s="12" t="inlineStr">
        <is>
          <t>JB-H2 23: dry coolers-DI01</t>
        </is>
      </c>
      <c r="H5647" s="12" t="inlineStr">
        <is>
          <t>H2 23: dry coolers</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111</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K-I-0036</t>
        </is>
      </c>
      <c r="B5648" s="12" t="inlineStr">
        <is>
          <t>K</t>
        </is>
      </c>
      <c r="C5648" s="12" t="inlineStr">
        <is>
          <t>Fuel supply (adjacent market)</t>
        </is>
      </c>
      <c r="D5648" s="12" t="inlineStr">
        <is>
          <t>Home run JB-H2 23: dry coolers-DI01 to the control / marshalling room</t>
        </is>
      </c>
      <c r="E5648" s="12" t="inlineStr"/>
      <c r="F5648" s="12" t="inlineStr">
        <is>
          <t>H2 20: 13.8 kV e-house</t>
        </is>
      </c>
      <c r="G5648" s="12" t="inlineStr">
        <is>
          <t>JB-H2 23: dry coolers-DI01</t>
        </is>
      </c>
      <c r="H5648" s="12" t="inlineStr">
        <is>
          <t>H2 23: dry coolers</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100</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K-I-0037</t>
        </is>
      </c>
      <c r="B5649" s="12" t="inlineStr">
        <is>
          <t>K</t>
        </is>
      </c>
      <c r="C5649" s="12" t="inlineStr">
        <is>
          <t>Fuel supply (adjacent market)</t>
        </is>
      </c>
      <c r="D5649" s="12" t="inlineStr">
        <is>
          <t>Analog instrument to JB JB-H2 24: water purif-AI01: 12 x 1 pr (field cables)</t>
        </is>
      </c>
      <c r="E5649" s="12" t="inlineStr"/>
      <c r="F5649" s="12" t="inlineStr">
        <is>
          <t>H2 24: water purification (RO / EDI)</t>
        </is>
      </c>
      <c r="G5649" s="12" t="inlineStr">
        <is>
          <t>JB-H2 24: water purif-AI01</t>
        </is>
      </c>
      <c r="H5649" s="12" t="inlineStr">
        <is>
          <t>H2 24: water purification (RO / EDI)</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60</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K-I-0038</t>
        </is>
      </c>
      <c r="B5650" s="12" t="inlineStr">
        <is>
          <t>K</t>
        </is>
      </c>
      <c r="C5650" s="12" t="inlineStr">
        <is>
          <t>Fuel supply (adjacent market)</t>
        </is>
      </c>
      <c r="D5650" s="12" t="inlineStr">
        <is>
          <t>Home run JB-H2 24: water purif-AI01 to the control / marshalling room</t>
        </is>
      </c>
      <c r="E5650" s="12" t="inlineStr"/>
      <c r="F5650" s="12" t="inlineStr">
        <is>
          <t>H2 20: 13.8 kV e-house</t>
        </is>
      </c>
      <c r="G5650" s="12" t="inlineStr">
        <is>
          <t>JB-H2 24: water purif-AI01</t>
        </is>
      </c>
      <c r="H5650" s="12" t="inlineStr">
        <is>
          <t>H2 24: water purification (RO / EDI)</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146</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K-I-0039</t>
        </is>
      </c>
      <c r="B5651" s="12" t="inlineStr">
        <is>
          <t>K</t>
        </is>
      </c>
      <c r="C5651" s="12" t="inlineStr">
        <is>
          <t>Fuel supply (adjacent market)</t>
        </is>
      </c>
      <c r="D5651" s="12" t="inlineStr">
        <is>
          <t>Discrete device to JB JB-H2 24: water purif-DI01: 12 x 1 pr (field cables)</t>
        </is>
      </c>
      <c r="E5651" s="12" t="inlineStr"/>
      <c r="F5651" s="12" t="inlineStr">
        <is>
          <t>H2 24: water purification (RO / EDI)</t>
        </is>
      </c>
      <c r="G5651" s="12" t="inlineStr">
        <is>
          <t>JB-H2 24: water purif-DI01</t>
        </is>
      </c>
      <c r="H5651" s="12" t="inlineStr">
        <is>
          <t>H2 24: water purification (RO / EDI)</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60</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K-I-0040</t>
        </is>
      </c>
      <c r="B5652" s="12" t="inlineStr">
        <is>
          <t>K</t>
        </is>
      </c>
      <c r="C5652" s="12" t="inlineStr">
        <is>
          <t>Fuel supply (adjacent market)</t>
        </is>
      </c>
      <c r="D5652" s="12" t="inlineStr">
        <is>
          <t>Home run JB-H2 24: water purif-DI01 to the control / marshalling room</t>
        </is>
      </c>
      <c r="E5652" s="12" t="inlineStr"/>
      <c r="F5652" s="12" t="inlineStr">
        <is>
          <t>H2 20: 13.8 kV e-house</t>
        </is>
      </c>
      <c r="G5652" s="12" t="inlineStr">
        <is>
          <t>JB-H2 24: water purif-DI01</t>
        </is>
      </c>
      <c r="H5652" s="12" t="inlineStr">
        <is>
          <t>H2 24: water purification (RO / EDI)</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146</v>
      </c>
      <c r="U5652" s="16" t="n">
        <v>32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K-I-0041</t>
        </is>
      </c>
      <c r="B5653" s="12" t="inlineStr">
        <is>
          <t>K</t>
        </is>
      </c>
      <c r="C5653" s="12" t="inlineStr">
        <is>
          <t>Fuel supply (adjacent market)</t>
        </is>
      </c>
      <c r="D5653" s="12" t="inlineStr">
        <is>
          <t>Analog instrument to JB JB-H2 25: H2 dryer / -AI01: 12 x 1 pr (field cables)</t>
        </is>
      </c>
      <c r="E5653" s="12" t="inlineStr"/>
      <c r="F5653" s="12" t="inlineStr">
        <is>
          <t>H2 25: H2 dryer / purification</t>
        </is>
      </c>
      <c r="G5653" s="12" t="inlineStr">
        <is>
          <t>JB-H2 25: H2 dryer / -AI01</t>
        </is>
      </c>
      <c r="H5653" s="12" t="inlineStr">
        <is>
          <t>H2 25: H2 dryer / purification</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60</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K-I-0042</t>
        </is>
      </c>
      <c r="B5654" s="12" t="inlineStr">
        <is>
          <t>K</t>
        </is>
      </c>
      <c r="C5654" s="12" t="inlineStr">
        <is>
          <t>Fuel supply (adjacent market)</t>
        </is>
      </c>
      <c r="D5654" s="12" t="inlineStr">
        <is>
          <t>Home run JB-H2 25: H2 dryer / -AI01 to the control / marshalling room</t>
        </is>
      </c>
      <c r="E5654" s="12" t="inlineStr"/>
      <c r="F5654" s="12" t="inlineStr">
        <is>
          <t>H2 20: 13.8 kV e-house</t>
        </is>
      </c>
      <c r="G5654" s="12" t="inlineStr">
        <is>
          <t>JB-H2 25: H2 dryer / -AI01</t>
        </is>
      </c>
      <c r="H5654" s="12" t="inlineStr">
        <is>
          <t>H2 25: H2 dryer / purification</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0</v>
      </c>
      <c r="U5654" s="16" t="n">
        <v>49</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K-I-0043</t>
        </is>
      </c>
      <c r="B5655" s="12" t="inlineStr">
        <is>
          <t>K</t>
        </is>
      </c>
      <c r="C5655" s="12" t="inlineStr">
        <is>
          <t>Fuel supply (adjacent market)</t>
        </is>
      </c>
      <c r="D5655" s="12" t="inlineStr">
        <is>
          <t>Discrete device to JB JB-H2 25: H2 dryer / -DI01: 12 x 1 pr (field cables)</t>
        </is>
      </c>
      <c r="E5655" s="12" t="inlineStr"/>
      <c r="F5655" s="12" t="inlineStr">
        <is>
          <t>H2 25: H2 dryer / purification</t>
        </is>
      </c>
      <c r="G5655" s="12" t="inlineStr">
        <is>
          <t>JB-H2 25: H2 dryer / -DI01</t>
        </is>
      </c>
      <c r="H5655" s="12" t="inlineStr">
        <is>
          <t>H2 25: H2 dryer / purification</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60</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K-I-0044</t>
        </is>
      </c>
      <c r="B5656" s="12" t="inlineStr">
        <is>
          <t>K</t>
        </is>
      </c>
      <c r="C5656" s="12" t="inlineStr">
        <is>
          <t>Fuel supply (adjacent market)</t>
        </is>
      </c>
      <c r="D5656" s="12" t="inlineStr">
        <is>
          <t>Home run JB-H2 25: H2 dryer / -DI01 to the control / marshalling room</t>
        </is>
      </c>
      <c r="E5656" s="12" t="inlineStr"/>
      <c r="F5656" s="12" t="inlineStr">
        <is>
          <t>H2 20: 13.8 kV e-house</t>
        </is>
      </c>
      <c r="G5656" s="12" t="inlineStr">
        <is>
          <t>JB-H2 25: H2 dryer / -DI01</t>
        </is>
      </c>
      <c r="H5656" s="12" t="inlineStr">
        <is>
          <t>H2 25: H2 dryer / purification</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0</v>
      </c>
      <c r="U5656" s="16" t="n">
        <v>49</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K-I-0045</t>
        </is>
      </c>
      <c r="B5657" s="12" t="inlineStr">
        <is>
          <t>K</t>
        </is>
      </c>
      <c r="C5657" s="12" t="inlineStr">
        <is>
          <t>Fuel supply (adjacent market)</t>
        </is>
      </c>
      <c r="D5657" s="12" t="inlineStr">
        <is>
          <t>Analog instrument to JB JB-H2 26: H2 compress-AI01: 12 x 1 pr (field cables)</t>
        </is>
      </c>
      <c r="E5657" s="12" t="inlineStr"/>
      <c r="F5657" s="12" t="inlineStr">
        <is>
          <t>H2 26: H2 compressor 1 (40 ft ISO)</t>
        </is>
      </c>
      <c r="G5657" s="12" t="inlineStr">
        <is>
          <t>JB-H2 26: H2 compress-AI01</t>
        </is>
      </c>
      <c r="H5657" s="12" t="inlineStr">
        <is>
          <t>H2 26: H2 compressor 1 (40 ft ISO)</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53</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K-I-0046</t>
        </is>
      </c>
      <c r="B5658" s="12" t="inlineStr">
        <is>
          <t>K</t>
        </is>
      </c>
      <c r="C5658" s="12" t="inlineStr">
        <is>
          <t>Fuel supply (adjacent market)</t>
        </is>
      </c>
      <c r="D5658" s="12" t="inlineStr">
        <is>
          <t>Home run JB-H2 26: H2 compress-AI01 to the control / marshalling room</t>
        </is>
      </c>
      <c r="E5658" s="12" t="inlineStr"/>
      <c r="F5658" s="12" t="inlineStr">
        <is>
          <t>H2 20: 13.8 kV e-house</t>
        </is>
      </c>
      <c r="G5658" s="12" t="inlineStr">
        <is>
          <t>JB-H2 26: H2 compress-AI01</t>
        </is>
      </c>
      <c r="H5658" s="12" t="inlineStr">
        <is>
          <t>H2 26: H2 compressor 1 (40 ft ISO)</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50</v>
      </c>
      <c r="U5658" s="16" t="n">
        <v>32</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K-I-0047</t>
        </is>
      </c>
      <c r="B5659" s="12" t="inlineStr">
        <is>
          <t>K</t>
        </is>
      </c>
      <c r="C5659" s="12" t="inlineStr">
        <is>
          <t>Fuel supply (adjacent market)</t>
        </is>
      </c>
      <c r="D5659" s="12" t="inlineStr">
        <is>
          <t>Discrete device to JB JB-H2 26: H2 compress-DI01: 12 x 1 pr (field cables)</t>
        </is>
      </c>
      <c r="E5659" s="12" t="inlineStr"/>
      <c r="F5659" s="12" t="inlineStr">
        <is>
          <t>H2 26: H2 compressor 1 (40 ft ISO)</t>
        </is>
      </c>
      <c r="G5659" s="12" t="inlineStr">
        <is>
          <t>JB-H2 26: H2 compress-DI01</t>
        </is>
      </c>
      <c r="H5659" s="12" t="inlineStr">
        <is>
          <t>H2 26: H2 compressor 1 (40 ft ISO)</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53</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K-I-0048</t>
        </is>
      </c>
      <c r="B5660" s="12" t="inlineStr">
        <is>
          <t>K</t>
        </is>
      </c>
      <c r="C5660" s="12" t="inlineStr">
        <is>
          <t>Fuel supply (adjacent market)</t>
        </is>
      </c>
      <c r="D5660" s="12" t="inlineStr">
        <is>
          <t>Home run JB-H2 26: H2 compress-DI01 to the control / marshalling room</t>
        </is>
      </c>
      <c r="E5660" s="12" t="inlineStr"/>
      <c r="F5660" s="12" t="inlineStr">
        <is>
          <t>H2 20: 13.8 kV e-house</t>
        </is>
      </c>
      <c r="G5660" s="12" t="inlineStr">
        <is>
          <t>JB-H2 26: H2 compress-DI01</t>
        </is>
      </c>
      <c r="H5660" s="12" t="inlineStr">
        <is>
          <t>H2 26: H2 compressor 1 (40 ft ISO)</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50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K-I-0049</t>
        </is>
      </c>
      <c r="B5661" s="12" t="inlineStr">
        <is>
          <t>K</t>
        </is>
      </c>
      <c r="C5661" s="12" t="inlineStr">
        <is>
          <t>Fuel supply (adjacent market)</t>
        </is>
      </c>
      <c r="D5661" s="12" t="inlineStr">
        <is>
          <t>Analog instrument to JB JB-H2 26: H2 compress-AI01: 12 x 1 pr (field cables)</t>
        </is>
      </c>
      <c r="E5661" s="12" t="inlineStr"/>
      <c r="F5661" s="12" t="inlineStr">
        <is>
          <t>H2 26: H2 compressor 2 (40 ft ISO)</t>
        </is>
      </c>
      <c r="G5661" s="12" t="inlineStr">
        <is>
          <t>JB-H2 26: H2 compress-AI01</t>
        </is>
      </c>
      <c r="H5661" s="12" t="inlineStr">
        <is>
          <t>H2 26: H2 compressor 2 (40 ft ISO)</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53</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K-I-0050</t>
        </is>
      </c>
      <c r="B5662" s="12" t="inlineStr">
        <is>
          <t>K</t>
        </is>
      </c>
      <c r="C5662" s="12" t="inlineStr">
        <is>
          <t>Fuel supply (adjacent market)</t>
        </is>
      </c>
      <c r="D5662" s="12" t="inlineStr">
        <is>
          <t>Home run JB-H2 26: H2 compress-AI01 to the control / marshalling room</t>
        </is>
      </c>
      <c r="E5662" s="12" t="inlineStr"/>
      <c r="F5662" s="12" t="inlineStr">
        <is>
          <t>H2 20: 13.8 kV e-house</t>
        </is>
      </c>
      <c r="G5662" s="12" t="inlineStr">
        <is>
          <t>JB-H2 26: H2 compress-AI01</t>
        </is>
      </c>
      <c r="H5662" s="12" t="inlineStr">
        <is>
          <t>H2 26: H2 compressor 2 (40 ft ISO)</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50</v>
      </c>
      <c r="U5662" s="16" t="n">
        <v>47</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K-I-0051</t>
        </is>
      </c>
      <c r="B5663" s="12" t="inlineStr">
        <is>
          <t>K</t>
        </is>
      </c>
      <c r="C5663" s="12" t="inlineStr">
        <is>
          <t>Fuel supply (adjacent market)</t>
        </is>
      </c>
      <c r="D5663" s="12" t="inlineStr">
        <is>
          <t>Discrete device to JB JB-H2 26: H2 compress-DI01: 12 x 1 pr (field cables)</t>
        </is>
      </c>
      <c r="E5663" s="12" t="inlineStr"/>
      <c r="F5663" s="12" t="inlineStr">
        <is>
          <t>H2 26: H2 compressor 2 (40 ft ISO)</t>
        </is>
      </c>
      <c r="G5663" s="12" t="inlineStr">
        <is>
          <t>JB-H2 26: H2 compress-DI01</t>
        </is>
      </c>
      <c r="H5663" s="12" t="inlineStr">
        <is>
          <t>H2 26: H2 compressor 2 (40 ft ISO)</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53</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K-I-0052</t>
        </is>
      </c>
      <c r="B5664" s="12" t="inlineStr">
        <is>
          <t>K</t>
        </is>
      </c>
      <c r="C5664" s="12" t="inlineStr">
        <is>
          <t>Fuel supply (adjacent market)</t>
        </is>
      </c>
      <c r="D5664" s="12" t="inlineStr">
        <is>
          <t>Home run JB-H2 26: H2 compress-DI01 to the control / marshalling room</t>
        </is>
      </c>
      <c r="E5664" s="12" t="inlineStr"/>
      <c r="F5664" s="12" t="inlineStr">
        <is>
          <t>H2 20: 13.8 kV e-house</t>
        </is>
      </c>
      <c r="G5664" s="12" t="inlineStr">
        <is>
          <t>JB-H2 26: H2 compress-DI01</t>
        </is>
      </c>
      <c r="H5664" s="12" t="inlineStr">
        <is>
          <t>H2 26: H2 compressor 2 (40 ft ISO)</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50</v>
      </c>
      <c r="U5664" s="16" t="n">
        <v>47</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K-I-0053</t>
        </is>
      </c>
      <c r="B5665" s="12" t="inlineStr">
        <is>
          <t>K</t>
        </is>
      </c>
      <c r="C5665" s="12" t="inlineStr">
        <is>
          <t>Fuel supply (adjacent market)</t>
        </is>
      </c>
      <c r="D5665" s="12" t="inlineStr">
        <is>
          <t>Analog instrument to JB JB-H2 27: storage tub-AI01: 12 x 1 pr (field cables)</t>
        </is>
      </c>
      <c r="E5665" s="12" t="inlineStr"/>
      <c r="F5665" s="12" t="inlineStr">
        <is>
          <t>H2 27: storage tube bank (~40 ft tubes)</t>
        </is>
      </c>
      <c r="G5665" s="12" t="inlineStr">
        <is>
          <t>JB-H2 27: storage tub-AI01</t>
        </is>
      </c>
      <c r="H5665" s="12" t="inlineStr">
        <is>
          <t>H2 27: storage tube bank (~40 ft tubes)</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54</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K-I-0054</t>
        </is>
      </c>
      <c r="B5666" s="12" t="inlineStr">
        <is>
          <t>K</t>
        </is>
      </c>
      <c r="C5666" s="12" t="inlineStr">
        <is>
          <t>Fuel supply (adjacent market)</t>
        </is>
      </c>
      <c r="D5666" s="12" t="inlineStr">
        <is>
          <t>Home run JB-H2 27: storage tub-AI01 to the control / marshalling room</t>
        </is>
      </c>
      <c r="E5666" s="12" t="inlineStr"/>
      <c r="F5666" s="12" t="inlineStr">
        <is>
          <t>H2 20: 13.8 kV e-house</t>
        </is>
      </c>
      <c r="G5666" s="12" t="inlineStr">
        <is>
          <t>JB-H2 27: storage tub-AI01</t>
        </is>
      </c>
      <c r="H5666" s="12" t="inlineStr">
        <is>
          <t>H2 27: storage tube bank (~40 ft tubes)</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97</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K-I-0055</t>
        </is>
      </c>
      <c r="B5667" s="12" t="inlineStr">
        <is>
          <t>K</t>
        </is>
      </c>
      <c r="C5667" s="12" t="inlineStr">
        <is>
          <t>Fuel supply (adjacent market)</t>
        </is>
      </c>
      <c r="D5667" s="12" t="inlineStr">
        <is>
          <t>Discrete device to JB JB-H2 27: storage tub-DI01: 12 x 1 pr (field cables)</t>
        </is>
      </c>
      <c r="E5667" s="12" t="inlineStr"/>
      <c r="F5667" s="12" t="inlineStr">
        <is>
          <t>H2 27: storage tube bank (~40 ft tubes)</t>
        </is>
      </c>
      <c r="G5667" s="12" t="inlineStr">
        <is>
          <t>JB-H2 27: storage tub-DI01</t>
        </is>
      </c>
      <c r="H5667" s="12" t="inlineStr">
        <is>
          <t>H2 27: storage tube bank (~40 ft tubes)</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54</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K-I-0056</t>
        </is>
      </c>
      <c r="B5668" s="12" t="inlineStr">
        <is>
          <t>K</t>
        </is>
      </c>
      <c r="C5668" s="12" t="inlineStr">
        <is>
          <t>Fuel supply (adjacent market)</t>
        </is>
      </c>
      <c r="D5668" s="12" t="inlineStr">
        <is>
          <t>Home run JB-H2 27: storage tub-DI01 to the control / marshalling room</t>
        </is>
      </c>
      <c r="E5668" s="12" t="inlineStr"/>
      <c r="F5668" s="12" t="inlineStr">
        <is>
          <t>H2 20: 13.8 kV e-house</t>
        </is>
      </c>
      <c r="G5668" s="12" t="inlineStr">
        <is>
          <t>JB-H2 27: storage tub-DI01</t>
        </is>
      </c>
      <c r="H5668" s="12" t="inlineStr">
        <is>
          <t>H2 27: storage tube bank (~40 ft tubes)</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97</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K-I-0057</t>
        </is>
      </c>
      <c r="B5669" s="12" t="inlineStr">
        <is>
          <t>K</t>
        </is>
      </c>
      <c r="C5669" s="12" t="inlineStr">
        <is>
          <t>Fuel supply (adjacent market)</t>
        </is>
      </c>
      <c r="D5669" s="12" t="inlineStr">
        <is>
          <t>Analog instrument to JB JB-H2 27: storage tub-AI01: 12 x 1 pr (field cables)</t>
        </is>
      </c>
      <c r="E5669" s="12" t="inlineStr"/>
      <c r="F5669" s="12" t="inlineStr">
        <is>
          <t>H2 27: storage tube bank (~40 ft tubes)</t>
        </is>
      </c>
      <c r="G5669" s="12" t="inlineStr">
        <is>
          <t>JB-H2 27: storage tub-AI01</t>
        </is>
      </c>
      <c r="H5669" s="12" t="inlineStr">
        <is>
          <t>H2 27: storage tube bank (~40 ft tubes)</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54</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K-I-0058</t>
        </is>
      </c>
      <c r="B5670" s="12" t="inlineStr">
        <is>
          <t>K</t>
        </is>
      </c>
      <c r="C5670" s="12" t="inlineStr">
        <is>
          <t>Fuel supply (adjacent market)</t>
        </is>
      </c>
      <c r="D5670" s="12" t="inlineStr">
        <is>
          <t>Home run JB-H2 27: storage tub-AI01 to the control / marshalling room</t>
        </is>
      </c>
      <c r="E5670" s="12" t="inlineStr"/>
      <c r="F5670" s="12" t="inlineStr">
        <is>
          <t>H2 20: 13.8 kV e-house</t>
        </is>
      </c>
      <c r="G5670" s="12" t="inlineStr">
        <is>
          <t>JB-H2 27: storage tub-AI01</t>
        </is>
      </c>
      <c r="H5670" s="12" t="inlineStr">
        <is>
          <t>H2 27: storage tube bank (~40 ft tubes)</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117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K-I-0059</t>
        </is>
      </c>
      <c r="B5671" s="12" t="inlineStr">
        <is>
          <t>K</t>
        </is>
      </c>
      <c r="C5671" s="12" t="inlineStr">
        <is>
          <t>Fuel supply (adjacent market)</t>
        </is>
      </c>
      <c r="D5671" s="12" t="inlineStr">
        <is>
          <t>Discrete device to JB JB-H2 27: storage tub-DI01: 12 x 1 pr (field cables)</t>
        </is>
      </c>
      <c r="E5671" s="12" t="inlineStr"/>
      <c r="F5671" s="12" t="inlineStr">
        <is>
          <t>H2 27: storage tube bank (~40 ft tubes)</t>
        </is>
      </c>
      <c r="G5671" s="12" t="inlineStr">
        <is>
          <t>JB-H2 27: storage tub-DI01</t>
        </is>
      </c>
      <c r="H5671" s="12" t="inlineStr">
        <is>
          <t>H2 27: storage tube bank (~40 ft tubes)</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54</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K-I-0060</t>
        </is>
      </c>
      <c r="B5672" s="12" t="inlineStr">
        <is>
          <t>K</t>
        </is>
      </c>
      <c r="C5672" s="12" t="inlineStr">
        <is>
          <t>Fuel supply (adjacent market)</t>
        </is>
      </c>
      <c r="D5672" s="12" t="inlineStr">
        <is>
          <t>Home run JB-H2 27: storage tub-DI01 to the control / marshalling room</t>
        </is>
      </c>
      <c r="E5672" s="12" t="inlineStr"/>
      <c r="F5672" s="12" t="inlineStr">
        <is>
          <t>H2 20: 13.8 kV e-house</t>
        </is>
      </c>
      <c r="G5672" s="12" t="inlineStr">
        <is>
          <t>JB-H2 27: storage tub-DI01</t>
        </is>
      </c>
      <c r="H5672" s="12" t="inlineStr">
        <is>
          <t>H2 27: storage tube bank (~40 ft tubes)</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50</v>
      </c>
      <c r="U5672" s="16" t="n">
        <v>117</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K-I-0061</t>
        </is>
      </c>
      <c r="B5673" s="12" t="inlineStr">
        <is>
          <t>K</t>
        </is>
      </c>
      <c r="C5673" s="12" t="inlineStr">
        <is>
          <t>Fuel supply (adjacent market)</t>
        </is>
      </c>
      <c r="D5673" s="12" t="inlineStr">
        <is>
          <t>Analog instrument to JB JB-H2 27: storage tub-AI01: 12 x 1 pr (field cables)</t>
        </is>
      </c>
      <c r="E5673" s="12" t="inlineStr"/>
      <c r="F5673" s="12" t="inlineStr">
        <is>
          <t>H2 27: storage tube bank (~40 ft tubes)</t>
        </is>
      </c>
      <c r="G5673" s="12" t="inlineStr">
        <is>
          <t>JB-H2 27: storage tub-AI01</t>
        </is>
      </c>
      <c r="H5673" s="12" t="inlineStr">
        <is>
          <t>H2 27: storage tube bank (~40 ft tubes)</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54</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K-I-0062</t>
        </is>
      </c>
      <c r="B5674" s="12" t="inlineStr">
        <is>
          <t>K</t>
        </is>
      </c>
      <c r="C5674" s="12" t="inlineStr">
        <is>
          <t>Fuel supply (adjacent market)</t>
        </is>
      </c>
      <c r="D5674" s="12" t="inlineStr">
        <is>
          <t>Home run JB-H2 27: storage tub-AI01 to the control / marshalling room</t>
        </is>
      </c>
      <c r="E5674" s="12" t="inlineStr"/>
      <c r="F5674" s="12" t="inlineStr">
        <is>
          <t>H2 20: 13.8 kV e-house</t>
        </is>
      </c>
      <c r="G5674" s="12" t="inlineStr">
        <is>
          <t>JB-H2 27: storage tub-AI01</t>
        </is>
      </c>
      <c r="H5674" s="12" t="inlineStr">
        <is>
          <t>H2 27: storage tube bank (~40 ft tubes)</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50</v>
      </c>
      <c r="U5674" s="16" t="n">
        <v>97</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K-I-0063</t>
        </is>
      </c>
      <c r="B5675" s="12" t="inlineStr">
        <is>
          <t>K</t>
        </is>
      </c>
      <c r="C5675" s="12" t="inlineStr">
        <is>
          <t>Fuel supply (adjacent market)</t>
        </is>
      </c>
      <c r="D5675" s="12" t="inlineStr">
        <is>
          <t>Discrete device to JB JB-H2 27: storage tub-DI01: 12 x 1 pr (field cables)</t>
        </is>
      </c>
      <c r="E5675" s="12" t="inlineStr"/>
      <c r="F5675" s="12" t="inlineStr">
        <is>
          <t>H2 27: storage tube bank (~40 ft tubes)</t>
        </is>
      </c>
      <c r="G5675" s="12" t="inlineStr">
        <is>
          <t>JB-H2 27: storage tub-DI01</t>
        </is>
      </c>
      <c r="H5675" s="12" t="inlineStr">
        <is>
          <t>H2 27: storage tube bank (~40 ft tubes)</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54</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K-I-0064</t>
        </is>
      </c>
      <c r="B5676" s="12" t="inlineStr">
        <is>
          <t>K</t>
        </is>
      </c>
      <c r="C5676" s="12" t="inlineStr">
        <is>
          <t>Fuel supply (adjacent market)</t>
        </is>
      </c>
      <c r="D5676" s="12" t="inlineStr">
        <is>
          <t>Home run JB-H2 27: storage tub-DI01 to the control / marshalling room</t>
        </is>
      </c>
      <c r="E5676" s="12" t="inlineStr"/>
      <c r="F5676" s="12" t="inlineStr">
        <is>
          <t>H2 20: 13.8 kV e-house</t>
        </is>
      </c>
      <c r="G5676" s="12" t="inlineStr">
        <is>
          <t>JB-H2 27: storage tub-DI01</t>
        </is>
      </c>
      <c r="H5676" s="12" t="inlineStr">
        <is>
          <t>H2 27: storage tube bank (~40 ft tubes)</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50</v>
      </c>
      <c r="U5676" s="16" t="n">
        <v>97</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K-I-0065</t>
        </is>
      </c>
      <c r="B5677" s="12" t="inlineStr">
        <is>
          <t>K</t>
        </is>
      </c>
      <c r="C5677" s="12" t="inlineStr">
        <is>
          <t>Fuel supply (adjacent market)</t>
        </is>
      </c>
      <c r="D5677" s="12" t="inlineStr">
        <is>
          <t>Analog instrument to JB JB-H2 27: storage tub-AI01: 12 x 1 pr (field cables)</t>
        </is>
      </c>
      <c r="E5677" s="12" t="inlineStr"/>
      <c r="F5677" s="12" t="inlineStr">
        <is>
          <t>H2 27: storage tube bank (~40 ft tubes)</t>
        </is>
      </c>
      <c r="G5677" s="12" t="inlineStr">
        <is>
          <t>JB-H2 27: storage tub-AI01</t>
        </is>
      </c>
      <c r="H5677" s="12" t="inlineStr">
        <is>
          <t>H2 27: storage tube bank (~40 ft tubes)</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54</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K-I-0066</t>
        </is>
      </c>
      <c r="B5678" s="12" t="inlineStr">
        <is>
          <t>K</t>
        </is>
      </c>
      <c r="C5678" s="12" t="inlineStr">
        <is>
          <t>Fuel supply (adjacent market)</t>
        </is>
      </c>
      <c r="D5678" s="12" t="inlineStr">
        <is>
          <t>Home run JB-H2 27: storage tub-AI01 to the control / marshalling room</t>
        </is>
      </c>
      <c r="E5678" s="12" t="inlineStr"/>
      <c r="F5678" s="12" t="inlineStr">
        <is>
          <t>H2 20: 13.8 kV e-house</t>
        </is>
      </c>
      <c r="G5678" s="12" t="inlineStr">
        <is>
          <t>JB-H2 27: storage tub-AI01</t>
        </is>
      </c>
      <c r="H5678" s="12" t="inlineStr">
        <is>
          <t>H2 27: storage tube bank (~40 ft tubes)</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50</v>
      </c>
      <c r="U5678" s="16" t="n">
        <v>117</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K-I-0067</t>
        </is>
      </c>
      <c r="B5679" s="12" t="inlineStr">
        <is>
          <t>K</t>
        </is>
      </c>
      <c r="C5679" s="12" t="inlineStr">
        <is>
          <t>Fuel supply (adjacent market)</t>
        </is>
      </c>
      <c r="D5679" s="12" t="inlineStr">
        <is>
          <t>Discrete device to JB JB-H2 27: storage tub-DI01: 12 x 1 pr (field cables)</t>
        </is>
      </c>
      <c r="E5679" s="12" t="inlineStr"/>
      <c r="F5679" s="12" t="inlineStr">
        <is>
          <t>H2 27: storage tube bank (~40 ft tubes)</t>
        </is>
      </c>
      <c r="G5679" s="12" t="inlineStr">
        <is>
          <t>JB-H2 27: storage tub-DI01</t>
        </is>
      </c>
      <c r="H5679" s="12" t="inlineStr">
        <is>
          <t>H2 27: storage tube bank (~40 ft tubes)</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54</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K-I-0068</t>
        </is>
      </c>
      <c r="B5680" s="12" t="inlineStr">
        <is>
          <t>K</t>
        </is>
      </c>
      <c r="C5680" s="12" t="inlineStr">
        <is>
          <t>Fuel supply (adjacent market)</t>
        </is>
      </c>
      <c r="D5680" s="12" t="inlineStr">
        <is>
          <t>Home run JB-H2 27: storage tub-DI01 to the control / marshalling room</t>
        </is>
      </c>
      <c r="E5680" s="12" t="inlineStr"/>
      <c r="F5680" s="12" t="inlineStr">
        <is>
          <t>H2 20: 13.8 kV e-house</t>
        </is>
      </c>
      <c r="G5680" s="12" t="inlineStr">
        <is>
          <t>JB-H2 27: storage tub-DI01</t>
        </is>
      </c>
      <c r="H5680" s="12" t="inlineStr">
        <is>
          <t>H2 27: storage tube bank (~40 ft tubes)</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50</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K-I-0069</t>
        </is>
      </c>
      <c r="B5681" s="12" t="inlineStr">
        <is>
          <t>K</t>
        </is>
      </c>
      <c r="C5681" s="12" t="inlineStr">
        <is>
          <t>Fuel supply (adjacent market)</t>
        </is>
      </c>
      <c r="D5681" s="12" t="inlineStr">
        <is>
          <t>Analog instrument to JB JB-H2 28: N2 purge su-AI01: 12 x 1 pr (field cables)</t>
        </is>
      </c>
      <c r="E5681" s="12" t="inlineStr"/>
      <c r="F5681" s="12" t="inlineStr">
        <is>
          <t>H2 28: N2 purge supply</t>
        </is>
      </c>
      <c r="G5681" s="12" t="inlineStr">
        <is>
          <t>JB-H2 28: N2 purge su-AI01</t>
        </is>
      </c>
      <c r="H5681" s="12" t="inlineStr">
        <is>
          <t>H2 28: N2 purge supply</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56</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K-I-0070</t>
        </is>
      </c>
      <c r="B5682" s="12" t="inlineStr">
        <is>
          <t>K</t>
        </is>
      </c>
      <c r="C5682" s="12" t="inlineStr">
        <is>
          <t>Fuel supply (adjacent market)</t>
        </is>
      </c>
      <c r="D5682" s="12" t="inlineStr">
        <is>
          <t>Home run JB-H2 28: N2 purge su-AI01 to the control / marshalling room</t>
        </is>
      </c>
      <c r="E5682" s="12" t="inlineStr"/>
      <c r="F5682" s="12" t="inlineStr">
        <is>
          <t>H2 20: 13.8 kV e-house</t>
        </is>
      </c>
      <c r="G5682" s="12" t="inlineStr">
        <is>
          <t>JB-H2 28: N2 purge su-AI01</t>
        </is>
      </c>
      <c r="H5682" s="12" t="inlineStr">
        <is>
          <t>H2 28: N2 purge supply</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53</v>
      </c>
      <c r="U5682" s="16" t="n">
        <v>36</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K-I-0071</t>
        </is>
      </c>
      <c r="B5683" s="12" t="inlineStr">
        <is>
          <t>K</t>
        </is>
      </c>
      <c r="C5683" s="12" t="inlineStr">
        <is>
          <t>Fuel supply (adjacent market)</t>
        </is>
      </c>
      <c r="D5683" s="12" t="inlineStr">
        <is>
          <t>Discrete device to JB JB-H2 28: N2 purge su-DI01: 12 x 1 pr (field cables)</t>
        </is>
      </c>
      <c r="E5683" s="12" t="inlineStr"/>
      <c r="F5683" s="12" t="inlineStr">
        <is>
          <t>H2 28: N2 purge supply</t>
        </is>
      </c>
      <c r="G5683" s="12" t="inlineStr">
        <is>
          <t>JB-H2 28: N2 purge su-DI01</t>
        </is>
      </c>
      <c r="H5683" s="12" t="inlineStr">
        <is>
          <t>H2 28: N2 purge supply</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6" t="n">
        <v>56</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K-I-0072</t>
        </is>
      </c>
      <c r="B5684" s="12" t="inlineStr">
        <is>
          <t>K</t>
        </is>
      </c>
      <c r="C5684" s="12" t="inlineStr">
        <is>
          <t>Fuel supply (adjacent market)</t>
        </is>
      </c>
      <c r="D5684" s="12" t="inlineStr">
        <is>
          <t>Home run JB-H2 28: N2 purge su-DI01 to the control / marshalling room</t>
        </is>
      </c>
      <c r="E5684" s="12" t="inlineStr"/>
      <c r="F5684" s="12" t="inlineStr">
        <is>
          <t>H2 20: 13.8 kV e-house</t>
        </is>
      </c>
      <c r="G5684" s="12" t="inlineStr">
        <is>
          <t>JB-H2 28: N2 purge su-DI01</t>
        </is>
      </c>
      <c r="H5684" s="12" t="inlineStr">
        <is>
          <t>H2 28: N2 purge supply</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53</v>
      </c>
      <c r="U5684" s="16" t="n">
        <v>36</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K-I-0073</t>
        </is>
      </c>
      <c r="B5685" s="12" t="inlineStr">
        <is>
          <t>K</t>
        </is>
      </c>
      <c r="C5685" s="12" t="inlineStr">
        <is>
          <t>Fuel supply (adjacent market)</t>
        </is>
      </c>
      <c r="D5685" s="12" t="inlineStr">
        <is>
          <t>Analog instrument to JB JB-H2 29: vent stack-AI01: 12 x 1 pr (field cables)</t>
        </is>
      </c>
      <c r="E5685" s="12" t="inlineStr"/>
      <c r="F5685" s="12" t="inlineStr">
        <is>
          <t>H2 29: vent stack</t>
        </is>
      </c>
      <c r="G5685" s="12" t="inlineStr">
        <is>
          <t>JB-H2 29: vent stack-AI01</t>
        </is>
      </c>
      <c r="H5685" s="12" t="inlineStr">
        <is>
          <t>H2 29: vent stack</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6" t="n">
        <v>45</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K-I-0074</t>
        </is>
      </c>
      <c r="B5686" s="12" t="inlineStr">
        <is>
          <t>K</t>
        </is>
      </c>
      <c r="C5686" s="12" t="inlineStr">
        <is>
          <t>Fuel supply (adjacent market)</t>
        </is>
      </c>
      <c r="D5686" s="12" t="inlineStr">
        <is>
          <t>Home run JB-H2 29: vent stack-AI01 to the control / marshalling room</t>
        </is>
      </c>
      <c r="E5686" s="12" t="inlineStr"/>
      <c r="F5686" s="12" t="inlineStr">
        <is>
          <t>H2 20: 13.8 kV e-house</t>
        </is>
      </c>
      <c r="G5686" s="12" t="inlineStr">
        <is>
          <t>JB-H2 29: vent stack-AI01</t>
        </is>
      </c>
      <c r="H5686" s="12" t="inlineStr">
        <is>
          <t>H2 29: vent stack</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55</v>
      </c>
      <c r="U5686" s="16" t="n">
        <v>205</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K-I-0075</t>
        </is>
      </c>
      <c r="B5687" s="12" t="inlineStr">
        <is>
          <t>K</t>
        </is>
      </c>
      <c r="C5687" s="12" t="inlineStr">
        <is>
          <t>Fuel supply (adjacent market)</t>
        </is>
      </c>
      <c r="D5687" s="12" t="inlineStr">
        <is>
          <t>Discrete device to JB JB-H2 29: vent stack-DI01: 12 x 1 pr (field cables)</t>
        </is>
      </c>
      <c r="E5687" s="12" t="inlineStr"/>
      <c r="F5687" s="12" t="inlineStr">
        <is>
          <t>H2 29: vent stack</t>
        </is>
      </c>
      <c r="G5687" s="12" t="inlineStr">
        <is>
          <t>JB-H2 29: vent stack-DI01</t>
        </is>
      </c>
      <c r="H5687" s="12" t="inlineStr">
        <is>
          <t>H2 29: vent stack</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6" t="n">
        <v>45</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K-I-0076</t>
        </is>
      </c>
      <c r="B5688" s="12" t="inlineStr">
        <is>
          <t>K</t>
        </is>
      </c>
      <c r="C5688" s="12" t="inlineStr">
        <is>
          <t>Fuel supply (adjacent market)</t>
        </is>
      </c>
      <c r="D5688" s="12" t="inlineStr">
        <is>
          <t>Home run JB-H2 29: vent stack-DI01 to the control / marshalling room</t>
        </is>
      </c>
      <c r="E5688" s="12" t="inlineStr"/>
      <c r="F5688" s="12" t="inlineStr">
        <is>
          <t>H2 20: 13.8 kV e-house</t>
        </is>
      </c>
      <c r="G5688" s="12" t="inlineStr">
        <is>
          <t>JB-H2 29: vent stack-DI01</t>
        </is>
      </c>
      <c r="H5688" s="12" t="inlineStr">
        <is>
          <t>H2 29: vent stack</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55</v>
      </c>
      <c r="U5688" s="16" t="n">
        <v>205</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K-I-0077</t>
        </is>
      </c>
      <c r="B5689" s="12" t="inlineStr">
        <is>
          <t>K</t>
        </is>
      </c>
      <c r="C5689" s="12" t="inlineStr">
        <is>
          <t>Fuel supply (adjacent market)</t>
        </is>
      </c>
      <c r="D5689" s="12" t="inlineStr">
        <is>
          <t>Analog instrument to JB JB-H2 30: H2 / gas bl-AI01: 12 x 1 pr (field cables)</t>
        </is>
      </c>
      <c r="E5689" s="12" t="inlineStr"/>
      <c r="F5689" s="12" t="inlineStr">
        <is>
          <t>H2 30: H2 / gas blending station (plant gas yard)</t>
        </is>
      </c>
      <c r="G5689" s="12" t="inlineStr">
        <is>
          <t>JB-H2 30: H2 / gas bl-AI01</t>
        </is>
      </c>
      <c r="H5689" s="12" t="inlineStr">
        <is>
          <t>H2 30: H2 / gas blending station (plant gas yard)</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129</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K-I-0078</t>
        </is>
      </c>
      <c r="B5690" s="12" t="inlineStr">
        <is>
          <t>K</t>
        </is>
      </c>
      <c r="C5690" s="12" t="inlineStr">
        <is>
          <t>Fuel supply (adjacent market)</t>
        </is>
      </c>
      <c r="D5690" s="12" t="inlineStr">
        <is>
          <t>Home run JB-H2 30: H2 / gas bl-AI01 to the control / marshalling room</t>
        </is>
      </c>
      <c r="E5690" s="12" t="inlineStr"/>
      <c r="F5690" s="12" t="inlineStr">
        <is>
          <t>LNG 17: LNG e-house (13.8 kV / 480 V)</t>
        </is>
      </c>
      <c r="G5690" s="12" t="inlineStr">
        <is>
          <t>JB-H2 30: H2 / gas bl-AI01</t>
        </is>
      </c>
      <c r="H5690" s="12" t="inlineStr">
        <is>
          <t>H2 30: H2 / gas blending station (plant gas yard)</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994</v>
      </c>
      <c r="U5690" s="16" t="n">
        <v>114</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K-I-0079</t>
        </is>
      </c>
      <c r="B5691" s="12" t="inlineStr">
        <is>
          <t>K</t>
        </is>
      </c>
      <c r="C5691" s="12" t="inlineStr">
        <is>
          <t>Fuel supply (adjacent market)</t>
        </is>
      </c>
      <c r="D5691" s="12" t="inlineStr">
        <is>
          <t>Discrete device to JB JB-H2 30: H2 / gas bl-DI01: 12 x 1 pr (field cables)</t>
        </is>
      </c>
      <c r="E5691" s="12" t="inlineStr"/>
      <c r="F5691" s="12" t="inlineStr">
        <is>
          <t>H2 30: H2 / gas blending station (plant gas yard)</t>
        </is>
      </c>
      <c r="G5691" s="12" t="inlineStr">
        <is>
          <t>JB-H2 30: H2 / gas bl-DI01</t>
        </is>
      </c>
      <c r="H5691" s="12" t="inlineStr">
        <is>
          <t>H2 30: H2 / gas blending station (plant gas yard)</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129</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K-I-0080</t>
        </is>
      </c>
      <c r="B5692" s="12" t="inlineStr">
        <is>
          <t>K</t>
        </is>
      </c>
      <c r="C5692" s="12" t="inlineStr">
        <is>
          <t>Fuel supply (adjacent market)</t>
        </is>
      </c>
      <c r="D5692" s="12" t="inlineStr">
        <is>
          <t>Home run JB-H2 30: H2 / gas bl-DI01 to the control / marshalling room</t>
        </is>
      </c>
      <c r="E5692" s="12" t="inlineStr"/>
      <c r="F5692" s="12" t="inlineStr">
        <is>
          <t>LNG 17: LNG e-house (13.8 kV / 480 V)</t>
        </is>
      </c>
      <c r="G5692" s="12" t="inlineStr">
        <is>
          <t>JB-H2 30: H2 / gas bl-DI01</t>
        </is>
      </c>
      <c r="H5692" s="12" t="inlineStr">
        <is>
          <t>H2 30: H2 / gas blending station (plant gas yard)</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994</v>
      </c>
      <c r="U5692" s="16" t="n">
        <v>114</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K-I-0081</t>
        </is>
      </c>
      <c r="B5693" s="12" t="inlineStr">
        <is>
          <t>K</t>
        </is>
      </c>
      <c r="C5693" s="12" t="inlineStr">
        <is>
          <t>Fuel supply (adjacent market)</t>
        </is>
      </c>
      <c r="D5693" s="12" t="inlineStr">
        <is>
          <t>Analog instrument to JB JB-H2 pipe track and -AI01: 10 x 1 pr (field cables)</t>
        </is>
      </c>
      <c r="E5693" s="12" t="inlineStr"/>
      <c r="F5693" s="12" t="inlineStr">
        <is>
          <t>H2 pipe track and cable trench, hall -&gt; dryer / compressors (N2, instr</t>
        </is>
      </c>
      <c r="G5693" s="12" t="inlineStr">
        <is>
          <t>JB-H2 pipe track and -AI01</t>
        </is>
      </c>
      <c r="H5693" s="12" t="inlineStr">
        <is>
          <t>H2 pipe track and cable trench, hall -&gt; dryer / compressors (N2, instr</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10</v>
      </c>
      <c r="O5693" s="12" t="n">
        <v>1</v>
      </c>
      <c r="P5693" s="12" t="n"/>
      <c r="Q5693" s="12" t="n"/>
      <c r="R5693" s="12" t="n"/>
      <c r="S5693" s="12" t="inlineStr">
        <is>
          <t>Tray / conduit</t>
        </is>
      </c>
      <c r="T5693" s="16" t="n">
        <v>70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K-I-0082</t>
        </is>
      </c>
      <c r="B5694" s="12" t="inlineStr">
        <is>
          <t>K</t>
        </is>
      </c>
      <c r="C5694" s="12" t="inlineStr">
        <is>
          <t>Fuel supply (adjacent market)</t>
        </is>
      </c>
      <c r="D5694" s="12" t="inlineStr">
        <is>
          <t>Home run JB-H2 pipe track and -AI01 to the control / marshalling room</t>
        </is>
      </c>
      <c r="E5694" s="12" t="inlineStr"/>
      <c r="F5694" s="12" t="inlineStr">
        <is>
          <t>H2 20: 13.8 kV e-house</t>
        </is>
      </c>
      <c r="G5694" s="12" t="inlineStr">
        <is>
          <t>JB-H2 pipe track and -AI01</t>
        </is>
      </c>
      <c r="H5694" s="12" t="inlineStr">
        <is>
          <t>H2 pipe track and cable trench, hall -&gt; dryer / compressors (N2, instr</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53</v>
      </c>
      <c r="U5694" s="16" t="n">
        <v>62</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K-I-0083</t>
        </is>
      </c>
      <c r="B5695" s="12" t="inlineStr">
        <is>
          <t>K</t>
        </is>
      </c>
      <c r="C5695" s="12" t="inlineStr">
        <is>
          <t>Fuel supply (adjacent market)</t>
        </is>
      </c>
      <c r="D5695" s="12" t="inlineStr">
        <is>
          <t>Discrete device to JB JB-H2 pipe track and -DI01: 10 x 1 pr (field cables)</t>
        </is>
      </c>
      <c r="E5695" s="12" t="inlineStr"/>
      <c r="F5695" s="12" t="inlineStr">
        <is>
          <t>H2 pipe track and cable trench, hall -&gt; dryer / compressors (N2, instr</t>
        </is>
      </c>
      <c r="G5695" s="12" t="inlineStr">
        <is>
          <t>JB-H2 pipe track and -DI01</t>
        </is>
      </c>
      <c r="H5695" s="12" t="inlineStr">
        <is>
          <t>H2 pipe track and cable trench, hall -&gt; dryer / compressors (N2, instr</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10</v>
      </c>
      <c r="O5695" s="12" t="n">
        <v>1</v>
      </c>
      <c r="P5695" s="12" t="n"/>
      <c r="Q5695" s="12" t="n"/>
      <c r="R5695" s="12" t="n"/>
      <c r="S5695" s="12" t="inlineStr">
        <is>
          <t>Tray / conduit</t>
        </is>
      </c>
      <c r="T5695" s="16" t="n">
        <v>70</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K-I-0084</t>
        </is>
      </c>
      <c r="B5696" s="12" t="inlineStr">
        <is>
          <t>K</t>
        </is>
      </c>
      <c r="C5696" s="12" t="inlineStr">
        <is>
          <t>Fuel supply (adjacent market)</t>
        </is>
      </c>
      <c r="D5696" s="12" t="inlineStr">
        <is>
          <t>Home run JB-H2 pipe track and -DI01 to the control / marshalling room</t>
        </is>
      </c>
      <c r="E5696" s="12" t="inlineStr"/>
      <c r="F5696" s="12" t="inlineStr">
        <is>
          <t>H2 20: 13.8 kV e-house</t>
        </is>
      </c>
      <c r="G5696" s="12" t="inlineStr">
        <is>
          <t>JB-H2 pipe track and -DI01</t>
        </is>
      </c>
      <c r="H5696" s="12" t="inlineStr">
        <is>
          <t>H2 pipe track and cable trench, hall -&gt; dryer / compressors (N2, instr</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53</v>
      </c>
      <c r="U5696" s="16" t="n">
        <v>62</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K-I-0085</t>
        </is>
      </c>
      <c r="B5697" s="12" t="inlineStr">
        <is>
          <t>K</t>
        </is>
      </c>
      <c r="C5697" s="12" t="inlineStr">
        <is>
          <t>Fuel supply (adjacent market)</t>
        </is>
      </c>
      <c r="D5697" s="12" t="inlineStr">
        <is>
          <t>Instrumentation</t>
        </is>
      </c>
      <c r="E5697" s="12" t="inlineStr"/>
      <c r="F5697" s="12" t="inlineStr">
        <is>
          <t>H2 20: 13.8 kV e-house</t>
        </is>
      </c>
      <c r="G5697" s="12" t="inlineStr">
        <is>
          <t>H2-ST</t>
        </is>
      </c>
      <c r="H5697" s="12" t="inlineStr">
        <is>
          <t>H2 storage tube banks x4</t>
        </is>
      </c>
      <c r="I5697" s="12" t="inlineStr">
        <is>
          <t>Instrumentation</t>
        </is>
      </c>
      <c r="J5697" s="12" t="inlineStr">
        <is>
          <t>Instrumentation ITC / PLTC, IS, #18 shielded pairs, blue jacket</t>
        </is>
      </c>
      <c r="K5697" s="12" t="inlineStr">
        <is>
          <t>ITC|4 pr|18</t>
        </is>
      </c>
      <c r="L5697" s="12" t="inlineStr">
        <is>
          <t>4 pr</t>
        </is>
      </c>
      <c r="M5697" s="12" t="inlineStr">
        <is>
          <t>18</t>
        </is>
      </c>
      <c r="N5697" s="12" t="n">
        <v>1</v>
      </c>
      <c r="O5697" s="12" t="n">
        <v>1</v>
      </c>
      <c r="P5697" s="12" t="n"/>
      <c r="Q5697" s="12" t="n"/>
      <c r="R5697" s="12" t="n"/>
      <c r="S5697" s="12" t="inlineStr">
        <is>
          <t>Duct bank</t>
        </is>
      </c>
      <c r="T5697" s="16" t="n">
        <v>50</v>
      </c>
      <c r="U5697" s="16" t="n">
        <v>92</v>
      </c>
      <c r="V5697" s="16">
        <f>ROUNDUP((T5697+U5697+2*'Read Me'!$B$13)*(1+'Read Me'!$B$12),-1)</f>
        <v/>
      </c>
      <c r="W5697" s="16">
        <f>V5697*N5697*O5697</f>
        <v/>
      </c>
      <c r="X5697" s="12">
        <f>IF(LEFT(I5697,2)="MV",2*N5697*IF(L5697="1/C",O5697,1),0)</f>
        <v/>
      </c>
      <c r="Y5697" s="12">
        <f>IF(OR(LEFT(K5697,4)="LVAX",LEFT(K5697,6)="MV15AX",LEFT(K5697,4)="CTAX",LEFT(K5697,2)="W|"),2*N5697*O5697,0)</f>
        <v/>
      </c>
      <c r="Z5697" s="12" t="inlineStr"/>
      <c r="AA5697" s="12">
        <f>N5697*O5697</f>
        <v/>
      </c>
    </row>
    <row r="5698">
      <c r="A5698" s="12" t="inlineStr">
        <is>
          <t>K-I-0086</t>
        </is>
      </c>
      <c r="B5698" s="12" t="inlineStr">
        <is>
          <t>K</t>
        </is>
      </c>
      <c r="C5698" s="12" t="inlineStr">
        <is>
          <t>Fuel supply (adjacent market)</t>
        </is>
      </c>
      <c r="D5698" s="12" t="inlineStr">
        <is>
          <t>Instrumentation</t>
        </is>
      </c>
      <c r="E5698" s="12" t="inlineStr"/>
      <c r="F5698" s="12" t="inlineStr">
        <is>
          <t>H2 20: 13.8 kV e-house</t>
        </is>
      </c>
      <c r="G5698" s="12" t="inlineStr">
        <is>
          <t>H2R</t>
        </is>
      </c>
      <c r="H5698" s="12" t="inlineStr">
        <is>
          <t>H2R: hydrogen pipeline receiving station (pig receiver, filters, meter</t>
        </is>
      </c>
      <c r="I5698" s="12" t="inlineStr">
        <is>
          <t>Instrumentation</t>
        </is>
      </c>
      <c r="J5698" s="12" t="inlineStr">
        <is>
          <t>Instrumentation ITC / PLTC, IS, #18 shielded pairs, blue jacket</t>
        </is>
      </c>
      <c r="K5698" s="12" t="inlineStr">
        <is>
          <t>ITC|4 pr|18</t>
        </is>
      </c>
      <c r="L5698" s="12" t="inlineStr">
        <is>
          <t>4 pr</t>
        </is>
      </c>
      <c r="M5698" s="12" t="inlineStr">
        <is>
          <t>18</t>
        </is>
      </c>
      <c r="N5698" s="12" t="n">
        <v>1</v>
      </c>
      <c r="O5698" s="12" t="n">
        <v>1</v>
      </c>
      <c r="P5698" s="12" t="n"/>
      <c r="Q5698" s="12" t="n"/>
      <c r="R5698" s="12" t="n"/>
      <c r="S5698" s="12" t="inlineStr">
        <is>
          <t>Duct bank</t>
        </is>
      </c>
      <c r="T5698" s="16" t="n">
        <v>40</v>
      </c>
      <c r="U5698" s="16" t="n">
        <v>32</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K-I-0087</t>
        </is>
      </c>
      <c r="B5699" s="12" t="inlineStr">
        <is>
          <t>K</t>
        </is>
      </c>
      <c r="C5699" s="12" t="inlineStr">
        <is>
          <t>Fuel supply (adjacent market)</t>
        </is>
      </c>
      <c r="D5699" s="12" t="inlineStr">
        <is>
          <t>Analog instrument to JB JB-LNG 10: truck unlo-AI01: 12 x 1 pr (field cables)</t>
        </is>
      </c>
      <c r="E5699" s="12" t="inlineStr"/>
      <c r="F5699" s="12" t="inlineStr">
        <is>
          <t>LNG 10: truck unloading bay 1</t>
        </is>
      </c>
      <c r="G5699" s="12" t="inlineStr">
        <is>
          <t>JB-LNG 10: truck unlo-AI01</t>
        </is>
      </c>
      <c r="H5699" s="12" t="inlineStr">
        <is>
          <t>LNG 10: truck unloading bay 1</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72</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K-I-0088</t>
        </is>
      </c>
      <c r="B5700" s="12" t="inlineStr">
        <is>
          <t>K</t>
        </is>
      </c>
      <c r="C5700" s="12" t="inlineStr">
        <is>
          <t>Fuel supply (adjacent market)</t>
        </is>
      </c>
      <c r="D5700" s="12" t="inlineStr">
        <is>
          <t>Home run JB-LNG 10: truck unlo-AI01 to the control / marshalling room</t>
        </is>
      </c>
      <c r="E5700" s="12" t="inlineStr"/>
      <c r="F5700" s="12" t="inlineStr">
        <is>
          <t>LNG 17: LNG e-house (13.8 kV / 480 V)</t>
        </is>
      </c>
      <c r="G5700" s="12" t="inlineStr">
        <is>
          <t>JB-LNG 10: truck unlo-AI01</t>
        </is>
      </c>
      <c r="H5700" s="12" t="inlineStr">
        <is>
          <t>LNG 10: truck unloading bay 1</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237</v>
      </c>
      <c r="U5700" s="16" t="n">
        <v>61</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K-I-0089</t>
        </is>
      </c>
      <c r="B5701" s="12" t="inlineStr">
        <is>
          <t>K</t>
        </is>
      </c>
      <c r="C5701" s="12" t="inlineStr">
        <is>
          <t>Fuel supply (adjacent market)</t>
        </is>
      </c>
      <c r="D5701" s="12" t="inlineStr">
        <is>
          <t>Discrete device to JB JB-LNG 10: truck unlo-DI01: 12 x 1 pr (field cables)</t>
        </is>
      </c>
      <c r="E5701" s="12" t="inlineStr"/>
      <c r="F5701" s="12" t="inlineStr">
        <is>
          <t>LNG 10: truck unloading bay 1</t>
        </is>
      </c>
      <c r="G5701" s="12" t="inlineStr">
        <is>
          <t>JB-LNG 10: truck unlo-DI01</t>
        </is>
      </c>
      <c r="H5701" s="12" t="inlineStr">
        <is>
          <t>LNG 10: truck unloading bay 1</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12</v>
      </c>
      <c r="O5701" s="12" t="n">
        <v>1</v>
      </c>
      <c r="P5701" s="12" t="n"/>
      <c r="Q5701" s="12" t="n"/>
      <c r="R5701" s="12" t="n"/>
      <c r="S5701" s="12" t="inlineStr">
        <is>
          <t>Tray / conduit</t>
        </is>
      </c>
      <c r="T5701" s="16" t="n">
        <v>72</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K-I-0090</t>
        </is>
      </c>
      <c r="B5702" s="12" t="inlineStr">
        <is>
          <t>K</t>
        </is>
      </c>
      <c r="C5702" s="12" t="inlineStr">
        <is>
          <t>Fuel supply (adjacent market)</t>
        </is>
      </c>
      <c r="D5702" s="12" t="inlineStr">
        <is>
          <t>Home run JB-LNG 10: truck unlo-DI01 to the control / marshalling room</t>
        </is>
      </c>
      <c r="E5702" s="12" t="inlineStr"/>
      <c r="F5702" s="12" t="inlineStr">
        <is>
          <t>LNG 17: LNG e-house (13.8 kV / 480 V)</t>
        </is>
      </c>
      <c r="G5702" s="12" t="inlineStr">
        <is>
          <t>JB-LNG 10: truck unlo-DI01</t>
        </is>
      </c>
      <c r="H5702" s="12" t="inlineStr">
        <is>
          <t>LNG 10: truck unloading bay 1</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237</v>
      </c>
      <c r="U5702" s="16" t="n">
        <v>61</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K-I-0091</t>
        </is>
      </c>
      <c r="B5703" s="12" t="inlineStr">
        <is>
          <t>K</t>
        </is>
      </c>
      <c r="C5703" s="12" t="inlineStr">
        <is>
          <t>Fuel supply (adjacent market)</t>
        </is>
      </c>
      <c r="D5703" s="12" t="inlineStr">
        <is>
          <t>Analog instrument to JB JB-LNG 10: truck unlo-AI01: 12 x 1 pr (field cables)</t>
        </is>
      </c>
      <c r="E5703" s="12" t="inlineStr"/>
      <c r="F5703" s="12" t="inlineStr">
        <is>
          <t>LNG 10: truck unloading bay 2</t>
        </is>
      </c>
      <c r="G5703" s="12" t="inlineStr">
        <is>
          <t>JB-LNG 10: truck unlo-AI01</t>
        </is>
      </c>
      <c r="H5703" s="12" t="inlineStr">
        <is>
          <t>LNG 10: truck unloading bay 2</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12</v>
      </c>
      <c r="O5703" s="12" t="n">
        <v>1</v>
      </c>
      <c r="P5703" s="12" t="n"/>
      <c r="Q5703" s="12" t="n"/>
      <c r="R5703" s="12" t="n"/>
      <c r="S5703" s="12" t="inlineStr">
        <is>
          <t>Tray / conduit</t>
        </is>
      </c>
      <c r="T5703" s="16" t="n">
        <v>72</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K-I-0092</t>
        </is>
      </c>
      <c r="B5704" s="12" t="inlineStr">
        <is>
          <t>K</t>
        </is>
      </c>
      <c r="C5704" s="12" t="inlineStr">
        <is>
          <t>Fuel supply (adjacent market)</t>
        </is>
      </c>
      <c r="D5704" s="12" t="inlineStr">
        <is>
          <t>Home run JB-LNG 10: truck unlo-AI01 to the control / marshalling room</t>
        </is>
      </c>
      <c r="E5704" s="12" t="inlineStr"/>
      <c r="F5704" s="12" t="inlineStr">
        <is>
          <t>LNG 17: LNG e-house (13.8 kV / 480 V)</t>
        </is>
      </c>
      <c r="G5704" s="12" t="inlineStr">
        <is>
          <t>JB-LNG 10: truck unlo-AI01</t>
        </is>
      </c>
      <c r="H5704" s="12" t="inlineStr">
        <is>
          <t>LNG 10: truck unloading bay 2</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147</v>
      </c>
      <c r="U5704" s="16" t="n">
        <v>66</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K-I-0093</t>
        </is>
      </c>
      <c r="B5705" s="12" t="inlineStr">
        <is>
          <t>K</t>
        </is>
      </c>
      <c r="C5705" s="12" t="inlineStr">
        <is>
          <t>Fuel supply (adjacent market)</t>
        </is>
      </c>
      <c r="D5705" s="12" t="inlineStr">
        <is>
          <t>Discrete device to JB JB-LNG 10: truck unlo-DI01: 12 x 1 pr (field cables)</t>
        </is>
      </c>
      <c r="E5705" s="12" t="inlineStr"/>
      <c r="F5705" s="12" t="inlineStr">
        <is>
          <t>LNG 10: truck unloading bay 2</t>
        </is>
      </c>
      <c r="G5705" s="12" t="inlineStr">
        <is>
          <t>JB-LNG 10: truck unlo-DI01</t>
        </is>
      </c>
      <c r="H5705" s="12" t="inlineStr">
        <is>
          <t>LNG 10: truck unloading bay 2</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12</v>
      </c>
      <c r="O5705" s="12" t="n">
        <v>1</v>
      </c>
      <c r="P5705" s="12" t="n"/>
      <c r="Q5705" s="12" t="n"/>
      <c r="R5705" s="12" t="n"/>
      <c r="S5705" s="12" t="inlineStr">
        <is>
          <t>Tray / conduit</t>
        </is>
      </c>
      <c r="T5705" s="16" t="n">
        <v>72</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K-I-0094</t>
        </is>
      </c>
      <c r="B5706" s="12" t="inlineStr">
        <is>
          <t>K</t>
        </is>
      </c>
      <c r="C5706" s="12" t="inlineStr">
        <is>
          <t>Fuel supply (adjacent market)</t>
        </is>
      </c>
      <c r="D5706" s="12" t="inlineStr">
        <is>
          <t>Home run JB-LNG 10: truck unlo-DI01 to the control / marshalling room</t>
        </is>
      </c>
      <c r="E5706" s="12" t="inlineStr"/>
      <c r="F5706" s="12" t="inlineStr">
        <is>
          <t>LNG 17: LNG e-house (13.8 kV / 480 V)</t>
        </is>
      </c>
      <c r="G5706" s="12" t="inlineStr">
        <is>
          <t>JB-LNG 10: truck unlo-DI01</t>
        </is>
      </c>
      <c r="H5706" s="12" t="inlineStr">
        <is>
          <t>LNG 10: truck unloading bay 2</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6" t="n">
        <v>147</v>
      </c>
      <c r="U5706" s="16" t="n">
        <v>66</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K-I-0095</t>
        </is>
      </c>
      <c r="B5707" s="12" t="inlineStr">
        <is>
          <t>K</t>
        </is>
      </c>
      <c r="C5707" s="12" t="inlineStr">
        <is>
          <t>Fuel supply (adjacent market)</t>
        </is>
      </c>
      <c r="D5707" s="12" t="inlineStr">
        <is>
          <t>Analog instrument to JB JB-LNG 10: unloading -AI01: 12 x 1 pr (field cables)</t>
        </is>
      </c>
      <c r="E5707" s="12" t="inlineStr"/>
      <c r="F5707" s="12" t="inlineStr">
        <is>
          <t>LNG 10: unloading skid</t>
        </is>
      </c>
      <c r="G5707" s="12" t="inlineStr">
        <is>
          <t>JB-LNG 10: unloading -AI01</t>
        </is>
      </c>
      <c r="H5707" s="12" t="inlineStr">
        <is>
          <t>LNG 10: unloading skid</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54</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K-I-0096</t>
        </is>
      </c>
      <c r="B5708" s="12" t="inlineStr">
        <is>
          <t>K</t>
        </is>
      </c>
      <c r="C5708" s="12" t="inlineStr">
        <is>
          <t>Fuel supply (adjacent market)</t>
        </is>
      </c>
      <c r="D5708" s="12" t="inlineStr">
        <is>
          <t>Home run JB-LNG 10: unloading -AI01 to the control / marshalling room</t>
        </is>
      </c>
      <c r="E5708" s="12" t="inlineStr"/>
      <c r="F5708" s="12" t="inlineStr">
        <is>
          <t>LNG 17: LNG e-house (13.8 kV / 480 V)</t>
        </is>
      </c>
      <c r="G5708" s="12" t="inlineStr">
        <is>
          <t>JB-LNG 10: unloading -AI01</t>
        </is>
      </c>
      <c r="H5708" s="12" t="inlineStr">
        <is>
          <t>LNG 10: unloading skid</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237</v>
      </c>
      <c r="U5708" s="16" t="n">
        <v>32</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K-I-0097</t>
        </is>
      </c>
      <c r="B5709" s="12" t="inlineStr">
        <is>
          <t>K</t>
        </is>
      </c>
      <c r="C5709" s="12" t="inlineStr">
        <is>
          <t>Fuel supply (adjacent market)</t>
        </is>
      </c>
      <c r="D5709" s="12" t="inlineStr">
        <is>
          <t>Discrete device to JB JB-LNG 10: unloading -DI01: 12 x 1 pr (field cables)</t>
        </is>
      </c>
      <c r="E5709" s="12" t="inlineStr"/>
      <c r="F5709" s="12" t="inlineStr">
        <is>
          <t>LNG 10: unloading skid</t>
        </is>
      </c>
      <c r="G5709" s="12" t="inlineStr">
        <is>
          <t>JB-LNG 10: unloading -DI01</t>
        </is>
      </c>
      <c r="H5709" s="12" t="inlineStr">
        <is>
          <t>LNG 10: unloading skid</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54</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K-I-0098</t>
        </is>
      </c>
      <c r="B5710" s="12" t="inlineStr">
        <is>
          <t>K</t>
        </is>
      </c>
      <c r="C5710" s="12" t="inlineStr">
        <is>
          <t>Fuel supply (adjacent market)</t>
        </is>
      </c>
      <c r="D5710" s="12" t="inlineStr">
        <is>
          <t>Home run JB-LNG 10: unloading -DI01 to the control / marshalling room</t>
        </is>
      </c>
      <c r="E5710" s="12" t="inlineStr"/>
      <c r="F5710" s="12" t="inlineStr">
        <is>
          <t>LNG 17: LNG e-house (13.8 kV / 480 V)</t>
        </is>
      </c>
      <c r="G5710" s="12" t="inlineStr">
        <is>
          <t>JB-LNG 10: unloading -DI01</t>
        </is>
      </c>
      <c r="H5710" s="12" t="inlineStr">
        <is>
          <t>LNG 10: unloading skid</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237</v>
      </c>
      <c r="U5710" s="16" t="n">
        <v>32</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K-I-0099</t>
        </is>
      </c>
      <c r="B5711" s="12" t="inlineStr">
        <is>
          <t>K</t>
        </is>
      </c>
      <c r="C5711" s="12" t="inlineStr">
        <is>
          <t>Fuel supply (adjacent market)</t>
        </is>
      </c>
      <c r="D5711" s="12" t="inlineStr">
        <is>
          <t>Analog instrument to JB JB-LNG-T1-AI01: 4 x 1 pr (field cables)</t>
        </is>
      </c>
      <c r="E5711" s="12" t="inlineStr">
        <is>
          <t>LNG-T1</t>
        </is>
      </c>
      <c r="F5711" s="12" t="inlineStr">
        <is>
          <t>LNG 11: tank 1, Chart HS 50000 (51,780 gal)</t>
        </is>
      </c>
      <c r="G5711" s="12" t="inlineStr">
        <is>
          <t>JB-LNG-T1-AI01</t>
        </is>
      </c>
      <c r="H5711" s="12" t="inlineStr">
        <is>
          <t>LNG 11: tank 1, Chart HS 50000 (51,780 gal)</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4</v>
      </c>
      <c r="O5711" s="12" t="n">
        <v>1</v>
      </c>
      <c r="P5711" s="12" t="n"/>
      <c r="Q5711" s="12" t="n"/>
      <c r="R5711" s="12" t="n"/>
      <c r="S5711" s="12" t="inlineStr">
        <is>
          <t>Tray / conduit</t>
        </is>
      </c>
      <c r="T5711" s="16" t="n">
        <v>77</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K-I-0100</t>
        </is>
      </c>
      <c r="B5712" s="12" t="inlineStr">
        <is>
          <t>K</t>
        </is>
      </c>
      <c r="C5712" s="12" t="inlineStr">
        <is>
          <t>Fuel supply (adjacent market)</t>
        </is>
      </c>
      <c r="D5712" s="12" t="inlineStr">
        <is>
          <t>Home run JB-LNG-T1-AI01 to the control / marshalling room</t>
        </is>
      </c>
      <c r="E5712" s="12" t="inlineStr"/>
      <c r="F5712" s="12" t="inlineStr">
        <is>
          <t>LNG 17: LNG e-house (13.8 kV / 480 V)</t>
        </is>
      </c>
      <c r="G5712" s="12" t="inlineStr">
        <is>
          <t>JB-LNG-T1-AI01</t>
        </is>
      </c>
      <c r="H5712" s="12" t="inlineStr">
        <is>
          <t>LNG 11: tank 1, Chart HS 50000 (51,780 gal)</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210</v>
      </c>
      <c r="U5712" s="16" t="n">
        <v>32</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K-I-0101</t>
        </is>
      </c>
      <c r="B5713" s="12" t="inlineStr">
        <is>
          <t>K</t>
        </is>
      </c>
      <c r="C5713" s="12" t="inlineStr">
        <is>
          <t>Fuel supply (adjacent market)</t>
        </is>
      </c>
      <c r="D5713" s="12" t="inlineStr">
        <is>
          <t>Discrete device to JB JB-LNG-T1-DI01: 4 x 1 pr (field cables)</t>
        </is>
      </c>
      <c r="E5713" s="12" t="inlineStr">
        <is>
          <t>LNG-T1</t>
        </is>
      </c>
      <c r="F5713" s="12" t="inlineStr">
        <is>
          <t>LNG 11: tank 1, Chart HS 50000 (51,780 gal)</t>
        </is>
      </c>
      <c r="G5713" s="12" t="inlineStr">
        <is>
          <t>JB-LNG-T1-DI01</t>
        </is>
      </c>
      <c r="H5713" s="12" t="inlineStr">
        <is>
          <t>LNG 11: tank 1, Chart HS 50000 (51,780 gal)</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4</v>
      </c>
      <c r="O5713" s="12" t="n">
        <v>1</v>
      </c>
      <c r="P5713" s="12" t="n"/>
      <c r="Q5713" s="12" t="n"/>
      <c r="R5713" s="12" t="n"/>
      <c r="S5713" s="12" t="inlineStr">
        <is>
          <t>Tray / conduit</t>
        </is>
      </c>
      <c r="T5713" s="16" t="n">
        <v>77</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K-I-0102</t>
        </is>
      </c>
      <c r="B5714" s="12" t="inlineStr">
        <is>
          <t>K</t>
        </is>
      </c>
      <c r="C5714" s="12" t="inlineStr">
        <is>
          <t>Fuel supply (adjacent market)</t>
        </is>
      </c>
      <c r="D5714" s="12" t="inlineStr">
        <is>
          <t>Home run JB-LNG-T1-DI01 to the control / marshalling room</t>
        </is>
      </c>
      <c r="E5714" s="12" t="inlineStr"/>
      <c r="F5714" s="12" t="inlineStr">
        <is>
          <t>LNG 17: LNG e-house (13.8 kV / 480 V)</t>
        </is>
      </c>
      <c r="G5714" s="12" t="inlineStr">
        <is>
          <t>JB-LNG-T1-DI01</t>
        </is>
      </c>
      <c r="H5714" s="12" t="inlineStr">
        <is>
          <t>LNG 11: tank 1, Chart HS 50000 (51,780 gal)</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210</v>
      </c>
      <c r="U5714" s="16" t="n">
        <v>32</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K-I-0103</t>
        </is>
      </c>
      <c r="B5715" s="12" t="inlineStr">
        <is>
          <t>K</t>
        </is>
      </c>
      <c r="C5715" s="12" t="inlineStr">
        <is>
          <t>Fuel supply (adjacent market)</t>
        </is>
      </c>
      <c r="D5715" s="12" t="inlineStr">
        <is>
          <t>Analog instrument to JB JB-LNG-T2-AI01: 4 x 1 pr (field cables)</t>
        </is>
      </c>
      <c r="E5715" s="12" t="inlineStr">
        <is>
          <t>LNG-T2</t>
        </is>
      </c>
      <c r="F5715" s="12" t="inlineStr">
        <is>
          <t>LNG 11: tank 2, Chart HS 50000 (51,780 gal)</t>
        </is>
      </c>
      <c r="G5715" s="12" t="inlineStr">
        <is>
          <t>JB-LNG-T2-AI01</t>
        </is>
      </c>
      <c r="H5715" s="12" t="inlineStr">
        <is>
          <t>LNG 11: tank 2, Chart HS 50000 (51,780 gal)</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4</v>
      </c>
      <c r="O5715" s="12" t="n">
        <v>1</v>
      </c>
      <c r="P5715" s="12" t="n"/>
      <c r="Q5715" s="12" t="n"/>
      <c r="R5715" s="12" t="n"/>
      <c r="S5715" s="12" t="inlineStr">
        <is>
          <t>Tray / conduit</t>
        </is>
      </c>
      <c r="T5715" s="16" t="n">
        <v>77</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K-I-0104</t>
        </is>
      </c>
      <c r="B5716" s="12" t="inlineStr">
        <is>
          <t>K</t>
        </is>
      </c>
      <c r="C5716" s="12" t="inlineStr">
        <is>
          <t>Fuel supply (adjacent market)</t>
        </is>
      </c>
      <c r="D5716" s="12" t="inlineStr">
        <is>
          <t>Home run JB-LNG-T2-AI01 to the control / marshalling room</t>
        </is>
      </c>
      <c r="E5716" s="12" t="inlineStr"/>
      <c r="F5716" s="12" t="inlineStr">
        <is>
          <t>LNG 17: LNG e-house (13.8 kV / 480 V)</t>
        </is>
      </c>
      <c r="G5716" s="12" t="inlineStr">
        <is>
          <t>JB-LNG-T2-AI01</t>
        </is>
      </c>
      <c r="H5716" s="12" t="inlineStr">
        <is>
          <t>LNG 11: tank 2, Chart HS 50000 (51,780 gal)</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230</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K-I-0105</t>
        </is>
      </c>
      <c r="B5717" s="12" t="inlineStr">
        <is>
          <t>K</t>
        </is>
      </c>
      <c r="C5717" s="12" t="inlineStr">
        <is>
          <t>Fuel supply (adjacent market)</t>
        </is>
      </c>
      <c r="D5717" s="12" t="inlineStr">
        <is>
          <t>Discrete device to JB JB-LNG-T2-DI01: 4 x 1 pr (field cables)</t>
        </is>
      </c>
      <c r="E5717" s="12" t="inlineStr">
        <is>
          <t>LNG-T2</t>
        </is>
      </c>
      <c r="F5717" s="12" t="inlineStr">
        <is>
          <t>LNG 11: tank 2, Chart HS 50000 (51,780 gal)</t>
        </is>
      </c>
      <c r="G5717" s="12" t="inlineStr">
        <is>
          <t>JB-LNG-T2-DI01</t>
        </is>
      </c>
      <c r="H5717" s="12" t="inlineStr">
        <is>
          <t>LNG 11: tank 2, Chart HS 50000 (51,780 gal)</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4</v>
      </c>
      <c r="O5717" s="12" t="n">
        <v>1</v>
      </c>
      <c r="P5717" s="12" t="n"/>
      <c r="Q5717" s="12" t="n"/>
      <c r="R5717" s="12" t="n"/>
      <c r="S5717" s="12" t="inlineStr">
        <is>
          <t>Tray / conduit</t>
        </is>
      </c>
      <c r="T5717" s="16" t="n">
        <v>77</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K-I-0106</t>
        </is>
      </c>
      <c r="B5718" s="12" t="inlineStr">
        <is>
          <t>K</t>
        </is>
      </c>
      <c r="C5718" s="12" t="inlineStr">
        <is>
          <t>Fuel supply (adjacent market)</t>
        </is>
      </c>
      <c r="D5718" s="12" t="inlineStr">
        <is>
          <t>Home run JB-LNG-T2-DI01 to the control / marshalling room</t>
        </is>
      </c>
      <c r="E5718" s="12" t="inlineStr"/>
      <c r="F5718" s="12" t="inlineStr">
        <is>
          <t>LNG 17: LNG e-house (13.8 kV / 480 V)</t>
        </is>
      </c>
      <c r="G5718" s="12" t="inlineStr">
        <is>
          <t>JB-LNG-T2-DI01</t>
        </is>
      </c>
      <c r="H5718" s="12" t="inlineStr">
        <is>
          <t>LNG 11: tank 2, Chart HS 50000 (51,780 gal)</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230</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K-I-0107</t>
        </is>
      </c>
      <c r="B5719" s="12" t="inlineStr">
        <is>
          <t>K</t>
        </is>
      </c>
      <c r="C5719" s="12" t="inlineStr">
        <is>
          <t>Fuel supply (adjacent market)</t>
        </is>
      </c>
      <c r="D5719" s="12" t="inlineStr">
        <is>
          <t>Analog instrument to JB JB-LNG-T3-AI01: 4 x 1 pr (field cables)</t>
        </is>
      </c>
      <c r="E5719" s="12" t="inlineStr">
        <is>
          <t>LNG-T3</t>
        </is>
      </c>
      <c r="F5719" s="12" t="inlineStr">
        <is>
          <t>LNG 11: tank 3, Chart HS 50000 (51,780 gal)</t>
        </is>
      </c>
      <c r="G5719" s="12" t="inlineStr">
        <is>
          <t>JB-LNG-T3-AI01</t>
        </is>
      </c>
      <c r="H5719" s="12" t="inlineStr">
        <is>
          <t>LNG 11: tank 3,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K-I-0108</t>
        </is>
      </c>
      <c r="B5720" s="12" t="inlineStr">
        <is>
          <t>K</t>
        </is>
      </c>
      <c r="C5720" s="12" t="inlineStr">
        <is>
          <t>Fuel supply (adjacent market)</t>
        </is>
      </c>
      <c r="D5720" s="12" t="inlineStr">
        <is>
          <t>Home run JB-LNG-T3-AI01 to the control / marshalling room</t>
        </is>
      </c>
      <c r="E5720" s="12" t="inlineStr"/>
      <c r="F5720" s="12" t="inlineStr">
        <is>
          <t>LNG 17: LNG e-house (13.8 kV / 480 V)</t>
        </is>
      </c>
      <c r="G5720" s="12" t="inlineStr">
        <is>
          <t>JB-LNG-T3-AI01</t>
        </is>
      </c>
      <c r="H5720" s="12" t="inlineStr">
        <is>
          <t>LNG 11: tank 3,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250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K-I-0109</t>
        </is>
      </c>
      <c r="B5721" s="12" t="inlineStr">
        <is>
          <t>K</t>
        </is>
      </c>
      <c r="C5721" s="12" t="inlineStr">
        <is>
          <t>Fuel supply (adjacent market)</t>
        </is>
      </c>
      <c r="D5721" s="12" t="inlineStr">
        <is>
          <t>Discrete device to JB JB-LNG-T3-DI01: 4 x 1 pr (field cables)</t>
        </is>
      </c>
      <c r="E5721" s="12" t="inlineStr">
        <is>
          <t>LNG-T3</t>
        </is>
      </c>
      <c r="F5721" s="12" t="inlineStr">
        <is>
          <t>LNG 11: tank 3, Chart HS 50000 (51,780 gal)</t>
        </is>
      </c>
      <c r="G5721" s="12" t="inlineStr">
        <is>
          <t>JB-LNG-T3-DI01</t>
        </is>
      </c>
      <c r="H5721" s="12" t="inlineStr">
        <is>
          <t>LNG 11: tank 3,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K-I-0110</t>
        </is>
      </c>
      <c r="B5722" s="12" t="inlineStr">
        <is>
          <t>K</t>
        </is>
      </c>
      <c r="C5722" s="12" t="inlineStr">
        <is>
          <t>Fuel supply (adjacent market)</t>
        </is>
      </c>
      <c r="D5722" s="12" t="inlineStr">
        <is>
          <t>Home run JB-LNG-T3-DI01 to the control / marshalling room</t>
        </is>
      </c>
      <c r="E5722" s="12" t="inlineStr"/>
      <c r="F5722" s="12" t="inlineStr">
        <is>
          <t>LNG 17: LNG e-house (13.8 kV / 480 V)</t>
        </is>
      </c>
      <c r="G5722" s="12" t="inlineStr">
        <is>
          <t>JB-LNG-T3-DI01</t>
        </is>
      </c>
      <c r="H5722" s="12" t="inlineStr">
        <is>
          <t>LNG 11: tank 3,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250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K-I-0111</t>
        </is>
      </c>
      <c r="B5723" s="12" t="inlineStr">
        <is>
          <t>K</t>
        </is>
      </c>
      <c r="C5723" s="12" t="inlineStr">
        <is>
          <t>Fuel supply (adjacent market)</t>
        </is>
      </c>
      <c r="D5723" s="12" t="inlineStr">
        <is>
          <t>Analog instrument to JB JB-LNG-T4-AI01: 4 x 1 pr (field cables)</t>
        </is>
      </c>
      <c r="E5723" s="12" t="inlineStr">
        <is>
          <t>LNG-T4</t>
        </is>
      </c>
      <c r="F5723" s="12" t="inlineStr">
        <is>
          <t>LNG 11: tank 4, Chart HS 50000 (51,780 gal)</t>
        </is>
      </c>
      <c r="G5723" s="12" t="inlineStr">
        <is>
          <t>JB-LNG-T4-AI01</t>
        </is>
      </c>
      <c r="H5723" s="12" t="inlineStr">
        <is>
          <t>LNG 11: tank 4,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K-I-0112</t>
        </is>
      </c>
      <c r="B5724" s="12" t="inlineStr">
        <is>
          <t>K</t>
        </is>
      </c>
      <c r="C5724" s="12" t="inlineStr">
        <is>
          <t>Fuel supply (adjacent market)</t>
        </is>
      </c>
      <c r="D5724" s="12" t="inlineStr">
        <is>
          <t>Home run JB-LNG-T4-AI01 to the control / marshalling room</t>
        </is>
      </c>
      <c r="E5724" s="12" t="inlineStr"/>
      <c r="F5724" s="12" t="inlineStr">
        <is>
          <t>LNG 17: LNG e-house (13.8 kV / 480 V)</t>
        </is>
      </c>
      <c r="G5724" s="12" t="inlineStr">
        <is>
          <t>JB-LNG-T4-AI01</t>
        </is>
      </c>
      <c r="H5724" s="12" t="inlineStr">
        <is>
          <t>LNG 11: tank 4,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270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K-I-0113</t>
        </is>
      </c>
      <c r="B5725" s="12" t="inlineStr">
        <is>
          <t>K</t>
        </is>
      </c>
      <c r="C5725" s="12" t="inlineStr">
        <is>
          <t>Fuel supply (adjacent market)</t>
        </is>
      </c>
      <c r="D5725" s="12" t="inlineStr">
        <is>
          <t>Discrete device to JB JB-LNG-T4-DI01: 4 x 1 pr (field cables)</t>
        </is>
      </c>
      <c r="E5725" s="12" t="inlineStr">
        <is>
          <t>LNG-T4</t>
        </is>
      </c>
      <c r="F5725" s="12" t="inlineStr">
        <is>
          <t>LNG 11: tank 4, Chart HS 50000 (51,780 gal)</t>
        </is>
      </c>
      <c r="G5725" s="12" t="inlineStr">
        <is>
          <t>JB-LNG-T4-DI01</t>
        </is>
      </c>
      <c r="H5725" s="12" t="inlineStr">
        <is>
          <t>LNG 11: tank 4,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K-I-0114</t>
        </is>
      </c>
      <c r="B5726" s="12" t="inlineStr">
        <is>
          <t>K</t>
        </is>
      </c>
      <c r="C5726" s="12" t="inlineStr">
        <is>
          <t>Fuel supply (adjacent market)</t>
        </is>
      </c>
      <c r="D5726" s="12" t="inlineStr">
        <is>
          <t>Home run JB-LNG-T4-DI01 to the control / marshalling room</t>
        </is>
      </c>
      <c r="E5726" s="12" t="inlineStr"/>
      <c r="F5726" s="12" t="inlineStr">
        <is>
          <t>LNG 17: LNG e-house (13.8 kV / 480 V)</t>
        </is>
      </c>
      <c r="G5726" s="12" t="inlineStr">
        <is>
          <t>JB-LNG-T4-DI01</t>
        </is>
      </c>
      <c r="H5726" s="12" t="inlineStr">
        <is>
          <t>LNG 11: tank 4,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270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K-I-0115</t>
        </is>
      </c>
      <c r="B5727" s="12" t="inlineStr">
        <is>
          <t>K</t>
        </is>
      </c>
      <c r="C5727" s="12" t="inlineStr">
        <is>
          <t>Fuel supply (adjacent market)</t>
        </is>
      </c>
      <c r="D5727" s="12" t="inlineStr">
        <is>
          <t>Analog instrument to JB JB-LNG-T5-AI01: 4 x 1 pr (field cables)</t>
        </is>
      </c>
      <c r="E5727" s="12" t="inlineStr">
        <is>
          <t>LNG-T5</t>
        </is>
      </c>
      <c r="F5727" s="12" t="inlineStr">
        <is>
          <t>LNG 11: tank 5, Chart HS 50000 (51,780 gal)</t>
        </is>
      </c>
      <c r="G5727" s="12" t="inlineStr">
        <is>
          <t>JB-LNG-T5-AI01</t>
        </is>
      </c>
      <c r="H5727" s="12" t="inlineStr">
        <is>
          <t>LNG 11: tank 5,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K-I-0116</t>
        </is>
      </c>
      <c r="B5728" s="12" t="inlineStr">
        <is>
          <t>K</t>
        </is>
      </c>
      <c r="C5728" s="12" t="inlineStr">
        <is>
          <t>Fuel supply (adjacent market)</t>
        </is>
      </c>
      <c r="D5728" s="12" t="inlineStr">
        <is>
          <t>Home run JB-LNG-T5-AI01 to the control / marshalling room</t>
        </is>
      </c>
      <c r="E5728" s="12" t="inlineStr"/>
      <c r="F5728" s="12" t="inlineStr">
        <is>
          <t>LNG 17: LNG e-house (13.8 kV / 480 V)</t>
        </is>
      </c>
      <c r="G5728" s="12" t="inlineStr">
        <is>
          <t>JB-LNG-T5-AI01</t>
        </is>
      </c>
      <c r="H5728" s="12" t="inlineStr">
        <is>
          <t>LNG 11: tank 5,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290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K-I-0117</t>
        </is>
      </c>
      <c r="B5729" s="12" t="inlineStr">
        <is>
          <t>K</t>
        </is>
      </c>
      <c r="C5729" s="12" t="inlineStr">
        <is>
          <t>Fuel supply (adjacent market)</t>
        </is>
      </c>
      <c r="D5729" s="12" t="inlineStr">
        <is>
          <t>Discrete device to JB JB-LNG-T5-DI01: 4 x 1 pr (field cables)</t>
        </is>
      </c>
      <c r="E5729" s="12" t="inlineStr">
        <is>
          <t>LNG-T5</t>
        </is>
      </c>
      <c r="F5729" s="12" t="inlineStr">
        <is>
          <t>LNG 11: tank 5, Chart HS 50000 (51,780 gal)</t>
        </is>
      </c>
      <c r="G5729" s="12" t="inlineStr">
        <is>
          <t>JB-LNG-T5-DI01</t>
        </is>
      </c>
      <c r="H5729" s="12" t="inlineStr">
        <is>
          <t>LNG 11: tank 5,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K-I-0118</t>
        </is>
      </c>
      <c r="B5730" s="12" t="inlineStr">
        <is>
          <t>K</t>
        </is>
      </c>
      <c r="C5730" s="12" t="inlineStr">
        <is>
          <t>Fuel supply (adjacent market)</t>
        </is>
      </c>
      <c r="D5730" s="12" t="inlineStr">
        <is>
          <t>Home run JB-LNG-T5-DI01 to the control / marshalling room</t>
        </is>
      </c>
      <c r="E5730" s="12" t="inlineStr"/>
      <c r="F5730" s="12" t="inlineStr">
        <is>
          <t>LNG 17: LNG e-house (13.8 kV / 480 V)</t>
        </is>
      </c>
      <c r="G5730" s="12" t="inlineStr">
        <is>
          <t>JB-LNG-T5-DI01</t>
        </is>
      </c>
      <c r="H5730" s="12" t="inlineStr">
        <is>
          <t>LNG 11: tank 5,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290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K-I-0119</t>
        </is>
      </c>
      <c r="B5731" s="12" t="inlineStr">
        <is>
          <t>K</t>
        </is>
      </c>
      <c r="C5731" s="12" t="inlineStr">
        <is>
          <t>Fuel supply (adjacent market)</t>
        </is>
      </c>
      <c r="D5731" s="12" t="inlineStr">
        <is>
          <t>Analog instrument to JB JB-LNG-T6-AI01: 4 x 1 pr (field cables)</t>
        </is>
      </c>
      <c r="E5731" s="12" t="inlineStr">
        <is>
          <t>LNG-T6</t>
        </is>
      </c>
      <c r="F5731" s="12" t="inlineStr">
        <is>
          <t>LNG 11: tank 6, Chart HS 50000 (51,780 gal)</t>
        </is>
      </c>
      <c r="G5731" s="12" t="inlineStr">
        <is>
          <t>JB-LNG-T6-AI01</t>
        </is>
      </c>
      <c r="H5731" s="12" t="inlineStr">
        <is>
          <t>LNG 11: tank 6,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K-I-0120</t>
        </is>
      </c>
      <c r="B5732" s="12" t="inlineStr">
        <is>
          <t>K</t>
        </is>
      </c>
      <c r="C5732" s="12" t="inlineStr">
        <is>
          <t>Fuel supply (adjacent market)</t>
        </is>
      </c>
      <c r="D5732" s="12" t="inlineStr">
        <is>
          <t>Home run JB-LNG-T6-AI01 to the control / marshalling room</t>
        </is>
      </c>
      <c r="E5732" s="12" t="inlineStr"/>
      <c r="F5732" s="12" t="inlineStr">
        <is>
          <t>LNG 17: LNG e-house (13.8 kV / 480 V)</t>
        </is>
      </c>
      <c r="G5732" s="12" t="inlineStr">
        <is>
          <t>JB-LNG-T6-AI01</t>
        </is>
      </c>
      <c r="H5732" s="12" t="inlineStr">
        <is>
          <t>LNG 11: tank 6,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310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K-I-0121</t>
        </is>
      </c>
      <c r="B5733" s="12" t="inlineStr">
        <is>
          <t>K</t>
        </is>
      </c>
      <c r="C5733" s="12" t="inlineStr">
        <is>
          <t>Fuel supply (adjacent market)</t>
        </is>
      </c>
      <c r="D5733" s="12" t="inlineStr">
        <is>
          <t>Discrete device to JB JB-LNG-T6-DI01: 4 x 1 pr (field cables)</t>
        </is>
      </c>
      <c r="E5733" s="12" t="inlineStr">
        <is>
          <t>LNG-T6</t>
        </is>
      </c>
      <c r="F5733" s="12" t="inlineStr">
        <is>
          <t>LNG 11: tank 6, Chart HS 50000 (51,780 gal)</t>
        </is>
      </c>
      <c r="G5733" s="12" t="inlineStr">
        <is>
          <t>JB-LNG-T6-DI01</t>
        </is>
      </c>
      <c r="H5733" s="12" t="inlineStr">
        <is>
          <t>LNG 11: tank 6, Chart HS 50000 (51,780 gal)</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4</v>
      </c>
      <c r="O5733" s="12" t="n">
        <v>1</v>
      </c>
      <c r="P5733" s="12" t="n"/>
      <c r="Q5733" s="12" t="n"/>
      <c r="R5733" s="12" t="n"/>
      <c r="S5733" s="12" t="inlineStr">
        <is>
          <t>Tray / conduit</t>
        </is>
      </c>
      <c r="T5733" s="16" t="n">
        <v>77</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K-I-0122</t>
        </is>
      </c>
      <c r="B5734" s="12" t="inlineStr">
        <is>
          <t>K</t>
        </is>
      </c>
      <c r="C5734" s="12" t="inlineStr">
        <is>
          <t>Fuel supply (adjacent market)</t>
        </is>
      </c>
      <c r="D5734" s="12" t="inlineStr">
        <is>
          <t>Home run JB-LNG-T6-DI01 to the control / marshalling room</t>
        </is>
      </c>
      <c r="E5734" s="12" t="inlineStr"/>
      <c r="F5734" s="12" t="inlineStr">
        <is>
          <t>LNG 17: LNG e-house (13.8 kV / 480 V)</t>
        </is>
      </c>
      <c r="G5734" s="12" t="inlineStr">
        <is>
          <t>JB-LNG-T6-DI01</t>
        </is>
      </c>
      <c r="H5734" s="12" t="inlineStr">
        <is>
          <t>LNG 11: tank 6, Chart HS 50000 (51,780 gal)</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310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K-I-0123</t>
        </is>
      </c>
      <c r="B5735" s="12" t="inlineStr">
        <is>
          <t>K</t>
        </is>
      </c>
      <c r="C5735" s="12" t="inlineStr">
        <is>
          <t>Fuel supply (adjacent market)</t>
        </is>
      </c>
      <c r="D5735" s="12" t="inlineStr">
        <is>
          <t>Analog instrument to JB JB-LNG-T7-AI01: 4 x 1 pr (field cables)</t>
        </is>
      </c>
      <c r="E5735" s="12" t="inlineStr">
        <is>
          <t>LNG-T7</t>
        </is>
      </c>
      <c r="F5735" s="12" t="inlineStr">
        <is>
          <t>LNG 11: tank 7, Chart HS 50000 (51,780 gal)</t>
        </is>
      </c>
      <c r="G5735" s="12" t="inlineStr">
        <is>
          <t>JB-LNG-T7-AI01</t>
        </is>
      </c>
      <c r="H5735" s="12" t="inlineStr">
        <is>
          <t>LNG 11: tank 7, Chart HS 50000 (51,780 gal)</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4</v>
      </c>
      <c r="O5735" s="12" t="n">
        <v>1</v>
      </c>
      <c r="P5735" s="12" t="n"/>
      <c r="Q5735" s="12" t="n"/>
      <c r="R5735" s="12" t="n"/>
      <c r="S5735" s="12" t="inlineStr">
        <is>
          <t>Tray / conduit</t>
        </is>
      </c>
      <c r="T5735" s="16" t="n">
        <v>77</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K-I-0124</t>
        </is>
      </c>
      <c r="B5736" s="12" t="inlineStr">
        <is>
          <t>K</t>
        </is>
      </c>
      <c r="C5736" s="12" t="inlineStr">
        <is>
          <t>Fuel supply (adjacent market)</t>
        </is>
      </c>
      <c r="D5736" s="12" t="inlineStr">
        <is>
          <t>Home run JB-LNG-T7-AI01 to the control / marshalling room</t>
        </is>
      </c>
      <c r="E5736" s="12" t="inlineStr"/>
      <c r="F5736" s="12" t="inlineStr">
        <is>
          <t>LNG 17: LNG e-house (13.8 kV / 480 V)</t>
        </is>
      </c>
      <c r="G5736" s="12" t="inlineStr">
        <is>
          <t>JB-LNG-T7-AI01</t>
        </is>
      </c>
      <c r="H5736" s="12" t="inlineStr">
        <is>
          <t>LNG 11: tank 7, Chart HS 50000 (51,780 gal)</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330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K-I-0125</t>
        </is>
      </c>
      <c r="B5737" s="12" t="inlineStr">
        <is>
          <t>K</t>
        </is>
      </c>
      <c r="C5737" s="12" t="inlineStr">
        <is>
          <t>Fuel supply (adjacent market)</t>
        </is>
      </c>
      <c r="D5737" s="12" t="inlineStr">
        <is>
          <t>Discrete device to JB JB-LNG-T7-DI01: 4 x 1 pr (field cables)</t>
        </is>
      </c>
      <c r="E5737" s="12" t="inlineStr">
        <is>
          <t>LNG-T7</t>
        </is>
      </c>
      <c r="F5737" s="12" t="inlineStr">
        <is>
          <t>LNG 11: tank 7, Chart HS 50000 (51,780 gal)</t>
        </is>
      </c>
      <c r="G5737" s="12" t="inlineStr">
        <is>
          <t>JB-LNG-T7-DI01</t>
        </is>
      </c>
      <c r="H5737" s="12" t="inlineStr">
        <is>
          <t>LNG 11: tank 7, Chart HS 50000 (51,780 gal)</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4</v>
      </c>
      <c r="O5737" s="12" t="n">
        <v>1</v>
      </c>
      <c r="P5737" s="12" t="n"/>
      <c r="Q5737" s="12" t="n"/>
      <c r="R5737" s="12" t="n"/>
      <c r="S5737" s="12" t="inlineStr">
        <is>
          <t>Tray / conduit</t>
        </is>
      </c>
      <c r="T5737" s="16" t="n">
        <v>77</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K-I-0126</t>
        </is>
      </c>
      <c r="B5738" s="12" t="inlineStr">
        <is>
          <t>K</t>
        </is>
      </c>
      <c r="C5738" s="12" t="inlineStr">
        <is>
          <t>Fuel supply (adjacent market)</t>
        </is>
      </c>
      <c r="D5738" s="12" t="inlineStr">
        <is>
          <t>Home run JB-LNG-T7-DI01 to the control / marshalling room</t>
        </is>
      </c>
      <c r="E5738" s="12" t="inlineStr"/>
      <c r="F5738" s="12" t="inlineStr">
        <is>
          <t>LNG 17: LNG e-house (13.8 kV / 480 V)</t>
        </is>
      </c>
      <c r="G5738" s="12" t="inlineStr">
        <is>
          <t>JB-LNG-T7-DI01</t>
        </is>
      </c>
      <c r="H5738" s="12" t="inlineStr">
        <is>
          <t>LNG 11: tank 7, Chart HS 50000 (51,780 gal)</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330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K-I-0127</t>
        </is>
      </c>
      <c r="B5739" s="12" t="inlineStr">
        <is>
          <t>K</t>
        </is>
      </c>
      <c r="C5739" s="12" t="inlineStr">
        <is>
          <t>Fuel supply (adjacent market)</t>
        </is>
      </c>
      <c r="D5739" s="12" t="inlineStr">
        <is>
          <t>Analog instrument to JB JB-LNG-T8-AI01: 4 x 1 pr (field cables)</t>
        </is>
      </c>
      <c r="E5739" s="12" t="inlineStr">
        <is>
          <t>LNG-T8</t>
        </is>
      </c>
      <c r="F5739" s="12" t="inlineStr">
        <is>
          <t>LNG 11: tank 8, Chart HS 50000 (51,780 gal)</t>
        </is>
      </c>
      <c r="G5739" s="12" t="inlineStr">
        <is>
          <t>JB-LNG-T8-AI01</t>
        </is>
      </c>
      <c r="H5739" s="12" t="inlineStr">
        <is>
          <t>LNG 11: tank 8, Chart HS 50000 (51,780 gal)</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4</v>
      </c>
      <c r="O5739" s="12" t="n">
        <v>1</v>
      </c>
      <c r="P5739" s="12" t="n"/>
      <c r="Q5739" s="12" t="n"/>
      <c r="R5739" s="12" t="n"/>
      <c r="S5739" s="12" t="inlineStr">
        <is>
          <t>Tray / conduit</t>
        </is>
      </c>
      <c r="T5739" s="16" t="n">
        <v>77</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K-I-0128</t>
        </is>
      </c>
      <c r="B5740" s="12" t="inlineStr">
        <is>
          <t>K</t>
        </is>
      </c>
      <c r="C5740" s="12" t="inlineStr">
        <is>
          <t>Fuel supply (adjacent market)</t>
        </is>
      </c>
      <c r="D5740" s="12" t="inlineStr">
        <is>
          <t>Home run JB-LNG-T8-AI01 to the control / marshalling room</t>
        </is>
      </c>
      <c r="E5740" s="12" t="inlineStr"/>
      <c r="F5740" s="12" t="inlineStr">
        <is>
          <t>LNG 17: LNG e-house (13.8 kV / 480 V)</t>
        </is>
      </c>
      <c r="G5740" s="12" t="inlineStr">
        <is>
          <t>JB-LNG-T8-AI01</t>
        </is>
      </c>
      <c r="H5740" s="12" t="inlineStr">
        <is>
          <t>LNG 11: tank 8, Chart HS 50000 (51,780 gal)</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350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K-I-0129</t>
        </is>
      </c>
      <c r="B5741" s="12" t="inlineStr">
        <is>
          <t>K</t>
        </is>
      </c>
      <c r="C5741" s="12" t="inlineStr">
        <is>
          <t>Fuel supply (adjacent market)</t>
        </is>
      </c>
      <c r="D5741" s="12" t="inlineStr">
        <is>
          <t>Discrete device to JB JB-LNG-T8-DI01: 4 x 1 pr (field cables)</t>
        </is>
      </c>
      <c r="E5741" s="12" t="inlineStr">
        <is>
          <t>LNG-T8</t>
        </is>
      </c>
      <c r="F5741" s="12" t="inlineStr">
        <is>
          <t>LNG 11: tank 8, Chart HS 50000 (51,780 gal)</t>
        </is>
      </c>
      <c r="G5741" s="12" t="inlineStr">
        <is>
          <t>JB-LNG-T8-DI01</t>
        </is>
      </c>
      <c r="H5741" s="12" t="inlineStr">
        <is>
          <t>LNG 11: tank 8, Chart HS 50000 (51,780 gal)</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4</v>
      </c>
      <c r="O5741" s="12" t="n">
        <v>1</v>
      </c>
      <c r="P5741" s="12" t="n"/>
      <c r="Q5741" s="12" t="n"/>
      <c r="R5741" s="12" t="n"/>
      <c r="S5741" s="12" t="inlineStr">
        <is>
          <t>Tray / conduit</t>
        </is>
      </c>
      <c r="T5741" s="16" t="n">
        <v>77</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K-I-0130</t>
        </is>
      </c>
      <c r="B5742" s="12" t="inlineStr">
        <is>
          <t>K</t>
        </is>
      </c>
      <c r="C5742" s="12" t="inlineStr">
        <is>
          <t>Fuel supply (adjacent market)</t>
        </is>
      </c>
      <c r="D5742" s="12" t="inlineStr">
        <is>
          <t>Home run JB-LNG-T8-DI01 to the control / marshalling room</t>
        </is>
      </c>
      <c r="E5742" s="12" t="inlineStr"/>
      <c r="F5742" s="12" t="inlineStr">
        <is>
          <t>LNG 17: LNG e-house (13.8 kV / 480 V)</t>
        </is>
      </c>
      <c r="G5742" s="12" t="inlineStr">
        <is>
          <t>JB-LNG-T8-DI01</t>
        </is>
      </c>
      <c r="H5742" s="12" t="inlineStr">
        <is>
          <t>LNG 11: tank 8, Chart HS 50000 (51,780 gal)</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350</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K-I-0131</t>
        </is>
      </c>
      <c r="B5743" s="12" t="inlineStr">
        <is>
          <t>K</t>
        </is>
      </c>
      <c r="C5743" s="12" t="inlineStr">
        <is>
          <t>Fuel supply (adjacent market)</t>
        </is>
      </c>
      <c r="D5743" s="12" t="inlineStr">
        <is>
          <t>Analog instrument to JB JB-LNG 12: spill impo-AI01: 12 x 1 pr (field cables)</t>
        </is>
      </c>
      <c r="E5743" s="12" t="inlineStr"/>
      <c r="F5743" s="12" t="inlineStr">
        <is>
          <t>LNG 12: spill impoundment (NFPA 59A, to verify)</t>
        </is>
      </c>
      <c r="G5743" s="12" t="inlineStr">
        <is>
          <t>JB-LNG 12: spill impo-AI01</t>
        </is>
      </c>
      <c r="H5743" s="12" t="inlineStr">
        <is>
          <t>LNG 12: spill impoundment (NFPA 59A, to verify)</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12</v>
      </c>
      <c r="O5743" s="12" t="n">
        <v>1</v>
      </c>
      <c r="P5743" s="12" t="n"/>
      <c r="Q5743" s="12" t="n"/>
      <c r="R5743" s="12" t="n"/>
      <c r="S5743" s="12" t="inlineStr">
        <is>
          <t>Tray / conduit</t>
        </is>
      </c>
      <c r="T5743" s="16" t="n">
        <v>170</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K-I-0132</t>
        </is>
      </c>
      <c r="B5744" s="12" t="inlineStr">
        <is>
          <t>K</t>
        </is>
      </c>
      <c r="C5744" s="12" t="inlineStr">
        <is>
          <t>Fuel supply (adjacent market)</t>
        </is>
      </c>
      <c r="D5744" s="12" t="inlineStr">
        <is>
          <t>Home run JB-LNG 12: spill impo-AI01 to the control / marshalling room</t>
        </is>
      </c>
      <c r="E5744" s="12" t="inlineStr"/>
      <c r="F5744" s="12" t="inlineStr">
        <is>
          <t>LNG 17: LNG e-house (13.8 kV / 480 V)</t>
        </is>
      </c>
      <c r="G5744" s="12" t="inlineStr">
        <is>
          <t>JB-LNG 12: spill impo-AI01</t>
        </is>
      </c>
      <c r="H5744" s="12" t="inlineStr">
        <is>
          <t>LNG 12: spill impoundment (NFPA 59A, to verify)</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230</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K-I-0133</t>
        </is>
      </c>
      <c r="B5745" s="12" t="inlineStr">
        <is>
          <t>K</t>
        </is>
      </c>
      <c r="C5745" s="12" t="inlineStr">
        <is>
          <t>Fuel supply (adjacent market)</t>
        </is>
      </c>
      <c r="D5745" s="12" t="inlineStr">
        <is>
          <t>Discrete device to JB JB-LNG 12: spill impo-DI01: 12 x 1 pr (field cables)</t>
        </is>
      </c>
      <c r="E5745" s="12" t="inlineStr"/>
      <c r="F5745" s="12" t="inlineStr">
        <is>
          <t>LNG 12: spill impoundment (NFPA 59A, to verify)</t>
        </is>
      </c>
      <c r="G5745" s="12" t="inlineStr">
        <is>
          <t>JB-LNG 12: spill impo-DI01</t>
        </is>
      </c>
      <c r="H5745" s="12" t="inlineStr">
        <is>
          <t>LNG 12: spill impoundment (NFPA 59A, to verify)</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12</v>
      </c>
      <c r="O5745" s="12" t="n">
        <v>1</v>
      </c>
      <c r="P5745" s="12" t="n"/>
      <c r="Q5745" s="12" t="n"/>
      <c r="R5745" s="12" t="n"/>
      <c r="S5745" s="12" t="inlineStr">
        <is>
          <t>Tray / conduit</t>
        </is>
      </c>
      <c r="T5745" s="16" t="n">
        <v>170</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K-I-0134</t>
        </is>
      </c>
      <c r="B5746" s="12" t="inlineStr">
        <is>
          <t>K</t>
        </is>
      </c>
      <c r="C5746" s="12" t="inlineStr">
        <is>
          <t>Fuel supply (adjacent market)</t>
        </is>
      </c>
      <c r="D5746" s="12" t="inlineStr">
        <is>
          <t>Home run JB-LNG 12: spill impo-DI01 to the control / marshalling room</t>
        </is>
      </c>
      <c r="E5746" s="12" t="inlineStr"/>
      <c r="F5746" s="12" t="inlineStr">
        <is>
          <t>LNG 17: LNG e-house (13.8 kV / 480 V)</t>
        </is>
      </c>
      <c r="G5746" s="12" t="inlineStr">
        <is>
          <t>JB-LNG 12: spill impo-DI01</t>
        </is>
      </c>
      <c r="H5746" s="12" t="inlineStr">
        <is>
          <t>LNG 12: spill impoundment (NFPA 59A, to verify)</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230</v>
      </c>
      <c r="U5746" s="16" t="n">
        <v>32</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K-I-0135</t>
        </is>
      </c>
      <c r="B5747" s="12" t="inlineStr">
        <is>
          <t>K</t>
        </is>
      </c>
      <c r="C5747" s="12" t="inlineStr">
        <is>
          <t>Fuel supply (adjacent market)</t>
        </is>
      </c>
      <c r="D5747" s="12" t="inlineStr">
        <is>
          <t>Analog instrument to JB JB-LNG 13: send-out p-AI01: 12 x 1 pr (field cables)</t>
        </is>
      </c>
      <c r="E5747" s="12" t="inlineStr"/>
      <c r="F5747" s="12" t="inlineStr">
        <is>
          <t>LNG 13: send-out pumps 2 x 100%</t>
        </is>
      </c>
      <c r="G5747" s="12" t="inlineStr">
        <is>
          <t>JB-LNG 13: send-out p-AI01</t>
        </is>
      </c>
      <c r="H5747" s="12" t="inlineStr">
        <is>
          <t>LNG 13: send-out pumps 2 x 100%</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12</v>
      </c>
      <c r="O5747" s="12" t="n">
        <v>1</v>
      </c>
      <c r="P5747" s="12" t="n"/>
      <c r="Q5747" s="12" t="n"/>
      <c r="R5747" s="12" t="n"/>
      <c r="S5747" s="12" t="inlineStr">
        <is>
          <t>Tray / conduit</t>
        </is>
      </c>
      <c r="T5747" s="16" t="n">
        <v>63</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K-I-0136</t>
        </is>
      </c>
      <c r="B5748" s="12" t="inlineStr">
        <is>
          <t>K</t>
        </is>
      </c>
      <c r="C5748" s="12" t="inlineStr">
        <is>
          <t>Fuel supply (adjacent market)</t>
        </is>
      </c>
      <c r="D5748" s="12" t="inlineStr">
        <is>
          <t>Home run JB-LNG 13: send-out p-AI01 to the control / marshalling room</t>
        </is>
      </c>
      <c r="E5748" s="12" t="inlineStr"/>
      <c r="F5748" s="12" t="inlineStr">
        <is>
          <t>LNG 17: LNG e-house (13.8 kV / 480 V)</t>
        </is>
      </c>
      <c r="G5748" s="12" t="inlineStr">
        <is>
          <t>JB-LNG 13: send-out p-AI01</t>
        </is>
      </c>
      <c r="H5748" s="12" t="inlineStr">
        <is>
          <t>LNG 13: send-out pumps 2 x 100%</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110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K-I-0137</t>
        </is>
      </c>
      <c r="B5749" s="12" t="inlineStr">
        <is>
          <t>K</t>
        </is>
      </c>
      <c r="C5749" s="12" t="inlineStr">
        <is>
          <t>Fuel supply (adjacent market)</t>
        </is>
      </c>
      <c r="D5749" s="12" t="inlineStr">
        <is>
          <t>Discrete device to JB JB-LNG 13: send-out p-DI01: 12 x 1 pr (field cables)</t>
        </is>
      </c>
      <c r="E5749" s="12" t="inlineStr"/>
      <c r="F5749" s="12" t="inlineStr">
        <is>
          <t>LNG 13: send-out pumps 2 x 100%</t>
        </is>
      </c>
      <c r="G5749" s="12" t="inlineStr">
        <is>
          <t>JB-LNG 13: send-out p-DI01</t>
        </is>
      </c>
      <c r="H5749" s="12" t="inlineStr">
        <is>
          <t>LNG 13: send-out pumps 2 x 100%</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12</v>
      </c>
      <c r="O5749" s="12" t="n">
        <v>1</v>
      </c>
      <c r="P5749" s="12" t="n"/>
      <c r="Q5749" s="12" t="n"/>
      <c r="R5749" s="12" t="n"/>
      <c r="S5749" s="12" t="inlineStr">
        <is>
          <t>Tray / conduit</t>
        </is>
      </c>
      <c r="T5749" s="16" t="n">
        <v>63</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K-I-0138</t>
        </is>
      </c>
      <c r="B5750" s="12" t="inlineStr">
        <is>
          <t>K</t>
        </is>
      </c>
      <c r="C5750" s="12" t="inlineStr">
        <is>
          <t>Fuel supply (adjacent market)</t>
        </is>
      </c>
      <c r="D5750" s="12" t="inlineStr">
        <is>
          <t>Home run JB-LNG 13: send-out p-DI01 to the control / marshalling room</t>
        </is>
      </c>
      <c r="E5750" s="12" t="inlineStr"/>
      <c r="F5750" s="12" t="inlineStr">
        <is>
          <t>LNG 17: LNG e-house (13.8 kV / 480 V)</t>
        </is>
      </c>
      <c r="G5750" s="12" t="inlineStr">
        <is>
          <t>JB-LNG 13: send-out p-DI01</t>
        </is>
      </c>
      <c r="H5750" s="12" t="inlineStr">
        <is>
          <t>LNG 13: send-out pumps 2 x 100%</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110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K-I-0139</t>
        </is>
      </c>
      <c r="B5751" s="12" t="inlineStr">
        <is>
          <t>K</t>
        </is>
      </c>
      <c r="C5751" s="12" t="inlineStr">
        <is>
          <t>Fuel supply (adjacent market)</t>
        </is>
      </c>
      <c r="D5751" s="12" t="inlineStr">
        <is>
          <t>Analog instrument to JB JB-LNG 14: vaporizers-AI01: 12 x 1 pr (field cables)</t>
        </is>
      </c>
      <c r="E5751" s="12" t="inlineStr"/>
      <c r="F5751" s="12" t="inlineStr">
        <is>
          <t>LNG 14: vaporizers + glycol heater</t>
        </is>
      </c>
      <c r="G5751" s="12" t="inlineStr">
        <is>
          <t>JB-LNG 14: vaporizers-AI01</t>
        </is>
      </c>
      <c r="H5751" s="12" t="inlineStr">
        <is>
          <t>LNG 14: vaporizers + glycol heater</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122</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K-I-0140</t>
        </is>
      </c>
      <c r="B5752" s="12" t="inlineStr">
        <is>
          <t>K</t>
        </is>
      </c>
      <c r="C5752" s="12" t="inlineStr">
        <is>
          <t>Fuel supply (adjacent market)</t>
        </is>
      </c>
      <c r="D5752" s="12" t="inlineStr">
        <is>
          <t>Home run JB-LNG 14: vaporizers-AI01 to the control / marshalling room</t>
        </is>
      </c>
      <c r="E5752" s="12" t="inlineStr"/>
      <c r="F5752" s="12" t="inlineStr">
        <is>
          <t>LNG 17: LNG e-house (13.8 kV / 480 V)</t>
        </is>
      </c>
      <c r="G5752" s="12" t="inlineStr">
        <is>
          <t>JB-LNG 14: vaporizers-AI01</t>
        </is>
      </c>
      <c r="H5752" s="12" t="inlineStr">
        <is>
          <t>LNG 14: vaporizers + glycol heater</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259</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K-I-0141</t>
        </is>
      </c>
      <c r="B5753" s="12" t="inlineStr">
        <is>
          <t>K</t>
        </is>
      </c>
      <c r="C5753" s="12" t="inlineStr">
        <is>
          <t>Fuel supply (adjacent market)</t>
        </is>
      </c>
      <c r="D5753" s="12" t="inlineStr">
        <is>
          <t>Discrete device to JB JB-LNG 14: vaporizers-DI01: 12 x 1 pr (field cables)</t>
        </is>
      </c>
      <c r="E5753" s="12" t="inlineStr"/>
      <c r="F5753" s="12" t="inlineStr">
        <is>
          <t>LNG 14: vaporizers + glycol heater</t>
        </is>
      </c>
      <c r="G5753" s="12" t="inlineStr">
        <is>
          <t>JB-LNG 14: vaporizers-DI01</t>
        </is>
      </c>
      <c r="H5753" s="12" t="inlineStr">
        <is>
          <t>LNG 14: vaporizers + glycol heater</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122</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K-I-0142</t>
        </is>
      </c>
      <c r="B5754" s="12" t="inlineStr">
        <is>
          <t>K</t>
        </is>
      </c>
      <c r="C5754" s="12" t="inlineStr">
        <is>
          <t>Fuel supply (adjacent market)</t>
        </is>
      </c>
      <c r="D5754" s="12" t="inlineStr">
        <is>
          <t>Home run JB-LNG 14: vaporizers-DI01 to the control / marshalling room</t>
        </is>
      </c>
      <c r="E5754" s="12" t="inlineStr"/>
      <c r="F5754" s="12" t="inlineStr">
        <is>
          <t>LNG 17: LNG e-house (13.8 kV / 480 V)</t>
        </is>
      </c>
      <c r="G5754" s="12" t="inlineStr">
        <is>
          <t>JB-LNG 14: vaporizers-DI01</t>
        </is>
      </c>
      <c r="H5754" s="12" t="inlineStr">
        <is>
          <t>LNG 14: vaporizers + glycol heater</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259</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K-I-0143</t>
        </is>
      </c>
      <c r="B5755" s="12" t="inlineStr">
        <is>
          <t>K</t>
        </is>
      </c>
      <c r="C5755" s="12" t="inlineStr">
        <is>
          <t>Fuel supply (adjacent market)</t>
        </is>
      </c>
      <c r="D5755" s="12" t="inlineStr">
        <is>
          <t>Analog instrument to JB JB-LNG 15: boil-off g-AI01: 12 x 1 pr (field cables)</t>
        </is>
      </c>
      <c r="E5755" s="12" t="inlineStr"/>
      <c r="F5755" s="12" t="inlineStr">
        <is>
          <t>LNG 15: boil-off gas compressor</t>
        </is>
      </c>
      <c r="G5755" s="12" t="inlineStr">
        <is>
          <t>JB-LNG 15: boil-off g-AI01</t>
        </is>
      </c>
      <c r="H5755" s="12" t="inlineStr">
        <is>
          <t>LNG 15: boil-off gas compressor</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67</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K-I-0144</t>
        </is>
      </c>
      <c r="B5756" s="12" t="inlineStr">
        <is>
          <t>K</t>
        </is>
      </c>
      <c r="C5756" s="12" t="inlineStr">
        <is>
          <t>Fuel supply (adjacent market)</t>
        </is>
      </c>
      <c r="D5756" s="12" t="inlineStr">
        <is>
          <t>Home run JB-LNG 15: boil-off g-AI01 to the control / marshalling room</t>
        </is>
      </c>
      <c r="E5756" s="12" t="inlineStr"/>
      <c r="F5756" s="12" t="inlineStr">
        <is>
          <t>LNG 17: LNG e-house (13.8 kV / 480 V)</t>
        </is>
      </c>
      <c r="G5756" s="12" t="inlineStr">
        <is>
          <t>JB-LNG 15: boil-off g-AI01</t>
        </is>
      </c>
      <c r="H5756" s="12" t="inlineStr">
        <is>
          <t>LNG 15: boil-off gas compressor</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25</v>
      </c>
      <c r="U5756" s="16" t="n">
        <v>54</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K-I-0145</t>
        </is>
      </c>
      <c r="B5757" s="12" t="inlineStr">
        <is>
          <t>K</t>
        </is>
      </c>
      <c r="C5757" s="12" t="inlineStr">
        <is>
          <t>Fuel supply (adjacent market)</t>
        </is>
      </c>
      <c r="D5757" s="12" t="inlineStr">
        <is>
          <t>Discrete device to JB JB-LNG 15: boil-off g-DI01: 12 x 1 pr (field cables)</t>
        </is>
      </c>
      <c r="E5757" s="12" t="inlineStr"/>
      <c r="F5757" s="12" t="inlineStr">
        <is>
          <t>LNG 15: boil-off gas compressor</t>
        </is>
      </c>
      <c r="G5757" s="12" t="inlineStr">
        <is>
          <t>JB-LNG 15: boil-off g-DI01</t>
        </is>
      </c>
      <c r="H5757" s="12" t="inlineStr">
        <is>
          <t>LNG 15: boil-off gas compressor</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67</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K-I-0146</t>
        </is>
      </c>
      <c r="B5758" s="12" t="inlineStr">
        <is>
          <t>K</t>
        </is>
      </c>
      <c r="C5758" s="12" t="inlineStr">
        <is>
          <t>Fuel supply (adjacent market)</t>
        </is>
      </c>
      <c r="D5758" s="12" t="inlineStr">
        <is>
          <t>Home run JB-LNG 15: boil-off g-DI01 to the control / marshalling room</t>
        </is>
      </c>
      <c r="E5758" s="12" t="inlineStr"/>
      <c r="F5758" s="12" t="inlineStr">
        <is>
          <t>LNG 17: LNG e-house (13.8 kV / 480 V)</t>
        </is>
      </c>
      <c r="G5758" s="12" t="inlineStr">
        <is>
          <t>JB-LNG 15: boil-off g-DI01</t>
        </is>
      </c>
      <c r="H5758" s="12" t="inlineStr">
        <is>
          <t>LNG 15: boil-off gas compressor</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25</v>
      </c>
      <c r="U5758" s="16" t="n">
        <v>54</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K-I-0147</t>
        </is>
      </c>
      <c r="B5759" s="12" t="inlineStr">
        <is>
          <t>K</t>
        </is>
      </c>
      <c r="C5759" s="12" t="inlineStr">
        <is>
          <t>Fuel supply (adjacent market)</t>
        </is>
      </c>
      <c r="D5759" s="12" t="inlineStr">
        <is>
          <t>Analog instrument to JB JB-LNG 16: send-out m-AI01: 12 x 1 pr (field cables)</t>
        </is>
      </c>
      <c r="E5759" s="12" t="inlineStr"/>
      <c r="F5759" s="12" t="inlineStr">
        <is>
          <t>LNG 16: send-out metering + pressure control</t>
        </is>
      </c>
      <c r="G5759" s="12" t="inlineStr">
        <is>
          <t>JB-LNG 16: send-out m-AI01</t>
        </is>
      </c>
      <c r="H5759" s="12" t="inlineStr">
        <is>
          <t>LNG 16: send-out metering + pressure control</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74</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K-I-0148</t>
        </is>
      </c>
      <c r="B5760" s="12" t="inlineStr">
        <is>
          <t>K</t>
        </is>
      </c>
      <c r="C5760" s="12" t="inlineStr">
        <is>
          <t>Fuel supply (adjacent market)</t>
        </is>
      </c>
      <c r="D5760" s="12" t="inlineStr">
        <is>
          <t>Home run JB-LNG 16: send-out m-AI01 to the control / marshalling room</t>
        </is>
      </c>
      <c r="E5760" s="12" t="inlineStr"/>
      <c r="F5760" s="12" t="inlineStr">
        <is>
          <t>LNG 17: LNG e-house (13.8 kV / 480 V)</t>
        </is>
      </c>
      <c r="G5760" s="12" t="inlineStr">
        <is>
          <t>JB-LNG 16: send-out m-AI01</t>
        </is>
      </c>
      <c r="H5760" s="12" t="inlineStr">
        <is>
          <t>LNG 16: send-out metering + pressure control</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6" t="n">
        <v>20</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K-I-0149</t>
        </is>
      </c>
      <c r="B5761" s="12" t="inlineStr">
        <is>
          <t>K</t>
        </is>
      </c>
      <c r="C5761" s="12" t="inlineStr">
        <is>
          <t>Fuel supply (adjacent market)</t>
        </is>
      </c>
      <c r="D5761" s="12" t="inlineStr">
        <is>
          <t>Discrete device to JB JB-LNG 16: send-out m-DI01: 12 x 1 pr (field cables)</t>
        </is>
      </c>
      <c r="E5761" s="12" t="inlineStr"/>
      <c r="F5761" s="12" t="inlineStr">
        <is>
          <t>LNG 16: send-out metering + pressure control</t>
        </is>
      </c>
      <c r="G5761" s="12" t="inlineStr">
        <is>
          <t>JB-LNG 16: send-out m-DI01</t>
        </is>
      </c>
      <c r="H5761" s="12" t="inlineStr">
        <is>
          <t>LNG 16: send-out metering + pressure control</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6" t="n">
        <v>74</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K-I-0150</t>
        </is>
      </c>
      <c r="B5762" s="12" t="inlineStr">
        <is>
          <t>K</t>
        </is>
      </c>
      <c r="C5762" s="12" t="inlineStr">
        <is>
          <t>Fuel supply (adjacent market)</t>
        </is>
      </c>
      <c r="D5762" s="12" t="inlineStr">
        <is>
          <t>Home run JB-LNG 16: send-out m-DI01 to the control / marshalling room</t>
        </is>
      </c>
      <c r="E5762" s="12" t="inlineStr"/>
      <c r="F5762" s="12" t="inlineStr">
        <is>
          <t>LNG 17: LNG e-house (13.8 kV / 480 V)</t>
        </is>
      </c>
      <c r="G5762" s="12" t="inlineStr">
        <is>
          <t>JB-LNG 16: send-out m-DI01</t>
        </is>
      </c>
      <c r="H5762" s="12" t="inlineStr">
        <is>
          <t>LNG 16: send-out metering + pressure control</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20</v>
      </c>
      <c r="U5762" s="16" t="n">
        <v>32</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K-I-0151</t>
        </is>
      </c>
      <c r="B5763" s="12" t="inlineStr">
        <is>
          <t>K</t>
        </is>
      </c>
      <c r="C5763" s="12" t="inlineStr">
        <is>
          <t>Fuel supply (adjacent market)</t>
        </is>
      </c>
      <c r="D5763" s="12" t="inlineStr">
        <is>
          <t>Analog instrument to JB JB-LNG 17: LNG e-hous-AI01: 12 x 1 pr (field cables)</t>
        </is>
      </c>
      <c r="E5763" s="12" t="inlineStr"/>
      <c r="F5763" s="12" t="inlineStr">
        <is>
          <t>LNG 17: LNG e-house (13.8 kV / 480 V)</t>
        </is>
      </c>
      <c r="G5763" s="12" t="inlineStr">
        <is>
          <t>JB-LNG 17: LNG e-hous-AI01</t>
        </is>
      </c>
      <c r="H5763" s="12" t="inlineStr">
        <is>
          <t>LNG 17: LNG e-house (13.8 kV / 480 V)</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6" t="n">
        <v>58</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K-I-0152</t>
        </is>
      </c>
      <c r="B5764" s="12" t="inlineStr">
        <is>
          <t>K</t>
        </is>
      </c>
      <c r="C5764" s="12" t="inlineStr">
        <is>
          <t>Fuel supply (adjacent market)</t>
        </is>
      </c>
      <c r="D5764" s="12" t="inlineStr">
        <is>
          <t>Home run JB-LNG 17: LNG e-hous-AI01 to the control / marshalling room</t>
        </is>
      </c>
      <c r="E5764" s="12" t="inlineStr"/>
      <c r="F5764" s="12" t="inlineStr">
        <is>
          <t>LNG 17: LNG e-house (13.8 kV / 480 V)</t>
        </is>
      </c>
      <c r="G5764" s="12" t="inlineStr">
        <is>
          <t>JB-LNG 17: LNG e-hous-AI01</t>
        </is>
      </c>
      <c r="H5764" s="12" t="inlineStr">
        <is>
          <t>LNG 17: LNG e-house (13.8 kV / 480 V)</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Tray</t>
        </is>
      </c>
      <c r="T5764" s="16" t="n">
        <v>0</v>
      </c>
      <c r="U5764" s="16" t="n">
        <v>32</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K-I-0153</t>
        </is>
      </c>
      <c r="B5765" s="12" t="inlineStr">
        <is>
          <t>K</t>
        </is>
      </c>
      <c r="C5765" s="12" t="inlineStr">
        <is>
          <t>Fuel supply (adjacent market)</t>
        </is>
      </c>
      <c r="D5765" s="12" t="inlineStr">
        <is>
          <t>Discrete device to JB JB-LNG 17: LNG e-hous-DI01: 12 x 1 pr (field cables)</t>
        </is>
      </c>
      <c r="E5765" s="12" t="inlineStr"/>
      <c r="F5765" s="12" t="inlineStr">
        <is>
          <t>LNG 17: LNG e-house (13.8 kV / 480 V)</t>
        </is>
      </c>
      <c r="G5765" s="12" t="inlineStr">
        <is>
          <t>JB-LNG 17: LNG e-hous-DI01</t>
        </is>
      </c>
      <c r="H5765" s="12" t="inlineStr">
        <is>
          <t>LNG 17: LNG e-house (13.8 kV / 480 V)</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6" t="n">
        <v>58</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K-I-0154</t>
        </is>
      </c>
      <c r="B5766" s="12" t="inlineStr">
        <is>
          <t>K</t>
        </is>
      </c>
      <c r="C5766" s="12" t="inlineStr">
        <is>
          <t>Fuel supply (adjacent market)</t>
        </is>
      </c>
      <c r="D5766" s="12" t="inlineStr">
        <is>
          <t>Home run JB-LNG 17: LNG e-hous-DI01 to the control / marshalling room</t>
        </is>
      </c>
      <c r="E5766" s="12" t="inlineStr"/>
      <c r="F5766" s="12" t="inlineStr">
        <is>
          <t>LNG 17: LNG e-house (13.8 kV / 480 V)</t>
        </is>
      </c>
      <c r="G5766" s="12" t="inlineStr">
        <is>
          <t>JB-LNG 17: LNG e-hous-DI01</t>
        </is>
      </c>
      <c r="H5766" s="12" t="inlineStr">
        <is>
          <t>LNG 17: LNG e-house (13.8 kV / 480 V)</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Tray</t>
        </is>
      </c>
      <c r="T5766" s="16" t="n">
        <v>0</v>
      </c>
      <c r="U5766" s="16" t="n">
        <v>32</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K-I-0155</t>
        </is>
      </c>
      <c r="B5767" s="12" t="inlineStr">
        <is>
          <t>K</t>
        </is>
      </c>
      <c r="C5767" s="12" t="inlineStr">
        <is>
          <t>Fuel supply (adjacent market)</t>
        </is>
      </c>
      <c r="D5767" s="12" t="inlineStr">
        <is>
          <t>Analog instrument to JB JB-LNG 18: vent stack-AI01: 12 x 1 pr (field cables)</t>
        </is>
      </c>
      <c r="E5767" s="12" t="inlineStr"/>
      <c r="F5767" s="12" t="inlineStr">
        <is>
          <t>LNG 18: vent stack</t>
        </is>
      </c>
      <c r="G5767" s="12" t="inlineStr">
        <is>
          <t>JB-LNG 18: vent stack-AI01</t>
        </is>
      </c>
      <c r="H5767" s="12" t="inlineStr">
        <is>
          <t>LNG 18: vent stack</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6" t="n">
        <v>55</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K-I-0156</t>
        </is>
      </c>
      <c r="B5768" s="12" t="inlineStr">
        <is>
          <t>K</t>
        </is>
      </c>
      <c r="C5768" s="12" t="inlineStr">
        <is>
          <t>Fuel supply (adjacent market)</t>
        </is>
      </c>
      <c r="D5768" s="12" t="inlineStr">
        <is>
          <t>Home run JB-LNG 18: vent stack-AI01 to the control / marshalling room</t>
        </is>
      </c>
      <c r="E5768" s="12" t="inlineStr"/>
      <c r="F5768" s="12" t="inlineStr">
        <is>
          <t>LNG 17: LNG e-house (13.8 kV / 480 V)</t>
        </is>
      </c>
      <c r="G5768" s="12" t="inlineStr">
        <is>
          <t>JB-LNG 18: vent stack-AI01</t>
        </is>
      </c>
      <c r="H5768" s="12" t="inlineStr">
        <is>
          <t>LNG 18: vent stack</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25</v>
      </c>
      <c r="U5768" s="16" t="n">
        <v>117</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K-I-0157</t>
        </is>
      </c>
      <c r="B5769" s="12" t="inlineStr">
        <is>
          <t>K</t>
        </is>
      </c>
      <c r="C5769" s="12" t="inlineStr">
        <is>
          <t>Fuel supply (adjacent market)</t>
        </is>
      </c>
      <c r="D5769" s="12" t="inlineStr">
        <is>
          <t>Discrete device to JB JB-LNG 18: vent stack-DI01: 12 x 1 pr (field cables)</t>
        </is>
      </c>
      <c r="E5769" s="12" t="inlineStr"/>
      <c r="F5769" s="12" t="inlineStr">
        <is>
          <t>LNG 18: vent stack</t>
        </is>
      </c>
      <c r="G5769" s="12" t="inlineStr">
        <is>
          <t>JB-LNG 18: vent stack-DI01</t>
        </is>
      </c>
      <c r="H5769" s="12" t="inlineStr">
        <is>
          <t>LNG 18: vent stack</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6" t="n">
        <v>55</v>
      </c>
      <c r="U5769" s="16" t="n">
        <v>10</v>
      </c>
      <c r="V5769" s="16">
        <f>ROUNDUP((T5769+U5769+2*'Read Me'!$B$13)*(1+'Read Me'!$B$12),-1)</f>
        <v/>
      </c>
      <c r="W5769" s="16">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K-I-0158</t>
        </is>
      </c>
      <c r="B5770" s="12" t="inlineStr">
        <is>
          <t>K</t>
        </is>
      </c>
      <c r="C5770" s="12" t="inlineStr">
        <is>
          <t>Fuel supply (adjacent market)</t>
        </is>
      </c>
      <c r="D5770" s="12" t="inlineStr">
        <is>
          <t>Home run JB-LNG 18: vent stack-DI01 to the control / marshalling room</t>
        </is>
      </c>
      <c r="E5770" s="12" t="inlineStr"/>
      <c r="F5770" s="12" t="inlineStr">
        <is>
          <t>LNG 17: LNG e-house (13.8 kV / 480 V)</t>
        </is>
      </c>
      <c r="G5770" s="12" t="inlineStr">
        <is>
          <t>JB-LNG 18: vent stack-DI01</t>
        </is>
      </c>
      <c r="H5770" s="12" t="inlineStr">
        <is>
          <t>LNG 18: vent stack</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6" t="n">
        <v>25</v>
      </c>
      <c r="U5770" s="16" t="n">
        <v>117</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K-I-0159</t>
        </is>
      </c>
      <c r="B5771" s="12" t="inlineStr">
        <is>
          <t>K</t>
        </is>
      </c>
      <c r="C5771" s="12" t="inlineStr">
        <is>
          <t>Fuel supply (adjacent market)</t>
        </is>
      </c>
      <c r="D5771" s="12" t="inlineStr">
        <is>
          <t>Instrumentation</t>
        </is>
      </c>
      <c r="E5771" s="12" t="inlineStr"/>
      <c r="F5771" s="12" t="inlineStr">
        <is>
          <t>LNG 17: LNG e-house (13.8 kV / 480 V)</t>
        </is>
      </c>
      <c r="G5771" s="12" t="inlineStr"/>
      <c r="H5771" s="12" t="inlineStr">
        <is>
          <t>LNG impoundment sump pump</t>
        </is>
      </c>
      <c r="I5771" s="12" t="inlineStr">
        <is>
          <t>Instrumentation</t>
        </is>
      </c>
      <c r="J5771" s="12" t="inlineStr">
        <is>
          <t>Instrumentation ITC / PLTC, IS, #18 shielded pairs, blue jacket</t>
        </is>
      </c>
      <c r="K5771" s="12" t="inlineStr">
        <is>
          <t>ITC|4 pr|18</t>
        </is>
      </c>
      <c r="L5771" s="12" t="inlineStr">
        <is>
          <t>4 pr</t>
        </is>
      </c>
      <c r="M5771" s="12" t="inlineStr">
        <is>
          <t>18</t>
        </is>
      </c>
      <c r="N5771" s="12" t="n">
        <v>1</v>
      </c>
      <c r="O5771" s="12" t="n">
        <v>1</v>
      </c>
      <c r="P5771" s="12" t="n"/>
      <c r="Q5771" s="12" t="n"/>
      <c r="R5771" s="12" t="n"/>
      <c r="S5771" s="12" t="inlineStr">
        <is>
          <t>Duct bank</t>
        </is>
      </c>
      <c r="T5771" s="16" t="n">
        <v>334</v>
      </c>
      <c r="U5771" s="16" t="n">
        <v>32</v>
      </c>
      <c r="V5771" s="16">
        <f>ROUNDUP((T5771+U5771+2*'Read Me'!$B$13)*(1+'Read Me'!$B$12),-1)</f>
        <v/>
      </c>
      <c r="W5771" s="16">
        <f>V5771*N5771*O5771</f>
        <v/>
      </c>
      <c r="X5771" s="12">
        <f>IF(LEFT(I5771,2)="MV",2*N5771*IF(L5771="1/C",O5771,1),0)</f>
        <v/>
      </c>
      <c r="Y5771" s="12">
        <f>IF(OR(LEFT(K5771,4)="LVAX",LEFT(K5771,6)="MV15AX",LEFT(K5771,4)="CTAX",LEFT(K5771,2)="W|"),2*N5771*O5771,0)</f>
        <v/>
      </c>
      <c r="Z5771" s="12" t="inlineStr"/>
      <c r="AA5771" s="12">
        <f>N5771*O5771</f>
        <v/>
      </c>
    </row>
    <row r="5772">
      <c r="A5772" s="12" t="inlineStr">
        <is>
          <t>K-I-0160</t>
        </is>
      </c>
      <c r="B5772" s="12" t="inlineStr">
        <is>
          <t>K</t>
        </is>
      </c>
      <c r="C5772" s="12" t="inlineStr">
        <is>
          <t>Fuel supply (adjacent market)</t>
        </is>
      </c>
      <c r="D5772" s="12" t="inlineStr">
        <is>
          <t>Instrumentation</t>
        </is>
      </c>
      <c r="E5772" s="12" t="inlineStr"/>
      <c r="F5772" s="12" t="inlineStr">
        <is>
          <t>LNG 17: LNG e-house (13.8 kV / 480 V)</t>
        </is>
      </c>
      <c r="G5772" s="12" t="inlineStr"/>
      <c r="H5772" s="12" t="inlineStr">
        <is>
          <t>M&amp;R 1: pig receiver, lateral terminus</t>
        </is>
      </c>
      <c r="I5772" s="12" t="inlineStr">
        <is>
          <t>Instrumentation</t>
        </is>
      </c>
      <c r="J5772" s="12" t="inlineStr">
        <is>
          <t>Instrumentation ITC / PLTC, IS, #18 shielded pairs, blue jacket</t>
        </is>
      </c>
      <c r="K5772" s="12" t="inlineStr">
        <is>
          <t>ITC|4 pr|18</t>
        </is>
      </c>
      <c r="L5772" s="12" t="inlineStr">
        <is>
          <t>4 pr</t>
        </is>
      </c>
      <c r="M5772" s="12" t="inlineStr">
        <is>
          <t>18</t>
        </is>
      </c>
      <c r="N5772" s="12" t="n">
        <v>1</v>
      </c>
      <c r="O5772" s="12" t="n">
        <v>1</v>
      </c>
      <c r="P5772" s="12" t="n"/>
      <c r="Q5772" s="12" t="n"/>
      <c r="R5772" s="12" t="n"/>
      <c r="S5772" s="12" t="inlineStr">
        <is>
          <t>Duct bank</t>
        </is>
      </c>
      <c r="T5772" s="16" t="n">
        <v>773</v>
      </c>
      <c r="U5772" s="16" t="n">
        <v>37</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K-I-0161</t>
        </is>
      </c>
      <c r="B5773" s="12" t="inlineStr">
        <is>
          <t>K</t>
        </is>
      </c>
      <c r="C5773" s="12" t="inlineStr">
        <is>
          <t>Fuel supply (adjacent market)</t>
        </is>
      </c>
      <c r="D5773" s="12" t="inlineStr">
        <is>
          <t>Discrete device to JB JB-M&amp;R 2: insulating -DI01: 8 x 1 pr (field cables)</t>
        </is>
      </c>
      <c r="E5773" s="12" t="inlineStr"/>
      <c r="F5773" s="12" t="inlineStr">
        <is>
          <t>M&amp;R 2: insulating joint + ESD valve</t>
        </is>
      </c>
      <c r="G5773" s="12" t="inlineStr">
        <is>
          <t>JB-M&amp;R 2: insulating -DI01</t>
        </is>
      </c>
      <c r="H5773" s="12" t="inlineStr">
        <is>
          <t>M&amp;R 2: insulating joint + ESD valve</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8</v>
      </c>
      <c r="O5773" s="12" t="n">
        <v>1</v>
      </c>
      <c r="P5773" s="12" t="n"/>
      <c r="Q5773" s="12" t="n"/>
      <c r="R5773" s="12" t="n"/>
      <c r="S5773" s="12" t="inlineStr">
        <is>
          <t>Tray / conduit</t>
        </is>
      </c>
      <c r="T5773" s="16" t="n">
        <v>40</v>
      </c>
      <c r="U5773" s="16" t="n">
        <v>10</v>
      </c>
      <c r="V5773" s="16">
        <f>ROUNDUP((T5773+U5773+2*'Read Me'!$B$13)*(1+'Read Me'!$B$12),-1)</f>
        <v/>
      </c>
      <c r="W5773" s="16">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K-I-0162</t>
        </is>
      </c>
      <c r="B5774" s="12" t="inlineStr">
        <is>
          <t>K</t>
        </is>
      </c>
      <c r="C5774" s="12" t="inlineStr">
        <is>
          <t>Fuel supply (adjacent market)</t>
        </is>
      </c>
      <c r="D5774" s="12" t="inlineStr">
        <is>
          <t>Home run JB-M&amp;R 2: insulating -DI01 to the control / marshalling room</t>
        </is>
      </c>
      <c r="E5774" s="12" t="inlineStr"/>
      <c r="F5774" s="12" t="inlineStr">
        <is>
          <t>LNG 17: LNG e-house (13.8 kV / 480 V)</t>
        </is>
      </c>
      <c r="G5774" s="12" t="inlineStr">
        <is>
          <t>JB-M&amp;R 2: insulating -DI01</t>
        </is>
      </c>
      <c r="H5774" s="12" t="inlineStr">
        <is>
          <t>M&amp;R 2: insulating joint + ESD valve</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Duct bank</t>
        </is>
      </c>
      <c r="T5774" s="16" t="n">
        <v>758</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K-I-0163</t>
        </is>
      </c>
      <c r="B5775" s="12" t="inlineStr">
        <is>
          <t>K</t>
        </is>
      </c>
      <c r="C5775" s="12" t="inlineStr">
        <is>
          <t>Fuel supply (adjacent market)</t>
        </is>
      </c>
      <c r="D5775" s="12" t="inlineStr">
        <is>
          <t>Analog instrument to JB JB-M&amp;R 3: horizontal -AI01: 8 x 1 pr (field cables)</t>
        </is>
      </c>
      <c r="E5775" s="12" t="inlineStr"/>
      <c r="F5775" s="12" t="inlineStr">
        <is>
          <t>M&amp;R 3: horizontal filter-separator</t>
        </is>
      </c>
      <c r="G5775" s="12" t="inlineStr">
        <is>
          <t>JB-M&amp;R 3: horizontal -AI01</t>
        </is>
      </c>
      <c r="H5775" s="12" t="inlineStr">
        <is>
          <t>M&amp;R 3: horizontal filter-separator</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8</v>
      </c>
      <c r="O5775" s="12" t="n">
        <v>1</v>
      </c>
      <c r="P5775" s="12" t="n"/>
      <c r="Q5775" s="12" t="n"/>
      <c r="R5775" s="12" t="n"/>
      <c r="S5775" s="12" t="inlineStr">
        <is>
          <t>Tray / conduit</t>
        </is>
      </c>
      <c r="T5775" s="16" t="n">
        <v>53</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K-I-0164</t>
        </is>
      </c>
      <c r="B5776" s="12" t="inlineStr">
        <is>
          <t>K</t>
        </is>
      </c>
      <c r="C5776" s="12" t="inlineStr">
        <is>
          <t>Fuel supply (adjacent market)</t>
        </is>
      </c>
      <c r="D5776" s="12" t="inlineStr">
        <is>
          <t>Home run JB-M&amp;R 3: horizontal -AI01 to the control / marshalling room</t>
        </is>
      </c>
      <c r="E5776" s="12" t="inlineStr"/>
      <c r="F5776" s="12" t="inlineStr">
        <is>
          <t>LNG 17: LNG e-house (13.8 kV / 480 V)</t>
        </is>
      </c>
      <c r="G5776" s="12" t="inlineStr">
        <is>
          <t>JB-M&amp;R 3: horizontal -AI01</t>
        </is>
      </c>
      <c r="H5776" s="12" t="inlineStr">
        <is>
          <t>M&amp;R 3: horizontal filter-separator</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797</v>
      </c>
      <c r="U5776" s="16" t="n">
        <v>32</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K-I-0165</t>
        </is>
      </c>
      <c r="B5777" s="12" t="inlineStr">
        <is>
          <t>K</t>
        </is>
      </c>
      <c r="C5777" s="12" t="inlineStr">
        <is>
          <t>Fuel supply (adjacent market)</t>
        </is>
      </c>
      <c r="D5777" s="12" t="inlineStr">
        <is>
          <t>Discrete device to JB JB-M&amp;R 3: horizontal -DI01: 12 x 1 pr (field cables)</t>
        </is>
      </c>
      <c r="E5777" s="12" t="inlineStr"/>
      <c r="F5777" s="12" t="inlineStr">
        <is>
          <t>M&amp;R 3: horizontal filter-separator</t>
        </is>
      </c>
      <c r="G5777" s="12" t="inlineStr">
        <is>
          <t>JB-M&amp;R 3: horizontal -DI01</t>
        </is>
      </c>
      <c r="H5777" s="12" t="inlineStr">
        <is>
          <t>M&amp;R 3: horizontal filter-separator</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6" t="n">
        <v>53</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K-I-0166</t>
        </is>
      </c>
      <c r="B5778" s="12" t="inlineStr">
        <is>
          <t>K</t>
        </is>
      </c>
      <c r="C5778" s="12" t="inlineStr">
        <is>
          <t>Fuel supply (adjacent market)</t>
        </is>
      </c>
      <c r="D5778" s="12" t="inlineStr">
        <is>
          <t>Home run JB-M&amp;R 3: horizontal -DI01 to the control / marshalling room</t>
        </is>
      </c>
      <c r="E5778" s="12" t="inlineStr"/>
      <c r="F5778" s="12" t="inlineStr">
        <is>
          <t>LNG 17: LNG e-house (13.8 kV / 480 V)</t>
        </is>
      </c>
      <c r="G5778" s="12" t="inlineStr">
        <is>
          <t>JB-M&amp;R 3: horizontal -DI01</t>
        </is>
      </c>
      <c r="H5778" s="12" t="inlineStr">
        <is>
          <t>M&amp;R 3: horizontal filter-separator</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797</v>
      </c>
      <c r="U5778" s="16" t="n">
        <v>32</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K-I-0167</t>
        </is>
      </c>
      <c r="B5779" s="12" t="inlineStr">
        <is>
          <t>K</t>
        </is>
      </c>
      <c r="C5779" s="12" t="inlineStr">
        <is>
          <t>Fuel supply (adjacent market)</t>
        </is>
      </c>
      <c r="D5779" s="12" t="inlineStr">
        <is>
          <t>Instrumentation</t>
        </is>
      </c>
      <c r="E5779" s="12" t="inlineStr"/>
      <c r="F5779" s="12" t="inlineStr">
        <is>
          <t>LNG 17: LNG e-house (13.8 kV / 480 V)</t>
        </is>
      </c>
      <c r="G5779" s="12" t="inlineStr"/>
      <c r="H5779" s="12" t="inlineStr">
        <is>
          <t>M&amp;R 4: line heater 1 (water bath)</t>
        </is>
      </c>
      <c r="I5779" s="12" t="inlineStr">
        <is>
          <t>Instrumentation</t>
        </is>
      </c>
      <c r="J5779" s="12" t="inlineStr">
        <is>
          <t>Instrumentation ITC / PLTC, IS, #18 shielded pairs, blue jacket</t>
        </is>
      </c>
      <c r="K5779" s="12" t="inlineStr">
        <is>
          <t>ITC|4 pr|18</t>
        </is>
      </c>
      <c r="L5779" s="12" t="inlineStr">
        <is>
          <t>4 pr</t>
        </is>
      </c>
      <c r="M5779" s="12" t="inlineStr">
        <is>
          <t>18</t>
        </is>
      </c>
      <c r="N5779" s="12" t="n">
        <v>1</v>
      </c>
      <c r="O5779" s="12" t="n">
        <v>1</v>
      </c>
      <c r="P5779" s="12" t="n"/>
      <c r="Q5779" s="12" t="n"/>
      <c r="R5779" s="12" t="n"/>
      <c r="S5779" s="12" t="inlineStr">
        <is>
          <t>Duct bank</t>
        </is>
      </c>
      <c r="T5779" s="16" t="n">
        <v>593</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K-I-0168</t>
        </is>
      </c>
      <c r="B5780" s="12" t="inlineStr">
        <is>
          <t>K</t>
        </is>
      </c>
      <c r="C5780" s="12" t="inlineStr">
        <is>
          <t>Fuel supply (adjacent market)</t>
        </is>
      </c>
      <c r="D5780" s="12" t="inlineStr">
        <is>
          <t>Instrumentation</t>
        </is>
      </c>
      <c r="E5780" s="12" t="inlineStr"/>
      <c r="F5780" s="12" t="inlineStr">
        <is>
          <t>LNG 17: LNG e-house (13.8 kV / 480 V)</t>
        </is>
      </c>
      <c r="G5780" s="12" t="inlineStr"/>
      <c r="H5780" s="12" t="inlineStr">
        <is>
          <t>M&amp;R 4: line heater 1 (water bath)</t>
        </is>
      </c>
      <c r="I5780" s="12" t="inlineStr">
        <is>
          <t>Instrumentation</t>
        </is>
      </c>
      <c r="J5780" s="12" t="inlineStr">
        <is>
          <t>Instrumentation ITC / PLTC, IS, #18 shielded pairs, blue jacket</t>
        </is>
      </c>
      <c r="K5780" s="12" t="inlineStr">
        <is>
          <t>ITC|12 pr|18</t>
        </is>
      </c>
      <c r="L5780" s="12" t="inlineStr">
        <is>
          <t>12 pr</t>
        </is>
      </c>
      <c r="M5780" s="12" t="inlineStr">
        <is>
          <t>18</t>
        </is>
      </c>
      <c r="N5780" s="12" t="n">
        <v>1</v>
      </c>
      <c r="O5780" s="12" t="n">
        <v>1</v>
      </c>
      <c r="P5780" s="12" t="n"/>
      <c r="Q5780" s="12" t="n"/>
      <c r="R5780" s="12" t="n"/>
      <c r="S5780" s="12" t="inlineStr">
        <is>
          <t>Duct bank</t>
        </is>
      </c>
      <c r="T5780" s="16" t="n">
        <v>593</v>
      </c>
      <c r="U5780" s="16" t="n">
        <v>32</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K-I-0169</t>
        </is>
      </c>
      <c r="B5781" s="12" t="inlineStr">
        <is>
          <t>K</t>
        </is>
      </c>
      <c r="C5781" s="12" t="inlineStr">
        <is>
          <t>Fuel supply (adjacent market)</t>
        </is>
      </c>
      <c r="D5781" s="12" t="inlineStr">
        <is>
          <t>Instrumentation</t>
        </is>
      </c>
      <c r="E5781" s="12" t="inlineStr"/>
      <c r="F5781" s="12" t="inlineStr">
        <is>
          <t>LNG 17: LNG e-house (13.8 kV / 480 V)</t>
        </is>
      </c>
      <c r="G5781" s="12" t="inlineStr"/>
      <c r="H5781" s="12" t="inlineStr">
        <is>
          <t>M&amp;R 4: line heater 2 (water bath)</t>
        </is>
      </c>
      <c r="I5781" s="12" t="inlineStr">
        <is>
          <t>Instrumentation</t>
        </is>
      </c>
      <c r="J5781" s="12" t="inlineStr">
        <is>
          <t>Instrumentation ITC / PLTC, IS, #18 shielded pairs, blue jacket</t>
        </is>
      </c>
      <c r="K5781" s="12" t="inlineStr">
        <is>
          <t>ITC|4 pr|18</t>
        </is>
      </c>
      <c r="L5781" s="12" t="inlineStr">
        <is>
          <t>4 pr</t>
        </is>
      </c>
      <c r="M5781" s="12" t="inlineStr">
        <is>
          <t>18</t>
        </is>
      </c>
      <c r="N5781" s="12" t="n">
        <v>1</v>
      </c>
      <c r="O5781" s="12" t="n">
        <v>1</v>
      </c>
      <c r="P5781" s="12" t="n"/>
      <c r="Q5781" s="12" t="n"/>
      <c r="R5781" s="12" t="n"/>
      <c r="S5781" s="12" t="inlineStr">
        <is>
          <t>Duct bank</t>
        </is>
      </c>
      <c r="T5781" s="16" t="n">
        <v>593</v>
      </c>
      <c r="U5781" s="16" t="n">
        <v>50</v>
      </c>
      <c r="V5781" s="16">
        <f>ROUNDUP((T5781+U5781+2*'Read Me'!$B$13)*(1+'Read Me'!$B$12),-1)</f>
        <v/>
      </c>
      <c r="W5781" s="16">
        <f>V5781*N5781*O5781</f>
        <v/>
      </c>
      <c r="X5781" s="12">
        <f>IF(LEFT(I5781,2)="MV",2*N5781*IF(L5781="1/C",O5781,1),0)</f>
        <v/>
      </c>
      <c r="Y5781" s="12">
        <f>IF(OR(LEFT(K5781,4)="LVAX",LEFT(K5781,6)="MV15AX",LEFT(K5781,4)="CTAX",LEFT(K5781,2)="W|"),2*N5781*O5781,0)</f>
        <v/>
      </c>
      <c r="Z5781" s="12" t="inlineStr"/>
      <c r="AA5781" s="12">
        <f>N5781*O5781</f>
        <v/>
      </c>
    </row>
    <row r="5782">
      <c r="A5782" s="12" t="inlineStr">
        <is>
          <t>K-I-0170</t>
        </is>
      </c>
      <c r="B5782" s="12" t="inlineStr">
        <is>
          <t>K</t>
        </is>
      </c>
      <c r="C5782" s="12" t="inlineStr">
        <is>
          <t>Fuel supply (adjacent market)</t>
        </is>
      </c>
      <c r="D5782" s="12" t="inlineStr">
        <is>
          <t>Instrumentation</t>
        </is>
      </c>
      <c r="E5782" s="12" t="inlineStr"/>
      <c r="F5782" s="12" t="inlineStr">
        <is>
          <t>LNG 17: LNG e-house (13.8 kV / 480 V)</t>
        </is>
      </c>
      <c r="G5782" s="12" t="inlineStr"/>
      <c r="H5782" s="12" t="inlineStr">
        <is>
          <t>M&amp;R 4: line heater 2 (water bath)</t>
        </is>
      </c>
      <c r="I5782" s="12" t="inlineStr">
        <is>
          <t>Instrumentation</t>
        </is>
      </c>
      <c r="J5782" s="12" t="inlineStr">
        <is>
          <t>Instrumentation ITC / PLTC, IS, #18 shielded pairs, blue jacket</t>
        </is>
      </c>
      <c r="K5782" s="12" t="inlineStr">
        <is>
          <t>ITC|12 pr|18</t>
        </is>
      </c>
      <c r="L5782" s="12" t="inlineStr">
        <is>
          <t>12 pr</t>
        </is>
      </c>
      <c r="M5782" s="12" t="inlineStr">
        <is>
          <t>18</t>
        </is>
      </c>
      <c r="N5782" s="12" t="n">
        <v>1</v>
      </c>
      <c r="O5782" s="12" t="n">
        <v>1</v>
      </c>
      <c r="P5782" s="12" t="n"/>
      <c r="Q5782" s="12" t="n"/>
      <c r="R5782" s="12" t="n"/>
      <c r="S5782" s="12" t="inlineStr">
        <is>
          <t>Duct bank</t>
        </is>
      </c>
      <c r="T5782" s="16" t="n">
        <v>593</v>
      </c>
      <c r="U5782" s="16" t="n">
        <v>50</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K-I-0171</t>
        </is>
      </c>
      <c r="B5783" s="12" t="inlineStr">
        <is>
          <t>K</t>
        </is>
      </c>
      <c r="C5783" s="12" t="inlineStr">
        <is>
          <t>Fuel supply (adjacent market)</t>
        </is>
      </c>
      <c r="D5783" s="12" t="inlineStr">
        <is>
          <t>Instrumentation</t>
        </is>
      </c>
      <c r="E5783" s="12" t="inlineStr"/>
      <c r="F5783" s="12" t="inlineStr">
        <is>
          <t>LNG 17: LNG e-house (13.8 kV / 480 V)</t>
        </is>
      </c>
      <c r="G5783" s="12" t="inlineStr"/>
      <c r="H5783" s="12" t="inlineStr">
        <is>
          <t>M&amp;R 4: line heater 3 (water bath)</t>
        </is>
      </c>
      <c r="I5783" s="12" t="inlineStr">
        <is>
          <t>Instrumentation</t>
        </is>
      </c>
      <c r="J5783" s="12" t="inlineStr">
        <is>
          <t>Instrumentation ITC / PLTC, IS, #18 shielded pairs, blue jacket</t>
        </is>
      </c>
      <c r="K5783" s="12" t="inlineStr">
        <is>
          <t>ITC|4 pr|18</t>
        </is>
      </c>
      <c r="L5783" s="12" t="inlineStr">
        <is>
          <t>4 pr</t>
        </is>
      </c>
      <c r="M5783" s="12" t="inlineStr">
        <is>
          <t>18</t>
        </is>
      </c>
      <c r="N5783" s="12" t="n">
        <v>1</v>
      </c>
      <c r="O5783" s="12" t="n">
        <v>1</v>
      </c>
      <c r="P5783" s="12" t="n"/>
      <c r="Q5783" s="12" t="n"/>
      <c r="R5783" s="12" t="n"/>
      <c r="S5783" s="12" t="inlineStr">
        <is>
          <t>Duct bank</t>
        </is>
      </c>
      <c r="T5783" s="16" t="n">
        <v>593</v>
      </c>
      <c r="U5783" s="16" t="n">
        <v>68</v>
      </c>
      <c r="V5783" s="16">
        <f>ROUNDUP((T5783+U5783+2*'Read Me'!$B$13)*(1+'Read Me'!$B$12),-1)</f>
        <v/>
      </c>
      <c r="W5783" s="16">
        <f>V5783*N5783*O5783</f>
        <v/>
      </c>
      <c r="X5783" s="12">
        <f>IF(LEFT(I5783,2)="MV",2*N5783*IF(L5783="1/C",O5783,1),0)</f>
        <v/>
      </c>
      <c r="Y5783" s="12">
        <f>IF(OR(LEFT(K5783,4)="LVAX",LEFT(K5783,6)="MV15AX",LEFT(K5783,4)="CTAX",LEFT(K5783,2)="W|"),2*N5783*O5783,0)</f>
        <v/>
      </c>
      <c r="Z5783" s="12" t="inlineStr"/>
      <c r="AA5783" s="12">
        <f>N5783*O5783</f>
        <v/>
      </c>
    </row>
    <row r="5784">
      <c r="A5784" s="12" t="inlineStr">
        <is>
          <t>K-I-0172</t>
        </is>
      </c>
      <c r="B5784" s="12" t="inlineStr">
        <is>
          <t>K</t>
        </is>
      </c>
      <c r="C5784" s="12" t="inlineStr">
        <is>
          <t>Fuel supply (adjacent market)</t>
        </is>
      </c>
      <c r="D5784" s="12" t="inlineStr">
        <is>
          <t>Instrumentation</t>
        </is>
      </c>
      <c r="E5784" s="12" t="inlineStr"/>
      <c r="F5784" s="12" t="inlineStr">
        <is>
          <t>LNG 17: LNG e-house (13.8 kV / 480 V)</t>
        </is>
      </c>
      <c r="G5784" s="12" t="inlineStr"/>
      <c r="H5784" s="12" t="inlineStr">
        <is>
          <t>M&amp;R 4: line heater 3 (water bath)</t>
        </is>
      </c>
      <c r="I5784" s="12" t="inlineStr">
        <is>
          <t>Instrumentation</t>
        </is>
      </c>
      <c r="J5784" s="12" t="inlineStr">
        <is>
          <t>Instrumentation ITC / PLTC, IS, #18 shielded pairs, blue jacket</t>
        </is>
      </c>
      <c r="K5784" s="12" t="inlineStr">
        <is>
          <t>ITC|12 pr|18</t>
        </is>
      </c>
      <c r="L5784" s="12" t="inlineStr">
        <is>
          <t>12 pr</t>
        </is>
      </c>
      <c r="M5784" s="12" t="inlineStr">
        <is>
          <t>18</t>
        </is>
      </c>
      <c r="N5784" s="12" t="n">
        <v>1</v>
      </c>
      <c r="O5784" s="12" t="n">
        <v>1</v>
      </c>
      <c r="P5784" s="12" t="n"/>
      <c r="Q5784" s="12" t="n"/>
      <c r="R5784" s="12" t="n"/>
      <c r="S5784" s="12" t="inlineStr">
        <is>
          <t>Duct bank</t>
        </is>
      </c>
      <c r="T5784" s="16" t="n">
        <v>593</v>
      </c>
      <c r="U5784" s="16" t="n">
        <v>68</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K-I-0173</t>
        </is>
      </c>
      <c r="B5785" s="12" t="inlineStr">
        <is>
          <t>K</t>
        </is>
      </c>
      <c r="C5785" s="12" t="inlineStr">
        <is>
          <t>Fuel supply (adjacent market)</t>
        </is>
      </c>
      <c r="D5785" s="12" t="inlineStr">
        <is>
          <t>Analog instrument to JB JB-M&amp;R 5: ultrasonic -AI01: 20 x 1 pr (field cables)</t>
        </is>
      </c>
      <c r="E5785" s="12" t="inlineStr"/>
      <c r="F5785" s="12" t="inlineStr">
        <is>
          <t>M&amp;R 5: ultrasonic meters, 2 runs (custody transfer)</t>
        </is>
      </c>
      <c r="G5785" s="12" t="inlineStr">
        <is>
          <t>JB-M&amp;R 5: ultrasonic -AI01</t>
        </is>
      </c>
      <c r="H5785" s="12" t="inlineStr">
        <is>
          <t>M&amp;R 5: ultrasonic meters, 2 runs (custody transfer)</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20</v>
      </c>
      <c r="O5785" s="12" t="n">
        <v>1</v>
      </c>
      <c r="P5785" s="12" t="n"/>
      <c r="Q5785" s="12" t="n"/>
      <c r="R5785" s="12" t="n"/>
      <c r="S5785" s="12" t="inlineStr">
        <is>
          <t>Tray / conduit</t>
        </is>
      </c>
      <c r="T5785" s="16" t="n">
        <v>60</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K-I-0174</t>
        </is>
      </c>
      <c r="B5786" s="12" t="inlineStr">
        <is>
          <t>K</t>
        </is>
      </c>
      <c r="C5786" s="12" t="inlineStr">
        <is>
          <t>Fuel supply (adjacent market)</t>
        </is>
      </c>
      <c r="D5786" s="12" t="inlineStr">
        <is>
          <t>Home run JB-M&amp;R 5: ultrasonic -AI01 to the control / marshalling room</t>
        </is>
      </c>
      <c r="E5786" s="12" t="inlineStr"/>
      <c r="F5786" s="12" t="inlineStr">
        <is>
          <t>LNG 17: LNG e-house (13.8 kV / 480 V)</t>
        </is>
      </c>
      <c r="G5786" s="12" t="inlineStr">
        <is>
          <t>JB-M&amp;R 5: ultrasonic -AI01</t>
        </is>
      </c>
      <c r="H5786" s="12" t="inlineStr">
        <is>
          <t>M&amp;R 5: ultrasonic meters, 2 runs (custody transfer)</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651</v>
      </c>
      <c r="U5786" s="16" t="n">
        <v>57</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K-I-0175</t>
        </is>
      </c>
      <c r="B5787" s="12" t="inlineStr">
        <is>
          <t>K</t>
        </is>
      </c>
      <c r="C5787" s="12" t="inlineStr">
        <is>
          <t>Fuel supply (adjacent market)</t>
        </is>
      </c>
      <c r="D5787" s="12" t="inlineStr">
        <is>
          <t>Discrete device to JB JB-M&amp;R 5: ultrasonic -DI01: 8 x 1 pr (field cables)</t>
        </is>
      </c>
      <c r="E5787" s="12" t="inlineStr"/>
      <c r="F5787" s="12" t="inlineStr">
        <is>
          <t>M&amp;R 5: ultrasonic meters, 2 runs (custody transfer)</t>
        </is>
      </c>
      <c r="G5787" s="12" t="inlineStr">
        <is>
          <t>JB-M&amp;R 5: ultrasonic -DI01</t>
        </is>
      </c>
      <c r="H5787" s="12" t="inlineStr">
        <is>
          <t>M&amp;R 5: ultrasonic meters, 2 runs (custody transfer)</t>
        </is>
      </c>
      <c r="I5787" s="12" t="inlineStr">
        <is>
          <t>Instrumentation</t>
        </is>
      </c>
      <c r="J5787" s="12" t="inlineStr">
        <is>
          <t>Instrumentation ITC / PLTC, IS, #18 shielded pairs, blue jacket</t>
        </is>
      </c>
      <c r="K5787" s="12" t="inlineStr">
        <is>
          <t>ITC|1 pr|16</t>
        </is>
      </c>
      <c r="L5787" s="12" t="inlineStr">
        <is>
          <t>1 pr</t>
        </is>
      </c>
      <c r="M5787" s="12" t="inlineStr">
        <is>
          <t>16</t>
        </is>
      </c>
      <c r="N5787" s="12" t="n">
        <v>8</v>
      </c>
      <c r="O5787" s="12" t="n">
        <v>1</v>
      </c>
      <c r="P5787" s="12" t="n"/>
      <c r="Q5787" s="12" t="n"/>
      <c r="R5787" s="12" t="n"/>
      <c r="S5787" s="12" t="inlineStr">
        <is>
          <t>Tray / conduit</t>
        </is>
      </c>
      <c r="T5787" s="16" t="n">
        <v>60</v>
      </c>
      <c r="U5787" s="16" t="n">
        <v>10</v>
      </c>
      <c r="V5787" s="16">
        <f>ROUNDUP((T5787+U5787+2*'Read Me'!$B$13)*(1+'Read Me'!$B$12),-1)</f>
        <v/>
      </c>
      <c r="W5787" s="16">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K-I-0176</t>
        </is>
      </c>
      <c r="B5788" s="12" t="inlineStr">
        <is>
          <t>K</t>
        </is>
      </c>
      <c r="C5788" s="12" t="inlineStr">
        <is>
          <t>Fuel supply (adjacent market)</t>
        </is>
      </c>
      <c r="D5788" s="12" t="inlineStr">
        <is>
          <t>Home run JB-M&amp;R 5: ultrasonic -DI01 to the control / marshalling room</t>
        </is>
      </c>
      <c r="E5788" s="12" t="inlineStr"/>
      <c r="F5788" s="12" t="inlineStr">
        <is>
          <t>LNG 17: LNG e-house (13.8 kV / 480 V)</t>
        </is>
      </c>
      <c r="G5788" s="12" t="inlineStr">
        <is>
          <t>JB-M&amp;R 5: ultrasonic -DI01</t>
        </is>
      </c>
      <c r="H5788" s="12" t="inlineStr">
        <is>
          <t>M&amp;R 5: ultrasonic meters, 2 runs (custody transfer)</t>
        </is>
      </c>
      <c r="I5788" s="12" t="inlineStr">
        <is>
          <t>Instrumentation</t>
        </is>
      </c>
      <c r="J5788" s="12" t="inlineStr">
        <is>
          <t>Instrumentation ITC / PLTC, IS, #18 shielded pairs, blue jacket</t>
        </is>
      </c>
      <c r="K5788" s="12" t="inlineStr">
        <is>
          <t>ITC|24 pr|18</t>
        </is>
      </c>
      <c r="L5788" s="12" t="inlineStr">
        <is>
          <t>24 pr</t>
        </is>
      </c>
      <c r="M5788" s="12" t="inlineStr">
        <is>
          <t>18</t>
        </is>
      </c>
      <c r="N5788" s="12" t="n">
        <v>1</v>
      </c>
      <c r="O5788" s="12" t="n">
        <v>1</v>
      </c>
      <c r="P5788" s="12" t="n"/>
      <c r="Q5788" s="12" t="n"/>
      <c r="R5788" s="12" t="n"/>
      <c r="S5788" s="12" t="inlineStr">
        <is>
          <t>Duct bank</t>
        </is>
      </c>
      <c r="T5788" s="16" t="n">
        <v>651</v>
      </c>
      <c r="U5788" s="16" t="n">
        <v>57</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K-I-0177</t>
        </is>
      </c>
      <c r="B5789" s="12" t="inlineStr">
        <is>
          <t>K</t>
        </is>
      </c>
      <c r="C5789" s="12" t="inlineStr">
        <is>
          <t>Fuel supply (adjacent market)</t>
        </is>
      </c>
      <c r="D5789" s="12" t="inlineStr">
        <is>
          <t>Analog instrument to JB JB-M&amp;R 6: regulation -AI01: 12 x 1 pr (field cables)</t>
        </is>
      </c>
      <c r="E5789" s="12" t="inlineStr"/>
      <c r="F5789" s="12" t="inlineStr">
        <is>
          <t>M&amp;R 6: regulation / flow control building</t>
        </is>
      </c>
      <c r="G5789" s="12" t="inlineStr">
        <is>
          <t>JB-M&amp;R 6: regulation -AI01</t>
        </is>
      </c>
      <c r="H5789" s="12" t="inlineStr">
        <is>
          <t>M&amp;R 6: regulation / flow control building</t>
        </is>
      </c>
      <c r="I5789" s="12" t="inlineStr">
        <is>
          <t>Instrumentation</t>
        </is>
      </c>
      <c r="J5789" s="12" t="inlineStr">
        <is>
          <t>Instrumentation ITC / PLTC, IS, #18 shielded pairs, blue jacket</t>
        </is>
      </c>
      <c r="K5789" s="12" t="inlineStr">
        <is>
          <t>ITC|1 pr|16</t>
        </is>
      </c>
      <c r="L5789" s="12" t="inlineStr">
        <is>
          <t>1 pr</t>
        </is>
      </c>
      <c r="M5789" s="12" t="inlineStr">
        <is>
          <t>16</t>
        </is>
      </c>
      <c r="N5789" s="12" t="n">
        <v>12</v>
      </c>
      <c r="O5789" s="12" t="n">
        <v>1</v>
      </c>
      <c r="P5789" s="12" t="n"/>
      <c r="Q5789" s="12" t="n"/>
      <c r="R5789" s="12" t="n"/>
      <c r="S5789" s="12" t="inlineStr">
        <is>
          <t>Tray / conduit</t>
        </is>
      </c>
      <c r="T5789" s="16" t="n">
        <v>61</v>
      </c>
      <c r="U5789" s="16" t="n">
        <v>10</v>
      </c>
      <c r="V5789" s="16">
        <f>ROUNDUP((T5789+U5789+2*'Read Me'!$B$13)*(1+'Read Me'!$B$12),-1)</f>
        <v/>
      </c>
      <c r="W5789" s="16">
        <f>V5789*N5789*O5789</f>
        <v/>
      </c>
      <c r="X5789" s="12">
        <f>IF(LEFT(I5789,2)="MV",2*N5789*IF(L5789="1/C",O5789,1),0)</f>
        <v/>
      </c>
      <c r="Y5789" s="12">
        <f>IF(OR(LEFT(K5789,4)="LVAX",LEFT(K5789,6)="MV15AX",LEFT(K5789,4)="CTAX",LEFT(K5789,2)="W|"),2*N5789*O5789,0)</f>
        <v/>
      </c>
      <c r="Z5789" s="12" t="inlineStr">
        <is>
          <t>device-to-JB field wiring, one cable per device</t>
        </is>
      </c>
      <c r="AA5789" s="12">
        <f>N5789*O5789</f>
        <v/>
      </c>
    </row>
    <row r="5790">
      <c r="A5790" s="12" t="inlineStr">
        <is>
          <t>K-I-0178</t>
        </is>
      </c>
      <c r="B5790" s="12" t="inlineStr">
        <is>
          <t>K</t>
        </is>
      </c>
      <c r="C5790" s="12" t="inlineStr">
        <is>
          <t>Fuel supply (adjacent market)</t>
        </is>
      </c>
      <c r="D5790" s="12" t="inlineStr">
        <is>
          <t>Home run JB-M&amp;R 6: regulation -AI01 to the control / marshalling room</t>
        </is>
      </c>
      <c r="E5790" s="12" t="inlineStr"/>
      <c r="F5790" s="12" t="inlineStr">
        <is>
          <t>LNG 17: LNG e-house (13.8 kV / 480 V)</t>
        </is>
      </c>
      <c r="G5790" s="12" t="inlineStr">
        <is>
          <t>JB-M&amp;R 6: regulation -AI01</t>
        </is>
      </c>
      <c r="H5790" s="12" t="inlineStr">
        <is>
          <t>M&amp;R 6: regulation / flow control building</t>
        </is>
      </c>
      <c r="I5790" s="12" t="inlineStr">
        <is>
          <t>Instrumentation</t>
        </is>
      </c>
      <c r="J5790" s="12" t="inlineStr">
        <is>
          <t>Instrumentation ITC / PLTC, IS, #18 shielded pairs, blue jacket</t>
        </is>
      </c>
      <c r="K5790" s="12" t="inlineStr">
        <is>
          <t>ITC|24 pr|18</t>
        </is>
      </c>
      <c r="L5790" s="12" t="inlineStr">
        <is>
          <t>24 pr</t>
        </is>
      </c>
      <c r="M5790" s="12" t="inlineStr">
        <is>
          <t>18</t>
        </is>
      </c>
      <c r="N5790" s="12" t="n">
        <v>1</v>
      </c>
      <c r="O5790" s="12" t="n">
        <v>1</v>
      </c>
      <c r="P5790" s="12" t="n"/>
      <c r="Q5790" s="12" t="n"/>
      <c r="R5790" s="12" t="n"/>
      <c r="S5790" s="12" t="inlineStr">
        <is>
          <t>Duct bank</t>
        </is>
      </c>
      <c r="T5790" s="16" t="n">
        <v>470</v>
      </c>
      <c r="U5790" s="16" t="n">
        <v>70</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K-I-0179</t>
        </is>
      </c>
      <c r="B5791" s="12" t="inlineStr">
        <is>
          <t>K</t>
        </is>
      </c>
      <c r="C5791" s="12" t="inlineStr">
        <is>
          <t>Fuel supply (adjacent market)</t>
        </is>
      </c>
      <c r="D5791" s="12" t="inlineStr">
        <is>
          <t>Discrete device to JB JB-M&amp;R 6: regulation -DI01: 12 x 1 pr (field cables)</t>
        </is>
      </c>
      <c r="E5791" s="12" t="inlineStr"/>
      <c r="F5791" s="12" t="inlineStr">
        <is>
          <t>M&amp;R 6: regulation / flow control building</t>
        </is>
      </c>
      <c r="G5791" s="12" t="inlineStr">
        <is>
          <t>JB-M&amp;R 6: regulation -DI01</t>
        </is>
      </c>
      <c r="H5791" s="12" t="inlineStr">
        <is>
          <t>M&amp;R 6: regulation / flow control building</t>
        </is>
      </c>
      <c r="I5791" s="12" t="inlineStr">
        <is>
          <t>Instrumentation</t>
        </is>
      </c>
      <c r="J5791" s="12" t="inlineStr">
        <is>
          <t>Instrumentation ITC / PLTC, IS, #18 shielded pairs, blue jacket</t>
        </is>
      </c>
      <c r="K5791" s="12" t="inlineStr">
        <is>
          <t>ITC|1 pr|16</t>
        </is>
      </c>
      <c r="L5791" s="12" t="inlineStr">
        <is>
          <t>1 pr</t>
        </is>
      </c>
      <c r="M5791" s="12" t="inlineStr">
        <is>
          <t>16</t>
        </is>
      </c>
      <c r="N5791" s="12" t="n">
        <v>12</v>
      </c>
      <c r="O5791" s="12" t="n">
        <v>1</v>
      </c>
      <c r="P5791" s="12" t="n"/>
      <c r="Q5791" s="12" t="n"/>
      <c r="R5791" s="12" t="n"/>
      <c r="S5791" s="12" t="inlineStr">
        <is>
          <t>Tray / conduit</t>
        </is>
      </c>
      <c r="T5791" s="16" t="n">
        <v>61</v>
      </c>
      <c r="U5791" s="16" t="n">
        <v>10</v>
      </c>
      <c r="V5791" s="16">
        <f>ROUNDUP((T5791+U5791+2*'Read Me'!$B$13)*(1+'Read Me'!$B$12),-1)</f>
        <v/>
      </c>
      <c r="W5791" s="16">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K-I-0180</t>
        </is>
      </c>
      <c r="B5792" s="12" t="inlineStr">
        <is>
          <t>K</t>
        </is>
      </c>
      <c r="C5792" s="12" t="inlineStr">
        <is>
          <t>Fuel supply (adjacent market)</t>
        </is>
      </c>
      <c r="D5792" s="12" t="inlineStr">
        <is>
          <t>Home run JB-M&amp;R 6: regulation -DI01 to the control / marshalling room</t>
        </is>
      </c>
      <c r="E5792" s="12" t="inlineStr"/>
      <c r="F5792" s="12" t="inlineStr">
        <is>
          <t>LNG 17: LNG e-house (13.8 kV / 480 V)</t>
        </is>
      </c>
      <c r="G5792" s="12" t="inlineStr">
        <is>
          <t>JB-M&amp;R 6: regulation -DI01</t>
        </is>
      </c>
      <c r="H5792" s="12" t="inlineStr">
        <is>
          <t>M&amp;R 6: regulation / flow control building</t>
        </is>
      </c>
      <c r="I5792" s="12" t="inlineStr">
        <is>
          <t>Instrumentation</t>
        </is>
      </c>
      <c r="J5792" s="12" t="inlineStr">
        <is>
          <t>Instrumentation ITC / PLTC, IS, #18 shielded pairs, blue jacket</t>
        </is>
      </c>
      <c r="K5792" s="12" t="inlineStr">
        <is>
          <t>ITC|24 pr|18</t>
        </is>
      </c>
      <c r="L5792" s="12" t="inlineStr">
        <is>
          <t>24 pr</t>
        </is>
      </c>
      <c r="M5792" s="12" t="inlineStr">
        <is>
          <t>18</t>
        </is>
      </c>
      <c r="N5792" s="12" t="n">
        <v>1</v>
      </c>
      <c r="O5792" s="12" t="n">
        <v>1</v>
      </c>
      <c r="P5792" s="12" t="n"/>
      <c r="Q5792" s="12" t="n"/>
      <c r="R5792" s="12" t="n"/>
      <c r="S5792" s="12" t="inlineStr">
        <is>
          <t>Duct bank</t>
        </is>
      </c>
      <c r="T5792" s="16" t="n">
        <v>470</v>
      </c>
      <c r="U5792" s="16" t="n">
        <v>70</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K-I-0181</t>
        </is>
      </c>
      <c r="B5793" s="12" t="inlineStr">
        <is>
          <t>K</t>
        </is>
      </c>
      <c r="C5793" s="12" t="inlineStr">
        <is>
          <t>Fuel supply (adjacent market)</t>
        </is>
      </c>
      <c r="D5793" s="12" t="inlineStr">
        <is>
          <t>Analog instrument to JB JB-M&amp;R 7: gas quality-AI01: 20 x 1 pr (field cables)</t>
        </is>
      </c>
      <c r="E5793" s="12" t="inlineStr"/>
      <c r="F5793" s="12" t="inlineStr">
        <is>
          <t>M&amp;R 7: gas quality + measurement building</t>
        </is>
      </c>
      <c r="G5793" s="12" t="inlineStr">
        <is>
          <t>JB-M&amp;R 7: gas quality-AI01</t>
        </is>
      </c>
      <c r="H5793" s="12" t="inlineStr">
        <is>
          <t>M&amp;R 7: gas quality + measurement building</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20</v>
      </c>
      <c r="O5793" s="12" t="n">
        <v>1</v>
      </c>
      <c r="P5793" s="12" t="n"/>
      <c r="Q5793" s="12" t="n"/>
      <c r="R5793" s="12" t="n"/>
      <c r="S5793" s="12" t="inlineStr">
        <is>
          <t>Tray / conduit</t>
        </is>
      </c>
      <c r="T5793" s="16" t="n">
        <v>41</v>
      </c>
      <c r="U5793" s="16" t="n">
        <v>10</v>
      </c>
      <c r="V5793" s="16">
        <f>ROUNDUP((T5793+U5793+2*'Read Me'!$B$13)*(1+'Read Me'!$B$12),-1)</f>
        <v/>
      </c>
      <c r="W5793" s="16">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K-I-0182</t>
        </is>
      </c>
      <c r="B5794" s="12" t="inlineStr">
        <is>
          <t>K</t>
        </is>
      </c>
      <c r="C5794" s="12" t="inlineStr">
        <is>
          <t>Fuel supply (adjacent market)</t>
        </is>
      </c>
      <c r="D5794" s="12" t="inlineStr">
        <is>
          <t>Home run JB-M&amp;R 7: gas quality-AI01 to the control / marshalling room</t>
        </is>
      </c>
      <c r="E5794" s="12" t="inlineStr"/>
      <c r="F5794" s="12" t="inlineStr">
        <is>
          <t>LNG 17: LNG e-house (13.8 kV / 480 V)</t>
        </is>
      </c>
      <c r="G5794" s="12" t="inlineStr">
        <is>
          <t>JB-M&amp;R 7: gas quality-AI01</t>
        </is>
      </c>
      <c r="H5794" s="12" t="inlineStr">
        <is>
          <t>M&amp;R 7: gas quality + measurement building</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6" t="n">
        <v>616</v>
      </c>
      <c r="U5794" s="16" t="n">
        <v>52</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K-I-0183</t>
        </is>
      </c>
      <c r="B5795" s="12" t="inlineStr">
        <is>
          <t>K</t>
        </is>
      </c>
      <c r="C5795" s="12" t="inlineStr">
        <is>
          <t>Fuel supply (adjacent market)</t>
        </is>
      </c>
      <c r="D5795" s="12" t="inlineStr">
        <is>
          <t>Discrete device to JB JB-M&amp;R 7: gas quality-DI01: 8 x 1 pr (field cables)</t>
        </is>
      </c>
      <c r="E5795" s="12" t="inlineStr"/>
      <c r="F5795" s="12" t="inlineStr">
        <is>
          <t>M&amp;R 7: gas quality + measurement building</t>
        </is>
      </c>
      <c r="G5795" s="12" t="inlineStr">
        <is>
          <t>JB-M&amp;R 7: gas quality-DI01</t>
        </is>
      </c>
      <c r="H5795" s="12" t="inlineStr">
        <is>
          <t>M&amp;R 7: gas quality + measurement building</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8</v>
      </c>
      <c r="O5795" s="12" t="n">
        <v>1</v>
      </c>
      <c r="P5795" s="12" t="n"/>
      <c r="Q5795" s="12" t="n"/>
      <c r="R5795" s="12" t="n"/>
      <c r="S5795" s="12" t="inlineStr">
        <is>
          <t>Tray / conduit</t>
        </is>
      </c>
      <c r="T5795" s="16" t="n">
        <v>41</v>
      </c>
      <c r="U5795" s="16" t="n">
        <v>10</v>
      </c>
      <c r="V5795" s="16">
        <f>ROUNDUP((T5795+U5795+2*'Read Me'!$B$13)*(1+'Read Me'!$B$12),-1)</f>
        <v/>
      </c>
      <c r="W5795" s="16">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K-I-0184</t>
        </is>
      </c>
      <c r="B5796" s="12" t="inlineStr">
        <is>
          <t>K</t>
        </is>
      </c>
      <c r="C5796" s="12" t="inlineStr">
        <is>
          <t>Fuel supply (adjacent market)</t>
        </is>
      </c>
      <c r="D5796" s="12" t="inlineStr">
        <is>
          <t>Home run JB-M&amp;R 7: gas quality-DI01 to the control / marshalling room</t>
        </is>
      </c>
      <c r="E5796" s="12" t="inlineStr"/>
      <c r="F5796" s="12" t="inlineStr">
        <is>
          <t>LNG 17: LNG e-house (13.8 kV / 480 V)</t>
        </is>
      </c>
      <c r="G5796" s="12" t="inlineStr">
        <is>
          <t>JB-M&amp;R 7: gas quality-DI01</t>
        </is>
      </c>
      <c r="H5796" s="12" t="inlineStr">
        <is>
          <t>M&amp;R 7: gas quality + measurement building</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6" t="n">
        <v>616</v>
      </c>
      <c r="U5796" s="16" t="n">
        <v>52</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K-I-0185</t>
        </is>
      </c>
      <c r="B5797" s="12" t="inlineStr">
        <is>
          <t>K</t>
        </is>
      </c>
      <c r="C5797" s="12" t="inlineStr">
        <is>
          <t>Fuel supply (adjacent market)</t>
        </is>
      </c>
      <c r="D5797" s="12" t="inlineStr">
        <is>
          <t>Analog instrument to JB JB-M&amp;R 8: condensate -AI01: 4 x 1 pr (field cables)</t>
        </is>
      </c>
      <c r="E5797" s="12" t="inlineStr"/>
      <c r="F5797" s="12" t="inlineStr">
        <is>
          <t>M&amp;R 8: condensate tank</t>
        </is>
      </c>
      <c r="G5797" s="12" t="inlineStr">
        <is>
          <t>JB-M&amp;R 8: condensate -AI01</t>
        </is>
      </c>
      <c r="H5797" s="12" t="inlineStr">
        <is>
          <t>M&amp;R 8: condensate tank</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4</v>
      </c>
      <c r="O5797" s="12" t="n">
        <v>1</v>
      </c>
      <c r="P5797" s="12" t="n"/>
      <c r="Q5797" s="12" t="n"/>
      <c r="R5797" s="12" t="n"/>
      <c r="S5797" s="12" t="inlineStr">
        <is>
          <t>Tray / conduit</t>
        </is>
      </c>
      <c r="T5797" s="16" t="n">
        <v>41</v>
      </c>
      <c r="U5797" s="16" t="n">
        <v>10</v>
      </c>
      <c r="V5797" s="16">
        <f>ROUNDUP((T5797+U5797+2*'Read Me'!$B$13)*(1+'Read Me'!$B$12),-1)</f>
        <v/>
      </c>
      <c r="W5797" s="16">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K-I-0186</t>
        </is>
      </c>
      <c r="B5798" s="12" t="inlineStr">
        <is>
          <t>K</t>
        </is>
      </c>
      <c r="C5798" s="12" t="inlineStr">
        <is>
          <t>Fuel supply (adjacent market)</t>
        </is>
      </c>
      <c r="D5798" s="12" t="inlineStr">
        <is>
          <t>Home run JB-M&amp;R 8: condensate -AI01 to the control / marshalling room</t>
        </is>
      </c>
      <c r="E5798" s="12" t="inlineStr"/>
      <c r="F5798" s="12" t="inlineStr">
        <is>
          <t>LNG 17: LNG e-house (13.8 kV / 480 V)</t>
        </is>
      </c>
      <c r="G5798" s="12" t="inlineStr">
        <is>
          <t>JB-M&amp;R 8: condensate -AI01</t>
        </is>
      </c>
      <c r="H5798" s="12" t="inlineStr">
        <is>
          <t>M&amp;R 8: condensate tank</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6" t="n">
        <v>530</v>
      </c>
      <c r="U5798" s="16" t="n">
        <v>87</v>
      </c>
      <c r="V5798" s="16">
        <f>ROUNDUP((T5798+U5798+2*'Read Me'!$B$13)*(1+'Read Me'!$B$12),-1)</f>
        <v/>
      </c>
      <c r="W5798" s="16">
        <f>V5798*N5798*O5798</f>
        <v/>
      </c>
      <c r="X5798" s="12">
        <f>IF(LEFT(I5798,2)="MV",2*N5798*IF(L5798="1/C",O5798,1),0)</f>
        <v/>
      </c>
      <c r="Y5798" s="12">
        <f>IF(OR(LEFT(K5798,4)="LVAX",LEFT(K5798,6)="MV15AX",LEFT(K5798,4)="CTAX",LEFT(K5798,2)="W|"),2*N5798*O5798,0)</f>
        <v/>
      </c>
      <c r="Z5798" s="12" t="inlineStr"/>
      <c r="AA5798" s="12">
        <f>N5798*O5798</f>
        <v/>
      </c>
    </row>
    <row r="5799">
      <c r="A5799" s="12" t="inlineStr">
        <is>
          <t>K-I-0187</t>
        </is>
      </c>
      <c r="B5799" s="12" t="inlineStr">
        <is>
          <t>K</t>
        </is>
      </c>
      <c r="C5799" s="12" t="inlineStr">
        <is>
          <t>Fuel supply (adjacent market)</t>
        </is>
      </c>
      <c r="D5799" s="12" t="inlineStr">
        <is>
          <t>Discrete device to JB JB-M&amp;R 8: condensate -DI01: 4 x 1 pr (field cables)</t>
        </is>
      </c>
      <c r="E5799" s="12" t="inlineStr"/>
      <c r="F5799" s="12" t="inlineStr">
        <is>
          <t>M&amp;R 8: condensate tank</t>
        </is>
      </c>
      <c r="G5799" s="12" t="inlineStr">
        <is>
          <t>JB-M&amp;R 8: condensate -DI01</t>
        </is>
      </c>
      <c r="H5799" s="12" t="inlineStr">
        <is>
          <t>M&amp;R 8: condensate tank</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4</v>
      </c>
      <c r="O5799" s="12" t="n">
        <v>1</v>
      </c>
      <c r="P5799" s="12" t="n"/>
      <c r="Q5799" s="12" t="n"/>
      <c r="R5799" s="12" t="n"/>
      <c r="S5799" s="12" t="inlineStr">
        <is>
          <t>Tray / conduit</t>
        </is>
      </c>
      <c r="T5799" s="16" t="n">
        <v>41</v>
      </c>
      <c r="U5799" s="16" t="n">
        <v>10</v>
      </c>
      <c r="V5799" s="16">
        <f>ROUNDUP((T5799+U5799+2*'Read Me'!$B$13)*(1+'Read Me'!$B$12),-1)</f>
        <v/>
      </c>
      <c r="W5799" s="16">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K-I-0188</t>
        </is>
      </c>
      <c r="B5800" s="12" t="inlineStr">
        <is>
          <t>K</t>
        </is>
      </c>
      <c r="C5800" s="12" t="inlineStr">
        <is>
          <t>Fuel supply (adjacent market)</t>
        </is>
      </c>
      <c r="D5800" s="12" t="inlineStr">
        <is>
          <t>Home run JB-M&amp;R 8: condensate -DI01 to the control / marshalling room</t>
        </is>
      </c>
      <c r="E5800" s="12" t="inlineStr"/>
      <c r="F5800" s="12" t="inlineStr">
        <is>
          <t>LNG 17: LNG e-house (13.8 kV / 480 V)</t>
        </is>
      </c>
      <c r="G5800" s="12" t="inlineStr">
        <is>
          <t>JB-M&amp;R 8: condensate -DI01</t>
        </is>
      </c>
      <c r="H5800" s="12" t="inlineStr">
        <is>
          <t>M&amp;R 8: condensate tank</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6" t="n">
        <v>530</v>
      </c>
      <c r="U5800" s="16" t="n">
        <v>87</v>
      </c>
      <c r="V5800" s="16">
        <f>ROUNDUP((T5800+U5800+2*'Read Me'!$B$13)*(1+'Read Me'!$B$12),-1)</f>
        <v/>
      </c>
      <c r="W5800" s="16">
        <f>V5800*N5800*O5800</f>
        <v/>
      </c>
      <c r="X5800" s="12">
        <f>IF(LEFT(I5800,2)="MV",2*N5800*IF(L5800="1/C",O5800,1),0)</f>
        <v/>
      </c>
      <c r="Y5800" s="12">
        <f>IF(OR(LEFT(K5800,4)="LVAX",LEFT(K5800,6)="MV15AX",LEFT(K5800,4)="CTAX",LEFT(K5800,2)="W|"),2*N5800*O5800,0)</f>
        <v/>
      </c>
      <c r="Z5800" s="12" t="inlineStr"/>
      <c r="AA5800" s="12">
        <f>N5800*O5800</f>
        <v/>
      </c>
    </row>
    <row r="5801">
      <c r="A5801" s="12" t="inlineStr">
        <is>
          <t>K-I-0189</t>
        </is>
      </c>
      <c r="B5801" s="12" t="inlineStr">
        <is>
          <t>K</t>
        </is>
      </c>
      <c r="C5801" s="12" t="inlineStr">
        <is>
          <t>Fuel supply (adjacent market)</t>
        </is>
      </c>
      <c r="D5801" s="12" t="inlineStr">
        <is>
          <t>Instrumentation</t>
        </is>
      </c>
      <c r="E5801" s="12" t="inlineStr"/>
      <c r="F5801" s="12" t="inlineStr">
        <is>
          <t>LNG 17: LNG e-house (13.8 kV / 480 V)</t>
        </is>
      </c>
      <c r="G5801" s="12" t="inlineStr"/>
      <c r="H5801" s="12" t="inlineStr">
        <is>
          <t>M&amp;R CP test station (as drawn)</t>
        </is>
      </c>
      <c r="I5801" s="12" t="inlineStr">
        <is>
          <t>Instrumentation</t>
        </is>
      </c>
      <c r="J5801" s="12" t="inlineStr">
        <is>
          <t>Instrumentation ITC / PLTC, IS, #18 shielded pairs, blue jacket</t>
        </is>
      </c>
      <c r="K5801" s="12" t="inlineStr">
        <is>
          <t>ITC|4 pr|18</t>
        </is>
      </c>
      <c r="L5801" s="12" t="inlineStr">
        <is>
          <t>4 pr</t>
        </is>
      </c>
      <c r="M5801" s="12" t="inlineStr">
        <is>
          <t>18</t>
        </is>
      </c>
      <c r="N5801" s="12" t="n">
        <v>1</v>
      </c>
      <c r="O5801" s="12" t="n">
        <v>1</v>
      </c>
      <c r="P5801" s="12" t="n"/>
      <c r="Q5801" s="12" t="n"/>
      <c r="R5801" s="12" t="n"/>
      <c r="S5801" s="12" t="inlineStr">
        <is>
          <t>Duct bank</t>
        </is>
      </c>
      <c r="T5801" s="16" t="n">
        <v>441</v>
      </c>
      <c r="U5801" s="16" t="n">
        <v>42</v>
      </c>
      <c r="V5801" s="16">
        <f>ROUNDUP((T5801+U5801+2*'Read Me'!$B$13)*(1+'Read Me'!$B$12),-1)</f>
        <v/>
      </c>
      <c r="W5801" s="16">
        <f>V5801*N5801*O5801</f>
        <v/>
      </c>
      <c r="X5801" s="12">
        <f>IF(LEFT(I5801,2)="MV",2*N5801*IF(L5801="1/C",O5801,1),0)</f>
        <v/>
      </c>
      <c r="Y5801" s="12">
        <f>IF(OR(LEFT(K5801,4)="LVAX",LEFT(K5801,6)="MV15AX",LEFT(K5801,4)="CTAX",LEFT(K5801,2)="W|"),2*N5801*O5801,0)</f>
        <v/>
      </c>
      <c r="Z5801" s="12" t="inlineStr"/>
      <c r="AA5801" s="12">
        <f>N5801*O5801</f>
        <v/>
      </c>
    </row>
    <row r="5802">
      <c r="A5802" s="12" t="inlineStr">
        <is>
          <t>K-I-0190</t>
        </is>
      </c>
      <c r="B5802" s="12" t="inlineStr">
        <is>
          <t>K</t>
        </is>
      </c>
      <c r="C5802" s="12" t="inlineStr">
        <is>
          <t>Fuel supply (adjacent market)</t>
        </is>
      </c>
      <c r="D5802" s="12" t="inlineStr">
        <is>
          <t>Instrumentation</t>
        </is>
      </c>
      <c r="E5802" s="12" t="inlineStr"/>
      <c r="F5802" s="12" t="inlineStr">
        <is>
          <t>H2 20: 13.8 kV e-house</t>
        </is>
      </c>
      <c r="G5802" s="12" t="inlineStr"/>
      <c r="H5802" s="12" t="inlineStr">
        <is>
          <t>PEM electrolyzer 1 (HyLYZER-1000)</t>
        </is>
      </c>
      <c r="I5802" s="12" t="inlineStr">
        <is>
          <t>Instrumentation</t>
        </is>
      </c>
      <c r="J5802" s="12" t="inlineStr">
        <is>
          <t>Instrumentation ITC / PLTC, IS, #18 shielded pairs, blue jacket</t>
        </is>
      </c>
      <c r="K5802" s="12" t="inlineStr">
        <is>
          <t>ITC|4 pr|18</t>
        </is>
      </c>
      <c r="L5802" s="12" t="inlineStr">
        <is>
          <t>4 pr</t>
        </is>
      </c>
      <c r="M5802" s="12" t="inlineStr">
        <is>
          <t>18</t>
        </is>
      </c>
      <c r="N5802" s="12" t="n">
        <v>1</v>
      </c>
      <c r="O5802" s="12" t="n">
        <v>1</v>
      </c>
      <c r="P5802" s="12" t="n"/>
      <c r="Q5802" s="12" t="n"/>
      <c r="R5802" s="12" t="n"/>
      <c r="S5802" s="12" t="inlineStr">
        <is>
          <t>Duct bank</t>
        </is>
      </c>
      <c r="T5802" s="16" t="n">
        <v>358</v>
      </c>
      <c r="U5802" s="16" t="n">
        <v>32</v>
      </c>
      <c r="V5802" s="16">
        <f>ROUNDUP((T5802+U5802+2*'Read Me'!$B$13)*(1+'Read Me'!$B$12),-1)</f>
        <v/>
      </c>
      <c r="W5802" s="16">
        <f>V5802*N5802*O5802</f>
        <v/>
      </c>
      <c r="X5802" s="12">
        <f>IF(LEFT(I5802,2)="MV",2*N5802*IF(L5802="1/C",O5802,1),0)</f>
        <v/>
      </c>
      <c r="Y5802" s="12">
        <f>IF(OR(LEFT(K5802,4)="LVAX",LEFT(K5802,6)="MV15AX",LEFT(K5802,4)="CTAX",LEFT(K5802,2)="W|"),2*N5802*O5802,0)</f>
        <v/>
      </c>
      <c r="Z5802" s="12" t="inlineStr"/>
      <c r="AA5802" s="12">
        <f>N5802*O5802</f>
        <v/>
      </c>
    </row>
    <row r="5803">
      <c r="A5803" s="12" t="inlineStr">
        <is>
          <t>K-I-0191</t>
        </is>
      </c>
      <c r="B5803" s="12" t="inlineStr">
        <is>
          <t>K</t>
        </is>
      </c>
      <c r="C5803" s="12" t="inlineStr">
        <is>
          <t>Fuel supply (adjacent market)</t>
        </is>
      </c>
      <c r="D5803" s="12" t="inlineStr">
        <is>
          <t>Instrumentation</t>
        </is>
      </c>
      <c r="E5803" s="12" t="inlineStr"/>
      <c r="F5803" s="12" t="inlineStr">
        <is>
          <t>H2 20: 13.8 kV e-house</t>
        </is>
      </c>
      <c r="G5803" s="12" t="inlineStr"/>
      <c r="H5803" s="12" t="inlineStr">
        <is>
          <t>PEM electrolyzer 2 (HyLYZER-1000)</t>
        </is>
      </c>
      <c r="I5803" s="12" t="inlineStr">
        <is>
          <t>Instrumentation</t>
        </is>
      </c>
      <c r="J5803" s="12" t="inlineStr">
        <is>
          <t>Instrumentation ITC / PLTC, IS, #18 shielded pairs, blue jacket</t>
        </is>
      </c>
      <c r="K5803" s="12" t="inlineStr">
        <is>
          <t>ITC|4 pr|18</t>
        </is>
      </c>
      <c r="L5803" s="12" t="inlineStr">
        <is>
          <t>4 pr</t>
        </is>
      </c>
      <c r="M5803" s="12" t="inlineStr">
        <is>
          <t>18</t>
        </is>
      </c>
      <c r="N5803" s="12" t="n">
        <v>1</v>
      </c>
      <c r="O5803" s="12" t="n">
        <v>1</v>
      </c>
      <c r="P5803" s="12" t="n"/>
      <c r="Q5803" s="12" t="n"/>
      <c r="R5803" s="12" t="n"/>
      <c r="S5803" s="12" t="inlineStr">
        <is>
          <t>Duct bank</t>
        </is>
      </c>
      <c r="T5803" s="16" t="n">
        <v>358</v>
      </c>
      <c r="U5803" s="16" t="n">
        <v>48</v>
      </c>
      <c r="V5803" s="16">
        <f>ROUNDUP((T5803+U5803+2*'Read Me'!$B$13)*(1+'Read Me'!$B$12),-1)</f>
        <v/>
      </c>
      <c r="W5803" s="16">
        <f>V5803*N5803*O5803</f>
        <v/>
      </c>
      <c r="X5803" s="12">
        <f>IF(LEFT(I5803,2)="MV",2*N5803*IF(L5803="1/C",O5803,1),0)</f>
        <v/>
      </c>
      <c r="Y5803" s="12">
        <f>IF(OR(LEFT(K5803,4)="LVAX",LEFT(K5803,6)="MV15AX",LEFT(K5803,4)="CTAX",LEFT(K5803,2)="W|"),2*N5803*O5803,0)</f>
        <v/>
      </c>
      <c r="Z5803" s="12" t="inlineStr"/>
      <c r="AA5803" s="12">
        <f>N5803*O5803</f>
        <v/>
      </c>
    </row>
    <row r="5804">
      <c r="A5804" s="12" t="inlineStr">
        <is>
          <t>K-I-0192</t>
        </is>
      </c>
      <c r="B5804" s="12" t="inlineStr">
        <is>
          <t>K</t>
        </is>
      </c>
      <c r="C5804" s="12" t="inlineStr">
        <is>
          <t>Fuel supply (adjacent market)</t>
        </is>
      </c>
      <c r="D5804" s="12" t="inlineStr">
        <is>
          <t>Instrumentation</t>
        </is>
      </c>
      <c r="E5804" s="12" t="inlineStr"/>
      <c r="F5804" s="12" t="inlineStr">
        <is>
          <t>H2 20: 13.8 kV e-house</t>
        </is>
      </c>
      <c r="G5804" s="12" t="inlineStr"/>
      <c r="H5804" s="12" t="inlineStr">
        <is>
          <t>PEM electrolyzer 3 (HyLYZER-1000)</t>
        </is>
      </c>
      <c r="I5804" s="12" t="inlineStr">
        <is>
          <t>Instrumentation</t>
        </is>
      </c>
      <c r="J5804" s="12" t="inlineStr">
        <is>
          <t>Instrumentation ITC / PLTC, IS, #18 shielded pairs, blue jacket</t>
        </is>
      </c>
      <c r="K5804" s="12" t="inlineStr">
        <is>
          <t>ITC|4 pr|18</t>
        </is>
      </c>
      <c r="L5804" s="12" t="inlineStr">
        <is>
          <t>4 pr</t>
        </is>
      </c>
      <c r="M5804" s="12" t="inlineStr">
        <is>
          <t>18</t>
        </is>
      </c>
      <c r="N5804" s="12" t="n">
        <v>1</v>
      </c>
      <c r="O5804" s="12" t="n">
        <v>1</v>
      </c>
      <c r="P5804" s="12" t="n"/>
      <c r="Q5804" s="12" t="n"/>
      <c r="R5804" s="12" t="n"/>
      <c r="S5804" s="12" t="inlineStr">
        <is>
          <t>Duct bank</t>
        </is>
      </c>
      <c r="T5804" s="16" t="n">
        <v>348</v>
      </c>
      <c r="U5804" s="16" t="n">
        <v>49</v>
      </c>
      <c r="V5804" s="16">
        <f>ROUNDUP((T5804+U5804+2*'Read Me'!$B$13)*(1+'Read Me'!$B$12),-1)</f>
        <v/>
      </c>
      <c r="W5804" s="16">
        <f>V5804*N5804*O5804</f>
        <v/>
      </c>
      <c r="X5804" s="12">
        <f>IF(LEFT(I5804,2)="MV",2*N5804*IF(L5804="1/C",O5804,1),0)</f>
        <v/>
      </c>
      <c r="Y5804" s="12">
        <f>IF(OR(LEFT(K5804,4)="LVAX",LEFT(K5804,6)="MV15AX",LEFT(K5804,4)="CTAX",LEFT(K5804,2)="W|"),2*N5804*O5804,0)</f>
        <v/>
      </c>
      <c r="Z5804" s="12" t="inlineStr"/>
      <c r="AA5804" s="12">
        <f>N5804*O5804</f>
        <v/>
      </c>
    </row>
    <row r="5805">
      <c r="A5805" s="12" t="inlineStr">
        <is>
          <t>K-I-0193</t>
        </is>
      </c>
      <c r="B5805" s="12" t="inlineStr">
        <is>
          <t>K</t>
        </is>
      </c>
      <c r="C5805" s="12" t="inlineStr">
        <is>
          <t>Fuel supply (adjacent market)</t>
        </is>
      </c>
      <c r="D5805" s="12" t="inlineStr">
        <is>
          <t>Instrumentation</t>
        </is>
      </c>
      <c r="E5805" s="12" t="inlineStr"/>
      <c r="F5805" s="12" t="inlineStr">
        <is>
          <t>H2 20: 13.8 kV e-house</t>
        </is>
      </c>
      <c r="G5805" s="12" t="inlineStr"/>
      <c r="H5805" s="12" t="inlineStr">
        <is>
          <t>PEM electrolyzer 4 (HyLYZER-1000)</t>
        </is>
      </c>
      <c r="I5805" s="12" t="inlineStr">
        <is>
          <t>Instrumentation</t>
        </is>
      </c>
      <c r="J5805" s="12" t="inlineStr">
        <is>
          <t>Instrumentation ITC / PLTC, IS, #18 shielded pairs, blue jacket</t>
        </is>
      </c>
      <c r="K5805" s="12" t="inlineStr">
        <is>
          <t>ITC|4 pr|18</t>
        </is>
      </c>
      <c r="L5805" s="12" t="inlineStr">
        <is>
          <t>4 pr</t>
        </is>
      </c>
      <c r="M5805" s="12" t="inlineStr">
        <is>
          <t>18</t>
        </is>
      </c>
      <c r="N5805" s="12" t="n">
        <v>1</v>
      </c>
      <c r="O5805" s="12" t="n">
        <v>1</v>
      </c>
      <c r="P5805" s="12" t="n"/>
      <c r="Q5805" s="12" t="n"/>
      <c r="R5805" s="12" t="n"/>
      <c r="S5805" s="12" t="inlineStr">
        <is>
          <t>Duct bank</t>
        </is>
      </c>
      <c r="T5805" s="16" t="n">
        <v>328</v>
      </c>
      <c r="U5805" s="16" t="n">
        <v>49</v>
      </c>
      <c r="V5805" s="16">
        <f>ROUNDUP((T5805+U5805+2*'Read Me'!$B$13)*(1+'Read Me'!$B$12),-1)</f>
        <v/>
      </c>
      <c r="W5805" s="16">
        <f>V5805*N5805*O5805</f>
        <v/>
      </c>
      <c r="X5805" s="12">
        <f>IF(LEFT(I5805,2)="MV",2*N5805*IF(L5805="1/C",O5805,1),0)</f>
        <v/>
      </c>
      <c r="Y5805" s="12">
        <f>IF(OR(LEFT(K5805,4)="LVAX",LEFT(K5805,6)="MV15AX",LEFT(K5805,4)="CTAX",LEFT(K5805,2)="W|"),2*N5805*O5805,0)</f>
        <v/>
      </c>
      <c r="Z5805" s="12" t="inlineStr"/>
      <c r="AA5805" s="12">
        <f>N5805*O5805</f>
        <v/>
      </c>
    </row>
    <row r="5806">
      <c r="A5806" s="12" t="inlineStr">
        <is>
          <t>K-I-0194</t>
        </is>
      </c>
      <c r="B5806" s="12" t="inlineStr">
        <is>
          <t>K</t>
        </is>
      </c>
      <c r="C5806" s="12" t="inlineStr">
        <is>
          <t>Fuel supply (adjacent market)</t>
        </is>
      </c>
      <c r="D5806" s="12" t="inlineStr">
        <is>
          <t>Instrumentation</t>
        </is>
      </c>
      <c r="E5806" s="12" t="inlineStr"/>
      <c r="F5806" s="12" t="inlineStr">
        <is>
          <t>H2 20: 13.8 kV e-house</t>
        </is>
      </c>
      <c r="G5806" s="12" t="inlineStr"/>
      <c r="H5806" s="12" t="inlineStr">
        <is>
          <t>PEM electrolyzer 5 (HyLYZER-1000)</t>
        </is>
      </c>
      <c r="I5806" s="12" t="inlineStr">
        <is>
          <t>Instrumentation</t>
        </is>
      </c>
      <c r="J5806" s="12" t="inlineStr">
        <is>
          <t>Instrumentation ITC / PLTC, IS, #18 shielded pairs, blue jacket</t>
        </is>
      </c>
      <c r="K5806" s="12" t="inlineStr">
        <is>
          <t>ITC|4 pr|18</t>
        </is>
      </c>
      <c r="L5806" s="12" t="inlineStr">
        <is>
          <t>4 pr</t>
        </is>
      </c>
      <c r="M5806" s="12" t="inlineStr">
        <is>
          <t>18</t>
        </is>
      </c>
      <c r="N5806" s="12" t="n">
        <v>1</v>
      </c>
      <c r="O5806" s="12" t="n">
        <v>1</v>
      </c>
      <c r="P5806" s="12" t="n"/>
      <c r="Q5806" s="12" t="n"/>
      <c r="R5806" s="12" t="n"/>
      <c r="S5806" s="12" t="inlineStr">
        <is>
          <t>Duct bank</t>
        </is>
      </c>
      <c r="T5806" s="16" t="n">
        <v>328</v>
      </c>
      <c r="U5806" s="16" t="n">
        <v>32</v>
      </c>
      <c r="V5806" s="16">
        <f>ROUNDUP((T5806+U5806+2*'Read Me'!$B$13)*(1+'Read Me'!$B$12),-1)</f>
        <v/>
      </c>
      <c r="W5806" s="16">
        <f>V5806*N5806*O5806</f>
        <v/>
      </c>
      <c r="X5806" s="12">
        <f>IF(LEFT(I5806,2)="MV",2*N5806*IF(L5806="1/C",O5806,1),0)</f>
        <v/>
      </c>
      <c r="Y5806" s="12">
        <f>IF(OR(LEFT(K5806,4)="LVAX",LEFT(K5806,6)="MV15AX",LEFT(K5806,4)="CTAX",LEFT(K5806,2)="W|"),2*N5806*O5806,0)</f>
        <v/>
      </c>
      <c r="Z5806" s="12" t="inlineStr"/>
      <c r="AA5806" s="12">
        <f>N5806*O5806</f>
        <v/>
      </c>
    </row>
    <row r="5807">
      <c r="A5807" s="12" t="inlineStr">
        <is>
          <t>K-P-0001</t>
        </is>
      </c>
      <c r="B5807" s="12" t="inlineStr">
        <is>
          <t>K</t>
        </is>
      </c>
      <c r="C5807" s="12" t="inlineStr">
        <is>
          <t>Fuel supply (adjacent market)</t>
        </is>
      </c>
      <c r="D5807" s="12" t="inlineStr">
        <is>
          <t>Motor 1 of 1, 15 kW</t>
        </is>
      </c>
      <c r="E5807" s="12" t="inlineStr"/>
      <c r="F5807" s="12" t="inlineStr">
        <is>
          <t>H2 20: 13.8 kV e-house</t>
        </is>
      </c>
      <c r="G5807" s="12" t="inlineStr">
        <is>
          <t>T-H2</t>
        </is>
      </c>
      <c r="H5807" s="12" t="inlineStr">
        <is>
          <t>H2 19: T-H2 230/13.8 kV (about 40 MVA)</t>
        </is>
      </c>
      <c r="I5807" s="12" t="inlineStr">
        <is>
          <t>LV 600 V</t>
        </is>
      </c>
      <c r="J5807" s="12" t="inlineStr">
        <is>
          <t>ARMOR-X MC-HL 600 V 3/C Cu XHHW-2 + ground, CWA, black PVC (Class I Div 2)</t>
        </is>
      </c>
      <c r="K5807" s="12" t="inlineStr">
        <is>
          <t>LVAX|3/C+G|10</t>
        </is>
      </c>
      <c r="L5807" s="12" t="inlineStr">
        <is>
          <t>3/C+G</t>
        </is>
      </c>
      <c r="M5807" s="12" t="inlineStr">
        <is>
          <t>10</t>
        </is>
      </c>
      <c r="N5807" s="12" t="n">
        <v>1</v>
      </c>
      <c r="O5807" s="12" t="n">
        <v>1</v>
      </c>
      <c r="P5807" s="12" t="n">
        <v>480</v>
      </c>
      <c r="Q5807" s="12" t="n">
        <v>15</v>
      </c>
      <c r="R5807" s="12" t="n">
        <v>21.2</v>
      </c>
      <c r="S5807" s="12" t="inlineStr">
        <is>
          <t>Duct bank</t>
        </is>
      </c>
      <c r="T5807" s="16" t="n">
        <v>35</v>
      </c>
      <c r="U5807" s="16" t="n">
        <v>32</v>
      </c>
      <c r="V5807" s="16">
        <f>ROUNDUP((T5807+U5807+2*'Read Me'!$B$13)*(1+'Read Me'!$B$12),-1)</f>
        <v/>
      </c>
      <c r="W5807" s="16">
        <f>V5807*N5807*O5807</f>
        <v/>
      </c>
      <c r="X5807" s="12">
        <f>IF(LEFT(I5807,2)="MV",2*N5807*IF(L5807="1/C",O5807,1),0)</f>
        <v/>
      </c>
      <c r="Y5807" s="12">
        <f>IF(OR(LEFT(K5807,4)="LVAX",LEFT(K5807,6)="MV15AX",LEFT(K5807,4)="CTAX",LEFT(K5807,2)="W|"),2*N5807*O5807,0)</f>
        <v/>
      </c>
      <c r="Z5807" s="12" t="inlineStr">
        <is>
          <t>VD 0.7 %</t>
        </is>
      </c>
      <c r="AA5807" s="12">
        <f>N5807*O5807</f>
        <v/>
      </c>
    </row>
    <row r="5808">
      <c r="A5808" s="12" t="inlineStr">
        <is>
          <t>K-P-0002</t>
        </is>
      </c>
      <c r="B5808" s="12" t="inlineStr">
        <is>
          <t>K</t>
        </is>
      </c>
      <c r="C5808" s="12" t="inlineStr">
        <is>
          <t>Fuel supply (adjacent market)</t>
        </is>
      </c>
      <c r="D5808" s="12" t="inlineStr">
        <is>
          <t>Motor 1 of 1, 15 kW</t>
        </is>
      </c>
      <c r="E5808" s="12" t="inlineStr"/>
      <c r="F5808" s="12" t="inlineStr">
        <is>
          <t>H2 20: 13.8 kV e-house</t>
        </is>
      </c>
      <c r="G5808" s="12" t="inlineStr"/>
      <c r="H5808" s="12" t="inlineStr">
        <is>
          <t>H2 20: 13.8 kV e-house</t>
        </is>
      </c>
      <c r="I5808" s="12" t="inlineStr">
        <is>
          <t>LV 600 V</t>
        </is>
      </c>
      <c r="J5808" s="12" t="inlineStr">
        <is>
          <t>ARMOR-X MC-HL 600 V 3/C Cu XHHW-2 + ground, CWA, black PVC (Class I Div 2)</t>
        </is>
      </c>
      <c r="K5808" s="12" t="inlineStr">
        <is>
          <t>LVAX|3/C+G|10</t>
        </is>
      </c>
      <c r="L5808" s="12" t="inlineStr">
        <is>
          <t>3/C+G</t>
        </is>
      </c>
      <c r="M5808" s="12" t="inlineStr">
        <is>
          <t>10</t>
        </is>
      </c>
      <c r="N5808" s="12" t="n">
        <v>1</v>
      </c>
      <c r="O5808" s="12" t="n">
        <v>1</v>
      </c>
      <c r="P5808" s="12" t="n">
        <v>480</v>
      </c>
      <c r="Q5808" s="12" t="n">
        <v>15</v>
      </c>
      <c r="R5808" s="12" t="n">
        <v>21.2</v>
      </c>
      <c r="S5808" s="12" t="inlineStr">
        <is>
          <t>Tray</t>
        </is>
      </c>
      <c r="T5808" s="16" t="n">
        <v>0</v>
      </c>
      <c r="U5808" s="16" t="n">
        <v>32</v>
      </c>
      <c r="V5808" s="16">
        <f>ROUNDUP((T5808+U5808+2*'Read Me'!$B$13)*(1+'Read Me'!$B$12),-1)</f>
        <v/>
      </c>
      <c r="W5808" s="16">
        <f>V5808*N5808*O5808</f>
        <v/>
      </c>
      <c r="X5808" s="12">
        <f>IF(LEFT(I5808,2)="MV",2*N5808*IF(L5808="1/C",O5808,1),0)</f>
        <v/>
      </c>
      <c r="Y5808" s="12">
        <f>IF(OR(LEFT(K5808,4)="LVAX",LEFT(K5808,6)="MV15AX",LEFT(K5808,4)="CTAX",LEFT(K5808,2)="W|"),2*N5808*O5808,0)</f>
        <v/>
      </c>
      <c r="Z5808" s="12" t="inlineStr">
        <is>
          <t>VD 0.3 %</t>
        </is>
      </c>
      <c r="AA5808" s="12">
        <f>N5808*O5808</f>
        <v/>
      </c>
    </row>
    <row r="5809">
      <c r="A5809" s="12" t="inlineStr">
        <is>
          <t>K-P-0003</t>
        </is>
      </c>
      <c r="B5809" s="12" t="inlineStr">
        <is>
          <t>K</t>
        </is>
      </c>
      <c r="C5809" s="12" t="inlineStr">
        <is>
          <t>Fuel supply (adjacent market)</t>
        </is>
      </c>
      <c r="D5809" s="12" t="inlineStr">
        <is>
          <t>Motor 1 of 1, 15 kW</t>
        </is>
      </c>
      <c r="E5809" s="12" t="inlineStr"/>
      <c r="F5809" s="12" t="inlineStr">
        <is>
          <t>H2 20: 13.8 kV e-house</t>
        </is>
      </c>
      <c r="G5809" s="12" t="inlineStr"/>
      <c r="H5809" s="12" t="inlineStr">
        <is>
          <t>H2 21: rectifier transformer 1 (7 MVA)</t>
        </is>
      </c>
      <c r="I5809" s="12" t="inlineStr">
        <is>
          <t>LV 600 V</t>
        </is>
      </c>
      <c r="J5809" s="12" t="inlineStr">
        <is>
          <t>ARMOR-X MC-HL 600 V 3/C Cu XHHW-2 + ground, CWA, black PVC (Class I Div 2)</t>
        </is>
      </c>
      <c r="K5809" s="12" t="inlineStr">
        <is>
          <t>LVAX|3/C+G|8</t>
        </is>
      </c>
      <c r="L5809" s="12" t="inlineStr">
        <is>
          <t>3/C+G</t>
        </is>
      </c>
      <c r="M5809" s="12" t="inlineStr">
        <is>
          <t>8</t>
        </is>
      </c>
      <c r="N5809" s="12" t="n">
        <v>1</v>
      </c>
      <c r="O5809" s="12" t="n">
        <v>1</v>
      </c>
      <c r="P5809" s="12" t="n">
        <v>480</v>
      </c>
      <c r="Q5809" s="12" t="n">
        <v>15</v>
      </c>
      <c r="R5809" s="12" t="n">
        <v>21.2</v>
      </c>
      <c r="S5809" s="12" t="inlineStr">
        <is>
          <t>Duct bank</t>
        </is>
      </c>
      <c r="T5809" s="16" t="n">
        <v>356</v>
      </c>
      <c r="U5809" s="16" t="n">
        <v>48</v>
      </c>
      <c r="V5809" s="16">
        <f>ROUNDUP((T5809+U5809+2*'Read Me'!$B$13)*(1+'Read Me'!$B$12),-1)</f>
        <v/>
      </c>
      <c r="W5809" s="16">
        <f>V5809*N5809*O5809</f>
        <v/>
      </c>
      <c r="X5809" s="12">
        <f>IF(LEFT(I5809,2)="MV",2*N5809*IF(L5809="1/C",O5809,1),0)</f>
        <v/>
      </c>
      <c r="Y5809" s="12">
        <f>IF(OR(LEFT(K5809,4)="LVAX",LEFT(K5809,6)="MV15AX",LEFT(K5809,4)="CTAX",LEFT(K5809,2)="W|"),2*N5809*O5809,0)</f>
        <v/>
      </c>
      <c r="Z5809" s="12" t="inlineStr">
        <is>
          <t>VD 2.6 %</t>
        </is>
      </c>
      <c r="AA5809" s="12">
        <f>N5809*O5809</f>
        <v/>
      </c>
    </row>
    <row r="5810">
      <c r="A5810" s="12" t="inlineStr">
        <is>
          <t>K-P-0004</t>
        </is>
      </c>
      <c r="B5810" s="12" t="inlineStr">
        <is>
          <t>K</t>
        </is>
      </c>
      <c r="C5810" s="12" t="inlineStr">
        <is>
          <t>Fuel supply (adjacent market)</t>
        </is>
      </c>
      <c r="D5810" s="12" t="inlineStr">
        <is>
          <t>Motor 1 of 1, 15 kW</t>
        </is>
      </c>
      <c r="E5810" s="12" t="inlineStr"/>
      <c r="F5810" s="12" t="inlineStr">
        <is>
          <t>H2 20: 13.8 kV e-house</t>
        </is>
      </c>
      <c r="G5810" s="12" t="inlineStr"/>
      <c r="H5810" s="12" t="inlineStr">
        <is>
          <t>H2 21: rectifier transformer 2 (7 MVA)</t>
        </is>
      </c>
      <c r="I5810" s="12" t="inlineStr">
        <is>
          <t>LV 600 V</t>
        </is>
      </c>
      <c r="J5810" s="12" t="inlineStr">
        <is>
          <t>ARMOR-X MC-HL 600 V 3/C Cu XHHW-2 + ground, CWA, black PVC (Class I Div 2)</t>
        </is>
      </c>
      <c r="K5810" s="12" t="inlineStr">
        <is>
          <t>LVAX|3/C+G|8</t>
        </is>
      </c>
      <c r="L5810" s="12" t="inlineStr">
        <is>
          <t>3/C+G</t>
        </is>
      </c>
      <c r="M5810" s="12" t="inlineStr">
        <is>
          <t>8</t>
        </is>
      </c>
      <c r="N5810" s="12" t="n">
        <v>1</v>
      </c>
      <c r="O5810" s="12" t="n">
        <v>1</v>
      </c>
      <c r="P5810" s="12" t="n">
        <v>480</v>
      </c>
      <c r="Q5810" s="12" t="n">
        <v>15</v>
      </c>
      <c r="R5810" s="12" t="n">
        <v>21.2</v>
      </c>
      <c r="S5810" s="12" t="inlineStr">
        <is>
          <t>Duct bank</t>
        </is>
      </c>
      <c r="T5810" s="16" t="n">
        <v>356</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is>
          <t>VD 2.5 %</t>
        </is>
      </c>
      <c r="AA5810" s="12">
        <f>N5810*O5810</f>
        <v/>
      </c>
    </row>
    <row r="5811">
      <c r="A5811" s="12" t="inlineStr">
        <is>
          <t>K-P-0005</t>
        </is>
      </c>
      <c r="B5811" s="12" t="inlineStr">
        <is>
          <t>K</t>
        </is>
      </c>
      <c r="C5811" s="12" t="inlineStr">
        <is>
          <t>Fuel supply (adjacent market)</t>
        </is>
      </c>
      <c r="D5811" s="12" t="inlineStr">
        <is>
          <t>Motor 1 of 1, 15 kW</t>
        </is>
      </c>
      <c r="E5811" s="12" t="inlineStr"/>
      <c r="F5811" s="12" t="inlineStr">
        <is>
          <t>H2 20: 13.8 kV e-house</t>
        </is>
      </c>
      <c r="G5811" s="12" t="inlineStr"/>
      <c r="H5811" s="12" t="inlineStr">
        <is>
          <t>H2 21: rectifier transformer 3 (7 MVA)</t>
        </is>
      </c>
      <c r="I5811" s="12" t="inlineStr">
        <is>
          <t>LV 600 V</t>
        </is>
      </c>
      <c r="J5811" s="12" t="inlineStr">
        <is>
          <t>ARMOR-X MC-HL 600 V 3/C Cu XHHW-2 + ground, CWA, black PVC (Class I Div 2)</t>
        </is>
      </c>
      <c r="K5811" s="12" t="inlineStr">
        <is>
          <t>LVAX|3/C+G|8</t>
        </is>
      </c>
      <c r="L5811" s="12" t="inlineStr">
        <is>
          <t>3/C+G</t>
        </is>
      </c>
      <c r="M5811" s="12" t="inlineStr">
        <is>
          <t>8</t>
        </is>
      </c>
      <c r="N5811" s="12" t="n">
        <v>1</v>
      </c>
      <c r="O5811" s="12" t="n">
        <v>1</v>
      </c>
      <c r="P5811" s="12" t="n">
        <v>480</v>
      </c>
      <c r="Q5811" s="12" t="n">
        <v>15</v>
      </c>
      <c r="R5811" s="12" t="n">
        <v>21.2</v>
      </c>
      <c r="S5811" s="12" t="inlineStr">
        <is>
          <t>Duct bank</t>
        </is>
      </c>
      <c r="T5811" s="16" t="n">
        <v>334</v>
      </c>
      <c r="U5811" s="16" t="n">
        <v>32</v>
      </c>
      <c r="V5811" s="16">
        <f>ROUNDUP((T5811+U5811+2*'Read Me'!$B$13)*(1+'Read Me'!$B$12),-1)</f>
        <v/>
      </c>
      <c r="W5811" s="16">
        <f>V5811*N5811*O5811</f>
        <v/>
      </c>
      <c r="X5811" s="12">
        <f>IF(LEFT(I5811,2)="MV",2*N5811*IF(L5811="1/C",O5811,1),0)</f>
        <v/>
      </c>
      <c r="Y5811" s="12">
        <f>IF(OR(LEFT(K5811,4)="LVAX",LEFT(K5811,6)="MV15AX",LEFT(K5811,4)="CTAX",LEFT(K5811,2)="W|"),2*N5811*O5811,0)</f>
        <v/>
      </c>
      <c r="Z5811" s="12" t="inlineStr">
        <is>
          <t>VD 2.4 %</t>
        </is>
      </c>
      <c r="AA5811" s="12">
        <f>N5811*O5811</f>
        <v/>
      </c>
    </row>
    <row r="5812">
      <c r="A5812" s="12" t="inlineStr">
        <is>
          <t>K-P-0006</t>
        </is>
      </c>
      <c r="B5812" s="12" t="inlineStr">
        <is>
          <t>K</t>
        </is>
      </c>
      <c r="C5812" s="12" t="inlineStr">
        <is>
          <t>Fuel supply (adjacent market)</t>
        </is>
      </c>
      <c r="D5812" s="12" t="inlineStr">
        <is>
          <t>Motor 1 of 1, 15 kW</t>
        </is>
      </c>
      <c r="E5812" s="12" t="inlineStr"/>
      <c r="F5812" s="12" t="inlineStr">
        <is>
          <t>H2 20: 13.8 kV e-house</t>
        </is>
      </c>
      <c r="G5812" s="12" t="inlineStr"/>
      <c r="H5812" s="12" t="inlineStr">
        <is>
          <t>H2 21: rectifier transformer 4 (7 MVA)</t>
        </is>
      </c>
      <c r="I5812" s="12" t="inlineStr">
        <is>
          <t>LV 600 V</t>
        </is>
      </c>
      <c r="J5812" s="12" t="inlineStr">
        <is>
          <t>ARMOR-X MC-HL 600 V 3/C Cu XHHW-2 + ground, CWA, black PVC (Class I Div 2)</t>
        </is>
      </c>
      <c r="K5812" s="12" t="inlineStr">
        <is>
          <t>LVAX|3/C+G|8</t>
        </is>
      </c>
      <c r="L5812" s="12" t="inlineStr">
        <is>
          <t>3/C+G</t>
        </is>
      </c>
      <c r="M5812" s="12" t="inlineStr">
        <is>
          <t>8</t>
        </is>
      </c>
      <c r="N5812" s="12" t="n">
        <v>1</v>
      </c>
      <c r="O5812" s="12" t="n">
        <v>1</v>
      </c>
      <c r="P5812" s="12" t="n">
        <v>480</v>
      </c>
      <c r="Q5812" s="12" t="n">
        <v>15</v>
      </c>
      <c r="R5812" s="12" t="n">
        <v>21.2</v>
      </c>
      <c r="S5812" s="12" t="inlineStr">
        <is>
          <t>Duct bank</t>
        </is>
      </c>
      <c r="T5812" s="16" t="n">
        <v>312</v>
      </c>
      <c r="U5812" s="16" t="n">
        <v>32</v>
      </c>
      <c r="V5812" s="16">
        <f>ROUNDUP((T5812+U5812+2*'Read Me'!$B$13)*(1+'Read Me'!$B$12),-1)</f>
        <v/>
      </c>
      <c r="W5812" s="16">
        <f>V5812*N5812*O5812</f>
        <v/>
      </c>
      <c r="X5812" s="12">
        <f>IF(LEFT(I5812,2)="MV",2*N5812*IF(L5812="1/C",O5812,1),0)</f>
        <v/>
      </c>
      <c r="Y5812" s="12">
        <f>IF(OR(LEFT(K5812,4)="LVAX",LEFT(K5812,6)="MV15AX",LEFT(K5812,4)="CTAX",LEFT(K5812,2)="W|"),2*N5812*O5812,0)</f>
        <v/>
      </c>
      <c r="Z5812" s="12" t="inlineStr">
        <is>
          <t>VD 2.2 %</t>
        </is>
      </c>
      <c r="AA5812" s="12">
        <f>N5812*O5812</f>
        <v/>
      </c>
    </row>
    <row r="5813">
      <c r="A5813" s="12" t="inlineStr">
        <is>
          <t>K-P-0007</t>
        </is>
      </c>
      <c r="B5813" s="12" t="inlineStr">
        <is>
          <t>K</t>
        </is>
      </c>
      <c r="C5813" s="12" t="inlineStr">
        <is>
          <t>Fuel supply (adjacent market)</t>
        </is>
      </c>
      <c r="D5813" s="12" t="inlineStr">
        <is>
          <t>Motor 1 of 1, 15 kW</t>
        </is>
      </c>
      <c r="E5813" s="12" t="inlineStr"/>
      <c r="F5813" s="12" t="inlineStr">
        <is>
          <t>H2 20: 13.8 kV e-house</t>
        </is>
      </c>
      <c r="G5813" s="12" t="inlineStr"/>
      <c r="H5813" s="12" t="inlineStr">
        <is>
          <t>H2 21: rectifier transformer 5 (7 MVA)</t>
        </is>
      </c>
      <c r="I5813" s="12" t="inlineStr">
        <is>
          <t>LV 600 V</t>
        </is>
      </c>
      <c r="J5813" s="12" t="inlineStr">
        <is>
          <t>ARMOR-X MC-HL 600 V 3/C Cu XHHW-2 + ground, CWA, black PVC (Class I Div 2)</t>
        </is>
      </c>
      <c r="K5813" s="12" t="inlineStr">
        <is>
          <t>LVAX|3/C+G|10</t>
        </is>
      </c>
      <c r="L5813" s="12" t="inlineStr">
        <is>
          <t>3/C+G</t>
        </is>
      </c>
      <c r="M5813" s="12" t="inlineStr">
        <is>
          <t>10</t>
        </is>
      </c>
      <c r="N5813" s="12" t="n">
        <v>1</v>
      </c>
      <c r="O5813" s="12" t="n">
        <v>1</v>
      </c>
      <c r="P5813" s="12" t="n">
        <v>480</v>
      </c>
      <c r="Q5813" s="12" t="n">
        <v>15</v>
      </c>
      <c r="R5813" s="12" t="n">
        <v>21.2</v>
      </c>
      <c r="S5813" s="12" t="inlineStr">
        <is>
          <t>Duct bank</t>
        </is>
      </c>
      <c r="T5813" s="16" t="n">
        <v>254</v>
      </c>
      <c r="U5813" s="16" t="n">
        <v>32</v>
      </c>
      <c r="V5813" s="16">
        <f>ROUNDUP((T5813+U5813+2*'Read Me'!$B$13)*(1+'Read Me'!$B$12),-1)</f>
        <v/>
      </c>
      <c r="W5813" s="16">
        <f>V5813*N5813*O5813</f>
        <v/>
      </c>
      <c r="X5813" s="12">
        <f>IF(LEFT(I5813,2)="MV",2*N5813*IF(L5813="1/C",O5813,1),0)</f>
        <v/>
      </c>
      <c r="Y5813" s="12">
        <f>IF(OR(LEFT(K5813,4)="LVAX",LEFT(K5813,6)="MV15AX",LEFT(K5813,4)="CTAX",LEFT(K5813,2)="W|"),2*N5813*O5813,0)</f>
        <v/>
      </c>
      <c r="Z5813" s="12" t="inlineStr">
        <is>
          <t>VD 2.9 %</t>
        </is>
      </c>
      <c r="AA5813" s="12">
        <f>N5813*O5813</f>
        <v/>
      </c>
    </row>
    <row r="5814">
      <c r="A5814" s="12" t="inlineStr">
        <is>
          <t>K-P-0008</t>
        </is>
      </c>
      <c r="B5814" s="12" t="inlineStr">
        <is>
          <t>K</t>
        </is>
      </c>
      <c r="C5814" s="12" t="inlineStr">
        <is>
          <t>Fuel supply (adjacent market)</t>
        </is>
      </c>
      <c r="D5814" s="12" t="inlineStr">
        <is>
          <t>Motor 1 of 1, 15 kW</t>
        </is>
      </c>
      <c r="E5814" s="12" t="inlineStr"/>
      <c r="F5814" s="12" t="inlineStr">
        <is>
          <t>H2 20: 13.8 kV e-house</t>
        </is>
      </c>
      <c r="G5814" s="12" t="inlineStr">
        <is>
          <t>H2-EL</t>
        </is>
      </c>
      <c r="H5814" s="12" t="inlineStr">
        <is>
          <t>H2 22: electrolyzer building (5 x HyLYZER-1000 + 5 rectifiers)</t>
        </is>
      </c>
      <c r="I5814" s="12" t="inlineStr">
        <is>
          <t>LV 600 V</t>
        </is>
      </c>
      <c r="J5814" s="12" t="inlineStr">
        <is>
          <t>ARMOR-X MC-HL 600 V 3/C Cu XHHW-2 + ground, CWA, black PVC (Class I Div 2)</t>
        </is>
      </c>
      <c r="K5814" s="12" t="inlineStr">
        <is>
          <t>LVAX|3/C+G|8</t>
        </is>
      </c>
      <c r="L5814" s="12" t="inlineStr">
        <is>
          <t>3/C+G</t>
        </is>
      </c>
      <c r="M5814" s="12" t="inlineStr">
        <is>
          <t>8</t>
        </is>
      </c>
      <c r="N5814" s="12" t="n">
        <v>1</v>
      </c>
      <c r="O5814" s="12" t="n">
        <v>1</v>
      </c>
      <c r="P5814" s="12" t="n">
        <v>480</v>
      </c>
      <c r="Q5814" s="12" t="n">
        <v>15</v>
      </c>
      <c r="R5814" s="12" t="n">
        <v>21.2</v>
      </c>
      <c r="S5814" s="12" t="inlineStr">
        <is>
          <t>Duct bank</t>
        </is>
      </c>
      <c r="T5814" s="16" t="n">
        <v>346</v>
      </c>
      <c r="U5814" s="16" t="n">
        <v>32</v>
      </c>
      <c r="V5814" s="16">
        <f>ROUNDUP((T5814+U5814+2*'Read Me'!$B$13)*(1+'Read Me'!$B$12),-1)</f>
        <v/>
      </c>
      <c r="W5814" s="16">
        <f>V5814*N5814*O5814</f>
        <v/>
      </c>
      <c r="X5814" s="12">
        <f>IF(LEFT(I5814,2)="MV",2*N5814*IF(L5814="1/C",O5814,1),0)</f>
        <v/>
      </c>
      <c r="Y5814" s="12">
        <f>IF(OR(LEFT(K5814,4)="LVAX",LEFT(K5814,6)="MV15AX",LEFT(K5814,4)="CTAX",LEFT(K5814,2)="W|"),2*N5814*O5814,0)</f>
        <v/>
      </c>
      <c r="Z5814" s="12" t="inlineStr">
        <is>
          <t>VD 2.4 %</t>
        </is>
      </c>
      <c r="AA5814" s="12">
        <f>N5814*O5814</f>
        <v/>
      </c>
    </row>
    <row r="5815">
      <c r="A5815" s="12" t="inlineStr">
        <is>
          <t>K-P-0009</t>
        </is>
      </c>
      <c r="B5815" s="12" t="inlineStr">
        <is>
          <t>K</t>
        </is>
      </c>
      <c r="C5815" s="12" t="inlineStr">
        <is>
          <t>Fuel supply (adjacent market)</t>
        </is>
      </c>
      <c r="D5815" s="12" t="inlineStr">
        <is>
          <t>Motor 1 of 1, 15 kW</t>
        </is>
      </c>
      <c r="E5815" s="12" t="inlineStr"/>
      <c r="F5815" s="12" t="inlineStr">
        <is>
          <t>H2 20: 13.8 kV e-house</t>
        </is>
      </c>
      <c r="G5815" s="12" t="inlineStr"/>
      <c r="H5815" s="12" t="inlineStr">
        <is>
          <t>H2 23: dry coolers</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100</v>
      </c>
      <c r="U5815" s="16" t="n">
        <v>32</v>
      </c>
      <c r="V5815" s="16">
        <f>ROUNDUP((T5815+U5815+2*'Read Me'!$B$13)*(1+'Read Me'!$B$12),-1)</f>
        <v/>
      </c>
      <c r="W5815" s="16">
        <f>V5815*N5815*O5815</f>
        <v/>
      </c>
      <c r="X5815" s="12">
        <f>IF(LEFT(I5815,2)="MV",2*N5815*IF(L5815="1/C",O5815,1),0)</f>
        <v/>
      </c>
      <c r="Y5815" s="12">
        <f>IF(OR(LEFT(K5815,4)="LVAX",LEFT(K5815,6)="MV15AX",LEFT(K5815,4)="CTAX",LEFT(K5815,2)="W|"),2*N5815*O5815,0)</f>
        <v/>
      </c>
      <c r="Z5815" s="12" t="inlineStr">
        <is>
          <t>VD 1.3 %</t>
        </is>
      </c>
      <c r="AA5815" s="12">
        <f>N5815*O5815</f>
        <v/>
      </c>
    </row>
    <row r="5816">
      <c r="A5816" s="12" t="inlineStr">
        <is>
          <t>K-P-0010</t>
        </is>
      </c>
      <c r="B5816" s="12" t="inlineStr">
        <is>
          <t>K</t>
        </is>
      </c>
      <c r="C5816" s="12" t="inlineStr">
        <is>
          <t>Fuel supply (adjacent market)</t>
        </is>
      </c>
      <c r="D5816" s="12" t="inlineStr">
        <is>
          <t>Motor 1 of 1, 15 kW</t>
        </is>
      </c>
      <c r="E5816" s="12" t="inlineStr"/>
      <c r="F5816" s="12" t="inlineStr">
        <is>
          <t>H2 20: 13.8 kV e-house</t>
        </is>
      </c>
      <c r="G5816" s="12" t="inlineStr"/>
      <c r="H5816" s="12" t="inlineStr">
        <is>
          <t>H2 24: water purification (RO / EDI)</t>
        </is>
      </c>
      <c r="I5816" s="12" t="inlineStr">
        <is>
          <t>LV 600 V</t>
        </is>
      </c>
      <c r="J5816" s="12" t="inlineStr">
        <is>
          <t>ARMOR-X MC-HL 600 V 3/C Cu XHHW-2 + ground, CWA, black PVC (Class I Div 2)</t>
        </is>
      </c>
      <c r="K5816" s="12" t="inlineStr">
        <is>
          <t>LVAX|3/C+G|10</t>
        </is>
      </c>
      <c r="L5816" s="12" t="inlineStr">
        <is>
          <t>3/C+G</t>
        </is>
      </c>
      <c r="M5816" s="12" t="inlineStr">
        <is>
          <t>10</t>
        </is>
      </c>
      <c r="N5816" s="12" t="n">
        <v>1</v>
      </c>
      <c r="O5816" s="12" t="n">
        <v>1</v>
      </c>
      <c r="P5816" s="12" t="n">
        <v>480</v>
      </c>
      <c r="Q5816" s="12" t="n">
        <v>15</v>
      </c>
      <c r="R5816" s="12" t="n">
        <v>21.2</v>
      </c>
      <c r="S5816" s="12" t="inlineStr">
        <is>
          <t>Duct bank</t>
        </is>
      </c>
      <c r="T5816" s="16" t="n">
        <v>146</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1.8 %</t>
        </is>
      </c>
      <c r="AA5816" s="12">
        <f>N5816*O5816</f>
        <v/>
      </c>
    </row>
    <row r="5817">
      <c r="A5817" s="12" t="inlineStr">
        <is>
          <t>K-P-0011</t>
        </is>
      </c>
      <c r="B5817" s="12" t="inlineStr">
        <is>
          <t>K</t>
        </is>
      </c>
      <c r="C5817" s="12" t="inlineStr">
        <is>
          <t>Fuel supply (adjacent market)</t>
        </is>
      </c>
      <c r="D5817" s="12" t="inlineStr">
        <is>
          <t>Motor 1 of 1, 15 kW</t>
        </is>
      </c>
      <c r="E5817" s="12" t="inlineStr"/>
      <c r="F5817" s="12" t="inlineStr">
        <is>
          <t>H2 20: 13.8 kV e-house</t>
        </is>
      </c>
      <c r="G5817" s="12" t="inlineStr"/>
      <c r="H5817" s="12" t="inlineStr">
        <is>
          <t>H2 25: H2 dryer / purification</t>
        </is>
      </c>
      <c r="I5817" s="12" t="inlineStr">
        <is>
          <t>LV 600 V</t>
        </is>
      </c>
      <c r="J5817" s="12" t="inlineStr">
        <is>
          <t>ARMOR-X MC-HL 600 V 3/C Cu XHHW-2 + ground, CWA, black PVC (Class I Div 2)</t>
        </is>
      </c>
      <c r="K5817" s="12" t="inlineStr">
        <is>
          <t>LVAX|3/C+G|10</t>
        </is>
      </c>
      <c r="L5817" s="12" t="inlineStr">
        <is>
          <t>3/C+G</t>
        </is>
      </c>
      <c r="M5817" s="12" t="inlineStr">
        <is>
          <t>10</t>
        </is>
      </c>
      <c r="N5817" s="12" t="n">
        <v>1</v>
      </c>
      <c r="O5817" s="12" t="n">
        <v>1</v>
      </c>
      <c r="P5817" s="12" t="n">
        <v>480</v>
      </c>
      <c r="Q5817" s="12" t="n">
        <v>15</v>
      </c>
      <c r="R5817" s="12" t="n">
        <v>21.2</v>
      </c>
      <c r="S5817" s="12" t="inlineStr">
        <is>
          <t>Duct bank</t>
        </is>
      </c>
      <c r="T5817" s="16" t="n">
        <v>0</v>
      </c>
      <c r="U5817" s="16" t="n">
        <v>49</v>
      </c>
      <c r="V5817" s="16">
        <f>ROUNDUP((T5817+U5817+2*'Read Me'!$B$13)*(1+'Read Me'!$B$12),-1)</f>
        <v/>
      </c>
      <c r="W5817" s="16">
        <f>V5817*N5817*O5817</f>
        <v/>
      </c>
      <c r="X5817" s="12">
        <f>IF(LEFT(I5817,2)="MV",2*N5817*IF(L5817="1/C",O5817,1),0)</f>
        <v/>
      </c>
      <c r="Y5817" s="12">
        <f>IF(OR(LEFT(K5817,4)="LVAX",LEFT(K5817,6)="MV15AX",LEFT(K5817,4)="CTAX",LEFT(K5817,2)="W|"),2*N5817*O5817,0)</f>
        <v/>
      </c>
      <c r="Z5817" s="12" t="inlineStr">
        <is>
          <t>VD 0.5 %</t>
        </is>
      </c>
      <c r="AA5817" s="12">
        <f>N5817*O5817</f>
        <v/>
      </c>
    </row>
    <row r="5818">
      <c r="A5818" s="12" t="inlineStr">
        <is>
          <t>K-P-0012</t>
        </is>
      </c>
      <c r="B5818" s="12" t="inlineStr">
        <is>
          <t>K</t>
        </is>
      </c>
      <c r="C5818" s="12" t="inlineStr">
        <is>
          <t>Fuel supply (adjacent market)</t>
        </is>
      </c>
      <c r="D5818" s="12" t="inlineStr">
        <is>
          <t>Motor 1 of 1, 15 kW</t>
        </is>
      </c>
      <c r="E5818" s="12" t="inlineStr"/>
      <c r="F5818" s="12" t="inlineStr">
        <is>
          <t>H2 20: 13.8 kV e-house</t>
        </is>
      </c>
      <c r="G5818" s="12" t="inlineStr"/>
      <c r="H5818" s="12" t="inlineStr">
        <is>
          <t>H2 26: H2 compressor 1 (40 ft ISO)</t>
        </is>
      </c>
      <c r="I5818" s="12" t="inlineStr">
        <is>
          <t>LV 600 V</t>
        </is>
      </c>
      <c r="J5818" s="12" t="inlineStr">
        <is>
          <t>ARMOR-X MC-HL 600 V 3/C Cu XHHW-2 + ground, CWA, black PVC (Class I Div 2)</t>
        </is>
      </c>
      <c r="K5818" s="12" t="inlineStr">
        <is>
          <t>LVAX|3/C+G|10</t>
        </is>
      </c>
      <c r="L5818" s="12" t="inlineStr">
        <is>
          <t>3/C+G</t>
        </is>
      </c>
      <c r="M5818" s="12" t="inlineStr">
        <is>
          <t>10</t>
        </is>
      </c>
      <c r="N5818" s="12" t="n">
        <v>1</v>
      </c>
      <c r="O5818" s="12" t="n">
        <v>1</v>
      </c>
      <c r="P5818" s="12" t="n">
        <v>480</v>
      </c>
      <c r="Q5818" s="12" t="n">
        <v>15</v>
      </c>
      <c r="R5818" s="12" t="n">
        <v>21.2</v>
      </c>
      <c r="S5818" s="12" t="inlineStr">
        <is>
          <t>Duct bank</t>
        </is>
      </c>
      <c r="T5818" s="16" t="n">
        <v>50</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0.8 %</t>
        </is>
      </c>
      <c r="AA5818" s="12">
        <f>N5818*O5818</f>
        <v/>
      </c>
    </row>
    <row r="5819">
      <c r="A5819" s="12" t="inlineStr">
        <is>
          <t>K-P-0013</t>
        </is>
      </c>
      <c r="B5819" s="12" t="inlineStr">
        <is>
          <t>K</t>
        </is>
      </c>
      <c r="C5819" s="12" t="inlineStr">
        <is>
          <t>Fuel supply (adjacent market)</t>
        </is>
      </c>
      <c r="D5819" s="12" t="inlineStr">
        <is>
          <t>Motor 1 of 1, 15 kW</t>
        </is>
      </c>
      <c r="E5819" s="12" t="inlineStr"/>
      <c r="F5819" s="12" t="inlineStr">
        <is>
          <t>H2 20: 13.8 kV e-house</t>
        </is>
      </c>
      <c r="G5819" s="12" t="inlineStr"/>
      <c r="H5819" s="12" t="inlineStr">
        <is>
          <t>H2 26: H2 compressor 2 (40 ft ISO)</t>
        </is>
      </c>
      <c r="I5819" s="12" t="inlineStr">
        <is>
          <t>LV 600 V</t>
        </is>
      </c>
      <c r="J5819" s="12" t="inlineStr">
        <is>
          <t>ARMOR-X MC-HL 600 V 3/C Cu XHHW-2 + ground, CWA, black PVC (Class I Div 2)</t>
        </is>
      </c>
      <c r="K5819" s="12" t="inlineStr">
        <is>
          <t>LVAX|3/C+G|10</t>
        </is>
      </c>
      <c r="L5819" s="12" t="inlineStr">
        <is>
          <t>3/C+G</t>
        </is>
      </c>
      <c r="M5819" s="12" t="inlineStr">
        <is>
          <t>10</t>
        </is>
      </c>
      <c r="N5819" s="12" t="n">
        <v>1</v>
      </c>
      <c r="O5819" s="12" t="n">
        <v>1</v>
      </c>
      <c r="P5819" s="12" t="n">
        <v>480</v>
      </c>
      <c r="Q5819" s="12" t="n">
        <v>15</v>
      </c>
      <c r="R5819" s="12" t="n">
        <v>21.2</v>
      </c>
      <c r="S5819" s="12" t="inlineStr">
        <is>
          <t>Duct bank</t>
        </is>
      </c>
      <c r="T5819" s="16" t="n">
        <v>50</v>
      </c>
      <c r="U5819" s="16" t="n">
        <v>47</v>
      </c>
      <c r="V5819" s="16">
        <f>ROUNDUP((T5819+U5819+2*'Read Me'!$B$13)*(1+'Read Me'!$B$12),-1)</f>
        <v/>
      </c>
      <c r="W5819" s="16">
        <f>V5819*N5819*O5819</f>
        <v/>
      </c>
      <c r="X5819" s="12">
        <f>IF(LEFT(I5819,2)="MV",2*N5819*IF(L5819="1/C",O5819,1),0)</f>
        <v/>
      </c>
      <c r="Y5819" s="12">
        <f>IF(OR(LEFT(K5819,4)="LVAX",LEFT(K5819,6)="MV15AX",LEFT(K5819,4)="CTAX",LEFT(K5819,2)="W|"),2*N5819*O5819,0)</f>
        <v/>
      </c>
      <c r="Z5819" s="12" t="inlineStr">
        <is>
          <t>VD 1.0 %</t>
        </is>
      </c>
      <c r="AA5819" s="12">
        <f>N5819*O5819</f>
        <v/>
      </c>
    </row>
    <row r="5820">
      <c r="A5820" s="12" t="inlineStr">
        <is>
          <t>K-P-0014</t>
        </is>
      </c>
      <c r="B5820" s="12" t="inlineStr">
        <is>
          <t>K</t>
        </is>
      </c>
      <c r="C5820" s="12" t="inlineStr">
        <is>
          <t>Fuel supply (adjacent market)</t>
        </is>
      </c>
      <c r="D5820" s="12" t="inlineStr">
        <is>
          <t>Motor 1 of 1, 15 kW</t>
        </is>
      </c>
      <c r="E5820" s="12" t="inlineStr"/>
      <c r="F5820" s="12" t="inlineStr">
        <is>
          <t>H2 20: 13.8 kV e-house</t>
        </is>
      </c>
      <c r="G5820" s="12" t="inlineStr"/>
      <c r="H5820" s="12" t="inlineStr">
        <is>
          <t>H2 27: storage tube bank (~40 ft tubes)</t>
        </is>
      </c>
      <c r="I5820" s="12" t="inlineStr">
        <is>
          <t>LV 600 V</t>
        </is>
      </c>
      <c r="J5820" s="12" t="inlineStr">
        <is>
          <t>ARMOR-X MC-HL 600 V 3/C Cu XHHW-2 + ground, CWA, black PVC (Class I Div 2)</t>
        </is>
      </c>
      <c r="K5820" s="12" t="inlineStr">
        <is>
          <t>LVAX|3/C+G|10</t>
        </is>
      </c>
      <c r="L5820" s="12" t="inlineStr">
        <is>
          <t>3/C+G</t>
        </is>
      </c>
      <c r="M5820" s="12" t="inlineStr">
        <is>
          <t>10</t>
        </is>
      </c>
      <c r="N5820" s="12" t="n">
        <v>1</v>
      </c>
      <c r="O5820" s="12" t="n">
        <v>1</v>
      </c>
      <c r="P5820" s="12" t="n">
        <v>480</v>
      </c>
      <c r="Q5820" s="12" t="n">
        <v>15</v>
      </c>
      <c r="R5820" s="12" t="n">
        <v>21.2</v>
      </c>
      <c r="S5820" s="12" t="inlineStr">
        <is>
          <t>Duct bank</t>
        </is>
      </c>
      <c r="T5820" s="16" t="n">
        <v>50</v>
      </c>
      <c r="U5820" s="16" t="n">
        <v>97</v>
      </c>
      <c r="V5820" s="16">
        <f>ROUNDUP((T5820+U5820+2*'Read Me'!$B$13)*(1+'Read Me'!$B$12),-1)</f>
        <v/>
      </c>
      <c r="W5820" s="16">
        <f>V5820*N5820*O5820</f>
        <v/>
      </c>
      <c r="X5820" s="12">
        <f>IF(LEFT(I5820,2)="MV",2*N5820*IF(L5820="1/C",O5820,1),0)</f>
        <v/>
      </c>
      <c r="Y5820" s="12">
        <f>IF(OR(LEFT(K5820,4)="LVAX",LEFT(K5820,6)="MV15AX",LEFT(K5820,4)="CTAX",LEFT(K5820,2)="W|"),2*N5820*O5820,0)</f>
        <v/>
      </c>
      <c r="Z5820" s="12" t="inlineStr">
        <is>
          <t>VD 1.5 %</t>
        </is>
      </c>
      <c r="AA5820" s="12">
        <f>N5820*O5820</f>
        <v/>
      </c>
    </row>
    <row r="5821">
      <c r="A5821" s="12" t="inlineStr">
        <is>
          <t>K-P-0015</t>
        </is>
      </c>
      <c r="B5821" s="12" t="inlineStr">
        <is>
          <t>K</t>
        </is>
      </c>
      <c r="C5821" s="12" t="inlineStr">
        <is>
          <t>Fuel supply (adjacent market)</t>
        </is>
      </c>
      <c r="D5821" s="12" t="inlineStr">
        <is>
          <t>Motor 1 of 1, 15 kW</t>
        </is>
      </c>
      <c r="E5821" s="12" t="inlineStr"/>
      <c r="F5821" s="12" t="inlineStr">
        <is>
          <t>H2 20: 13.8 kV e-house</t>
        </is>
      </c>
      <c r="G5821" s="12" t="inlineStr"/>
      <c r="H5821" s="12" t="inlineStr">
        <is>
          <t>H2 27: storage tube bank (~40 ft tubes)</t>
        </is>
      </c>
      <c r="I5821" s="12" t="inlineStr">
        <is>
          <t>LV 600 V</t>
        </is>
      </c>
      <c r="J5821" s="12" t="inlineStr">
        <is>
          <t>ARMOR-X MC-HL 600 V 3/C Cu XHHW-2 + ground, CWA, black PVC (Class I Div 2)</t>
        </is>
      </c>
      <c r="K5821" s="12" t="inlineStr">
        <is>
          <t>LVAX|3/C+G|10</t>
        </is>
      </c>
      <c r="L5821" s="12" t="inlineStr">
        <is>
          <t>3/C+G</t>
        </is>
      </c>
      <c r="M5821" s="12" t="inlineStr">
        <is>
          <t>10</t>
        </is>
      </c>
      <c r="N5821" s="12" t="n">
        <v>1</v>
      </c>
      <c r="O5821" s="12" t="n">
        <v>1</v>
      </c>
      <c r="P5821" s="12" t="n">
        <v>480</v>
      </c>
      <c r="Q5821" s="12" t="n">
        <v>15</v>
      </c>
      <c r="R5821" s="12" t="n">
        <v>21.2</v>
      </c>
      <c r="S5821" s="12" t="inlineStr">
        <is>
          <t>Duct bank</t>
        </is>
      </c>
      <c r="T5821" s="16" t="n">
        <v>50</v>
      </c>
      <c r="U5821" s="16" t="n">
        <v>117</v>
      </c>
      <c r="V5821" s="16">
        <f>ROUNDUP((T5821+U5821+2*'Read Me'!$B$13)*(1+'Read Me'!$B$12),-1)</f>
        <v/>
      </c>
      <c r="W5821" s="16">
        <f>V5821*N5821*O5821</f>
        <v/>
      </c>
      <c r="X5821" s="12">
        <f>IF(LEFT(I5821,2)="MV",2*N5821*IF(L5821="1/C",O5821,1),0)</f>
        <v/>
      </c>
      <c r="Y5821" s="12">
        <f>IF(OR(LEFT(K5821,4)="LVAX",LEFT(K5821,6)="MV15AX",LEFT(K5821,4)="CTAX",LEFT(K5821,2)="W|"),2*N5821*O5821,0)</f>
        <v/>
      </c>
      <c r="Z5821" s="12" t="inlineStr">
        <is>
          <t>VD 1.7 %</t>
        </is>
      </c>
      <c r="AA5821" s="12">
        <f>N5821*O5821</f>
        <v/>
      </c>
    </row>
    <row r="5822">
      <c r="A5822" s="12" t="inlineStr">
        <is>
          <t>K-P-0016</t>
        </is>
      </c>
      <c r="B5822" s="12" t="inlineStr">
        <is>
          <t>K</t>
        </is>
      </c>
      <c r="C5822" s="12" t="inlineStr">
        <is>
          <t>Fuel supply (adjacent market)</t>
        </is>
      </c>
      <c r="D5822" s="12" t="inlineStr">
        <is>
          <t>Motor 1 of 1, 15 kW</t>
        </is>
      </c>
      <c r="E5822" s="12" t="inlineStr"/>
      <c r="F5822" s="12" t="inlineStr">
        <is>
          <t>H2 20: 13.8 kV e-house</t>
        </is>
      </c>
      <c r="G5822" s="12" t="inlineStr"/>
      <c r="H5822" s="12" t="inlineStr">
        <is>
          <t>H2 27: storage tube bank (~40 ft tubes)</t>
        </is>
      </c>
      <c r="I5822" s="12" t="inlineStr">
        <is>
          <t>LV 600 V</t>
        </is>
      </c>
      <c r="J5822" s="12" t="inlineStr">
        <is>
          <t>ARMOR-X MC-HL 600 V 3/C Cu XHHW-2 + ground, CWA, black PVC (Class I Div 2)</t>
        </is>
      </c>
      <c r="K5822" s="12" t="inlineStr">
        <is>
          <t>LVAX|3/C+G|10</t>
        </is>
      </c>
      <c r="L5822" s="12" t="inlineStr">
        <is>
          <t>3/C+G</t>
        </is>
      </c>
      <c r="M5822" s="12" t="inlineStr">
        <is>
          <t>10</t>
        </is>
      </c>
      <c r="N5822" s="12" t="n">
        <v>1</v>
      </c>
      <c r="O5822" s="12" t="n">
        <v>1</v>
      </c>
      <c r="P5822" s="12" t="n">
        <v>480</v>
      </c>
      <c r="Q5822" s="12" t="n">
        <v>15</v>
      </c>
      <c r="R5822" s="12" t="n">
        <v>21.2</v>
      </c>
      <c r="S5822" s="12" t="inlineStr">
        <is>
          <t>Duct bank</t>
        </is>
      </c>
      <c r="T5822" s="16" t="n">
        <v>50</v>
      </c>
      <c r="U5822" s="16" t="n">
        <v>97</v>
      </c>
      <c r="V5822" s="16">
        <f>ROUNDUP((T5822+U5822+2*'Read Me'!$B$13)*(1+'Read Me'!$B$12),-1)</f>
        <v/>
      </c>
      <c r="W5822" s="16">
        <f>V5822*N5822*O5822</f>
        <v/>
      </c>
      <c r="X5822" s="12">
        <f>IF(LEFT(I5822,2)="MV",2*N5822*IF(L5822="1/C",O5822,1),0)</f>
        <v/>
      </c>
      <c r="Y5822" s="12">
        <f>IF(OR(LEFT(K5822,4)="LVAX",LEFT(K5822,6)="MV15AX",LEFT(K5822,4)="CTAX",LEFT(K5822,2)="W|"),2*N5822*O5822,0)</f>
        <v/>
      </c>
      <c r="Z5822" s="12" t="inlineStr">
        <is>
          <t>VD 1.5 %</t>
        </is>
      </c>
      <c r="AA5822" s="12">
        <f>N5822*O5822</f>
        <v/>
      </c>
    </row>
    <row r="5823">
      <c r="A5823" s="12" t="inlineStr">
        <is>
          <t>K-P-0017</t>
        </is>
      </c>
      <c r="B5823" s="12" t="inlineStr">
        <is>
          <t>K</t>
        </is>
      </c>
      <c r="C5823" s="12" t="inlineStr">
        <is>
          <t>Fuel supply (adjacent market)</t>
        </is>
      </c>
      <c r="D5823" s="12" t="inlineStr">
        <is>
          <t>Motor 1 of 1, 15 kW</t>
        </is>
      </c>
      <c r="E5823" s="12" t="inlineStr"/>
      <c r="F5823" s="12" t="inlineStr">
        <is>
          <t>H2 20: 13.8 kV e-house</t>
        </is>
      </c>
      <c r="G5823" s="12" t="inlineStr"/>
      <c r="H5823" s="12" t="inlineStr">
        <is>
          <t>H2 27: storage tube bank (~40 ft tubes)</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50</v>
      </c>
      <c r="U5823" s="16" t="n">
        <v>117</v>
      </c>
      <c r="V5823" s="16">
        <f>ROUNDUP((T5823+U5823+2*'Read Me'!$B$13)*(1+'Read Me'!$B$12),-1)</f>
        <v/>
      </c>
      <c r="W5823" s="16">
        <f>V5823*N5823*O5823</f>
        <v/>
      </c>
      <c r="X5823" s="12">
        <f>IF(LEFT(I5823,2)="MV",2*N5823*IF(L5823="1/C",O5823,1),0)</f>
        <v/>
      </c>
      <c r="Y5823" s="12">
        <f>IF(OR(LEFT(K5823,4)="LVAX",LEFT(K5823,6)="MV15AX",LEFT(K5823,4)="CTAX",LEFT(K5823,2)="W|"),2*N5823*O5823,0)</f>
        <v/>
      </c>
      <c r="Z5823" s="12" t="inlineStr">
        <is>
          <t>VD 1.7 %</t>
        </is>
      </c>
      <c r="AA5823" s="12">
        <f>N5823*O5823</f>
        <v/>
      </c>
    </row>
    <row r="5824">
      <c r="A5824" s="12" t="inlineStr">
        <is>
          <t>K-P-0018</t>
        </is>
      </c>
      <c r="B5824" s="12" t="inlineStr">
        <is>
          <t>K</t>
        </is>
      </c>
      <c r="C5824" s="12" t="inlineStr">
        <is>
          <t>Fuel supply (adjacent market)</t>
        </is>
      </c>
      <c r="D5824" s="12" t="inlineStr">
        <is>
          <t>Motor 1 of 1, 15 kW</t>
        </is>
      </c>
      <c r="E5824" s="12" t="inlineStr"/>
      <c r="F5824" s="12" t="inlineStr">
        <is>
          <t>H2 20: 13.8 kV e-house</t>
        </is>
      </c>
      <c r="G5824" s="12" t="inlineStr"/>
      <c r="H5824" s="12" t="inlineStr">
        <is>
          <t>H2 28: N2 purge supply</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15</v>
      </c>
      <c r="R5824" s="12" t="n">
        <v>21.2</v>
      </c>
      <c r="S5824" s="12" t="inlineStr">
        <is>
          <t>Duct bank</t>
        </is>
      </c>
      <c r="T5824" s="16" t="n">
        <v>53</v>
      </c>
      <c r="U5824" s="16" t="n">
        <v>36</v>
      </c>
      <c r="V5824" s="16">
        <f>ROUNDUP((T5824+U5824+2*'Read Me'!$B$13)*(1+'Read Me'!$B$12),-1)</f>
        <v/>
      </c>
      <c r="W5824" s="16">
        <f>V5824*N5824*O5824</f>
        <v/>
      </c>
      <c r="X5824" s="12">
        <f>IF(LEFT(I5824,2)="MV",2*N5824*IF(L5824="1/C",O5824,1),0)</f>
        <v/>
      </c>
      <c r="Y5824" s="12">
        <f>IF(OR(LEFT(K5824,4)="LVAX",LEFT(K5824,6)="MV15AX",LEFT(K5824,4)="CTAX",LEFT(K5824,2)="W|"),2*N5824*O5824,0)</f>
        <v/>
      </c>
      <c r="Z5824" s="12" t="inlineStr">
        <is>
          <t>VD 0.9 %</t>
        </is>
      </c>
      <c r="AA5824" s="12">
        <f>N5824*O5824</f>
        <v/>
      </c>
    </row>
    <row r="5825">
      <c r="A5825" s="12" t="inlineStr">
        <is>
          <t>K-P-0019</t>
        </is>
      </c>
      <c r="B5825" s="12" t="inlineStr">
        <is>
          <t>K</t>
        </is>
      </c>
      <c r="C5825" s="12" t="inlineStr">
        <is>
          <t>Fuel supply (adjacent market)</t>
        </is>
      </c>
      <c r="D5825" s="12" t="inlineStr">
        <is>
          <t>Motor 1 of 1, 15 kW</t>
        </is>
      </c>
      <c r="E5825" s="12" t="inlineStr"/>
      <c r="F5825" s="12" t="inlineStr">
        <is>
          <t>H2 20: 13.8 kV e-house</t>
        </is>
      </c>
      <c r="G5825" s="12" t="inlineStr"/>
      <c r="H5825" s="12" t="inlineStr">
        <is>
          <t>H2 29: vent stack</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15</v>
      </c>
      <c r="R5825" s="12" t="n">
        <v>21.2</v>
      </c>
      <c r="S5825" s="12" t="inlineStr">
        <is>
          <t>Duct bank</t>
        </is>
      </c>
      <c r="T5825" s="16" t="n">
        <v>55</v>
      </c>
      <c r="U5825" s="16" t="n">
        <v>205</v>
      </c>
      <c r="V5825" s="16">
        <f>ROUNDUP((T5825+U5825+2*'Read Me'!$B$13)*(1+'Read Me'!$B$12),-1)</f>
        <v/>
      </c>
      <c r="W5825" s="16">
        <f>V5825*N5825*O5825</f>
        <v/>
      </c>
      <c r="X5825" s="12">
        <f>IF(LEFT(I5825,2)="MV",2*N5825*IF(L5825="1/C",O5825,1),0)</f>
        <v/>
      </c>
      <c r="Y5825" s="12">
        <f>IF(OR(LEFT(K5825,4)="LVAX",LEFT(K5825,6)="MV15AX",LEFT(K5825,4)="CTAX",LEFT(K5825,2)="W|"),2*N5825*O5825,0)</f>
        <v/>
      </c>
      <c r="Z5825" s="12" t="inlineStr">
        <is>
          <t>VD 2.7 %</t>
        </is>
      </c>
      <c r="AA5825" s="12">
        <f>N5825*O5825</f>
        <v/>
      </c>
    </row>
    <row r="5826">
      <c r="A5826" s="12" t="inlineStr">
        <is>
          <t>K-P-0020</t>
        </is>
      </c>
      <c r="B5826" s="12" t="inlineStr">
        <is>
          <t>K</t>
        </is>
      </c>
      <c r="C5826" s="12" t="inlineStr">
        <is>
          <t>Fuel supply (adjacent market)</t>
        </is>
      </c>
      <c r="D5826" s="12" t="inlineStr">
        <is>
          <t>Motor 1 of 1, 15 kW</t>
        </is>
      </c>
      <c r="E5826" s="12" t="inlineStr"/>
      <c r="F5826" s="12" t="inlineStr">
        <is>
          <t>LNG 17: LNG e-house (13.8 kV / 480 V)</t>
        </is>
      </c>
      <c r="G5826" s="12" t="inlineStr"/>
      <c r="H5826" s="12" t="inlineStr">
        <is>
          <t>H2 30: H2 / gas blending station (plant gas yard)</t>
        </is>
      </c>
      <c r="I5826" s="12" t="inlineStr">
        <is>
          <t>LV 600 V</t>
        </is>
      </c>
      <c r="J5826" s="12" t="inlineStr">
        <is>
          <t>ARMOR-X MC-HL 600 V 3/C Cu XHHW-2 + ground, CWA, black PVC (Class I Div 2)</t>
        </is>
      </c>
      <c r="K5826" s="12" t="inlineStr">
        <is>
          <t>LVAX|3/C+G|4</t>
        </is>
      </c>
      <c r="L5826" s="12" t="inlineStr">
        <is>
          <t>3/C+G</t>
        </is>
      </c>
      <c r="M5826" s="12" t="inlineStr">
        <is>
          <t>4</t>
        </is>
      </c>
      <c r="N5826" s="12" t="n">
        <v>1</v>
      </c>
      <c r="O5826" s="12" t="n">
        <v>1</v>
      </c>
      <c r="P5826" s="12" t="n">
        <v>480</v>
      </c>
      <c r="Q5826" s="12" t="n">
        <v>15</v>
      </c>
      <c r="R5826" s="12" t="n">
        <v>21.2</v>
      </c>
      <c r="S5826" s="12" t="inlineStr">
        <is>
          <t>Duct bank</t>
        </is>
      </c>
      <c r="T5826" s="16" t="n">
        <v>994</v>
      </c>
      <c r="U5826" s="16" t="n">
        <v>114</v>
      </c>
      <c r="V5826" s="16">
        <f>ROUNDUP((T5826+U5826+2*'Read Me'!$B$13)*(1+'Read Me'!$B$12),-1)</f>
        <v/>
      </c>
      <c r="W5826" s="16">
        <f>V5826*N5826*O5826</f>
        <v/>
      </c>
      <c r="X5826" s="12">
        <f>IF(LEFT(I5826,2)="MV",2*N5826*IF(L5826="1/C",O5826,1),0)</f>
        <v/>
      </c>
      <c r="Y5826" s="12">
        <f>IF(OR(LEFT(K5826,4)="LVAX",LEFT(K5826,6)="MV15AX",LEFT(K5826,4)="CTAX",LEFT(K5826,2)="W|"),2*N5826*O5826,0)</f>
        <v/>
      </c>
      <c r="Z5826" s="12" t="inlineStr">
        <is>
          <t>VD 2.9 %</t>
        </is>
      </c>
      <c r="AA5826" s="12">
        <f>N5826*O5826</f>
        <v/>
      </c>
    </row>
    <row r="5827">
      <c r="A5827" s="12" t="inlineStr">
        <is>
          <t>K-P-0021</t>
        </is>
      </c>
      <c r="B5827" s="12" t="inlineStr">
        <is>
          <t>K</t>
        </is>
      </c>
      <c r="C5827" s="12" t="inlineStr">
        <is>
          <t>Fuel supply (adjacent market)</t>
        </is>
      </c>
      <c r="D5827" s="12" t="inlineStr">
        <is>
          <t>Motor 1 of 2, 250 kW</t>
        </is>
      </c>
      <c r="E5827" s="12" t="inlineStr"/>
      <c r="F5827" s="12" t="inlineStr">
        <is>
          <t>H2 20: 13.8 kV e-house</t>
        </is>
      </c>
      <c r="G5827" s="12" t="inlineStr"/>
      <c r="H5827" s="12" t="inlineStr">
        <is>
          <t>H2 pipe track and cable trench, hall -&gt; dryer / compressors (N2, instr</t>
        </is>
      </c>
      <c r="I5827" s="12" t="inlineStr">
        <is>
          <t>LV 600 V</t>
        </is>
      </c>
      <c r="J5827" s="12" t="inlineStr">
        <is>
          <t>ARMOR-X MC-HL 600 V 3/C Cu XHHW-2 + ground, CWA, black PVC (Class I Div 2)</t>
        </is>
      </c>
      <c r="K5827" s="12" t="inlineStr">
        <is>
          <t>LVAX|3/C+G|4/0</t>
        </is>
      </c>
      <c r="L5827" s="12" t="inlineStr">
        <is>
          <t>3/C+G</t>
        </is>
      </c>
      <c r="M5827" s="12" t="inlineStr">
        <is>
          <t>4/0</t>
        </is>
      </c>
      <c r="N5827" s="12" t="n">
        <v>2</v>
      </c>
      <c r="O5827" s="12" t="n">
        <v>1</v>
      </c>
      <c r="P5827" s="12" t="n">
        <v>480</v>
      </c>
      <c r="Q5827" s="12" t="n">
        <v>250</v>
      </c>
      <c r="R5827" s="12" t="n">
        <v>353.8</v>
      </c>
      <c r="S5827" s="12" t="inlineStr">
        <is>
          <t>Duct bank</t>
        </is>
      </c>
      <c r="T5827" s="16" t="n">
        <v>53</v>
      </c>
      <c r="U5827" s="16" t="n">
        <v>62</v>
      </c>
      <c r="V5827" s="16">
        <f>ROUNDUP((T5827+U5827+2*'Read Me'!$B$13)*(1+'Read Me'!$B$12),-1)</f>
        <v/>
      </c>
      <c r="W5827" s="16">
        <f>V5827*N5827*O5827</f>
        <v/>
      </c>
      <c r="X5827" s="12">
        <f>IF(LEFT(I5827,2)="MV",2*N5827*IF(L5827="1/C",O5827,1),0)</f>
        <v/>
      </c>
      <c r="Y5827" s="12">
        <f>IF(OR(LEFT(K5827,4)="LVAX",LEFT(K5827,6)="MV15AX",LEFT(K5827,4)="CTAX",LEFT(K5827,2)="W|"),2*N5827*O5827,0)</f>
        <v/>
      </c>
      <c r="Z5827" s="12" t="inlineStr">
        <is>
          <t>VD 0.5 %</t>
        </is>
      </c>
      <c r="AA5827" s="12">
        <f>N5827*O5827</f>
        <v/>
      </c>
    </row>
    <row r="5828">
      <c r="A5828" s="12" t="inlineStr">
        <is>
          <t>K-P-0022</t>
        </is>
      </c>
      <c r="B5828" s="12" t="inlineStr">
        <is>
          <t>K</t>
        </is>
      </c>
      <c r="C5828" s="12" t="inlineStr">
        <is>
          <t>Fuel supply (adjacent market)</t>
        </is>
      </c>
      <c r="D5828" s="12" t="inlineStr">
        <is>
          <t>Motor 2 of 2, 250 kW</t>
        </is>
      </c>
      <c r="E5828" s="12" t="inlineStr"/>
      <c r="F5828" s="12" t="inlineStr">
        <is>
          <t>H2 20: 13.8 kV e-house</t>
        </is>
      </c>
      <c r="G5828" s="12" t="inlineStr"/>
      <c r="H5828" s="12" t="inlineStr">
        <is>
          <t>H2 pipe track and cable trench, hall -&gt; dryer / compressors (N2, instr</t>
        </is>
      </c>
      <c r="I5828" s="12" t="inlineStr">
        <is>
          <t>LV 600 V</t>
        </is>
      </c>
      <c r="J5828" s="12" t="inlineStr">
        <is>
          <t>ARMOR-X MC-HL 600 V 3/C Cu XHHW-2 + ground, CWA, black PVC (Class I Div 2)</t>
        </is>
      </c>
      <c r="K5828" s="12" t="inlineStr">
        <is>
          <t>LVAX|3/C+G|4/0</t>
        </is>
      </c>
      <c r="L5828" s="12" t="inlineStr">
        <is>
          <t>3/C+G</t>
        </is>
      </c>
      <c r="M5828" s="12" t="inlineStr">
        <is>
          <t>4/0</t>
        </is>
      </c>
      <c r="N5828" s="12" t="n">
        <v>2</v>
      </c>
      <c r="O5828" s="12" t="n">
        <v>1</v>
      </c>
      <c r="P5828" s="12" t="n">
        <v>480</v>
      </c>
      <c r="Q5828" s="12" t="n">
        <v>250</v>
      </c>
      <c r="R5828" s="12" t="n">
        <v>353.8</v>
      </c>
      <c r="S5828" s="12" t="inlineStr">
        <is>
          <t>Duct bank</t>
        </is>
      </c>
      <c r="T5828" s="16" t="n">
        <v>53</v>
      </c>
      <c r="U5828" s="16" t="n">
        <v>62</v>
      </c>
      <c r="V5828" s="16">
        <f>ROUNDUP((T5828+U5828+2*'Read Me'!$B$13)*(1+'Read Me'!$B$12),-1)</f>
        <v/>
      </c>
      <c r="W5828" s="16">
        <f>V5828*N5828*O5828</f>
        <v/>
      </c>
      <c r="X5828" s="12">
        <f>IF(LEFT(I5828,2)="MV",2*N5828*IF(L5828="1/C",O5828,1),0)</f>
        <v/>
      </c>
      <c r="Y5828" s="12">
        <f>IF(OR(LEFT(K5828,4)="LVAX",LEFT(K5828,6)="MV15AX",LEFT(K5828,4)="CTAX",LEFT(K5828,2)="W|"),2*N5828*O5828,0)</f>
        <v/>
      </c>
      <c r="Z5828" s="12" t="inlineStr">
        <is>
          <t>VD 0.5 %</t>
        </is>
      </c>
      <c r="AA5828" s="12">
        <f>N5828*O5828</f>
        <v/>
      </c>
    </row>
    <row r="5829">
      <c r="A5829" s="12" t="inlineStr">
        <is>
          <t>K-P-0023</t>
        </is>
      </c>
      <c r="B5829" s="12" t="inlineStr">
        <is>
          <t>K</t>
        </is>
      </c>
      <c r="C5829" s="12" t="inlineStr">
        <is>
          <t>Fuel supply (adjacent market)</t>
        </is>
      </c>
      <c r="D5829" s="12" t="inlineStr">
        <is>
          <t>LV power feeder</t>
        </is>
      </c>
      <c r="E5829" s="12" t="inlineStr"/>
      <c r="F5829" s="12" t="inlineStr">
        <is>
          <t>H2 20: 13.8 kV e-house</t>
        </is>
      </c>
      <c r="G5829" s="12" t="inlineStr">
        <is>
          <t>H2-ST</t>
        </is>
      </c>
      <c r="H5829" s="12" t="inlineStr">
        <is>
          <t>H2 storage tube banks x4</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15</v>
      </c>
      <c r="R5829" s="12" t="n">
        <v>21.2</v>
      </c>
      <c r="S5829" s="12" t="inlineStr">
        <is>
          <t>Duct bank</t>
        </is>
      </c>
      <c r="T5829" s="16" t="n">
        <v>50</v>
      </c>
      <c r="U5829" s="16" t="n">
        <v>92</v>
      </c>
      <c r="V5829" s="16">
        <f>ROUNDUP((T5829+U5829+2*'Read Me'!$B$13)*(1+'Read Me'!$B$12),-1)</f>
        <v/>
      </c>
      <c r="W5829" s="16">
        <f>V5829*N5829*O5829</f>
        <v/>
      </c>
      <c r="X5829" s="12">
        <f>IF(LEFT(I5829,2)="MV",2*N5829*IF(L5829="1/C",O5829,1),0)</f>
        <v/>
      </c>
      <c r="Y5829" s="12">
        <f>IF(OR(LEFT(K5829,4)="LVAX",LEFT(K5829,6)="MV15AX",LEFT(K5829,4)="CTAX",LEFT(K5829,2)="W|"),2*N5829*O5829,0)</f>
        <v/>
      </c>
      <c r="Z5829" s="12" t="inlineStr">
        <is>
          <t>VD 1.4 %</t>
        </is>
      </c>
      <c r="AA5829" s="12">
        <f>N5829*O5829</f>
        <v/>
      </c>
    </row>
    <row r="5830">
      <c r="A5830" s="12" t="inlineStr">
        <is>
          <t>K-P-0024</t>
        </is>
      </c>
      <c r="B5830" s="12" t="inlineStr">
        <is>
          <t>K</t>
        </is>
      </c>
      <c r="C5830" s="12" t="inlineStr">
        <is>
          <t>Fuel supply (adjacent market)</t>
        </is>
      </c>
      <c r="D5830" s="12" t="inlineStr">
        <is>
          <t>LV power feeder</t>
        </is>
      </c>
      <c r="E5830" s="12" t="inlineStr"/>
      <c r="F5830" s="12" t="inlineStr">
        <is>
          <t>H2 20: 13.8 kV e-house</t>
        </is>
      </c>
      <c r="G5830" s="12" t="inlineStr">
        <is>
          <t>H2R</t>
        </is>
      </c>
      <c r="H5830" s="12" t="inlineStr">
        <is>
          <t>H2R: hydrogen pipeline receiving station (pig receiver, filters, meter</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15</v>
      </c>
      <c r="R5830" s="12" t="n">
        <v>21.2</v>
      </c>
      <c r="S5830" s="12" t="inlineStr">
        <is>
          <t>Duct bank</t>
        </is>
      </c>
      <c r="T5830" s="16" t="n">
        <v>40</v>
      </c>
      <c r="U5830" s="16" t="n">
        <v>32</v>
      </c>
      <c r="V5830" s="16">
        <f>ROUNDUP((T5830+U5830+2*'Read Me'!$B$13)*(1+'Read Me'!$B$12),-1)</f>
        <v/>
      </c>
      <c r="W5830" s="16">
        <f>V5830*N5830*O5830</f>
        <v/>
      </c>
      <c r="X5830" s="12">
        <f>IF(LEFT(I5830,2)="MV",2*N5830*IF(L5830="1/C",O5830,1),0)</f>
        <v/>
      </c>
      <c r="Y5830" s="12">
        <f>IF(OR(LEFT(K5830,4)="LVAX",LEFT(K5830,6)="MV15AX",LEFT(K5830,4)="CTAX",LEFT(K5830,2)="W|"),2*N5830*O5830,0)</f>
        <v/>
      </c>
      <c r="Z5830" s="12" t="inlineStr">
        <is>
          <t>VD 0.7 %</t>
        </is>
      </c>
      <c r="AA5830" s="12">
        <f>N5830*O5830</f>
        <v/>
      </c>
    </row>
    <row r="5831">
      <c r="A5831" s="12" t="inlineStr">
        <is>
          <t>K-P-0025</t>
        </is>
      </c>
      <c r="B5831" s="12" t="inlineStr">
        <is>
          <t>K</t>
        </is>
      </c>
      <c r="C5831" s="12" t="inlineStr">
        <is>
          <t>Fuel supply (adjacent market)</t>
        </is>
      </c>
      <c r="D5831" s="12" t="inlineStr">
        <is>
          <t>Motor 1 of 1, 15 kW</t>
        </is>
      </c>
      <c r="E5831" s="12" t="inlineStr"/>
      <c r="F5831" s="12" t="inlineStr">
        <is>
          <t>LNG 17: LNG e-house (13.8 kV / 480 V)</t>
        </is>
      </c>
      <c r="G5831" s="12" t="inlineStr"/>
      <c r="H5831" s="12" t="inlineStr">
        <is>
          <t>LNG 10: truck unloading bay 1</t>
        </is>
      </c>
      <c r="I5831" s="12" t="inlineStr">
        <is>
          <t>LV 600 V</t>
        </is>
      </c>
      <c r="J5831" s="12" t="inlineStr">
        <is>
          <t>ARMOR-X MC-HL 600 V 3/C Cu XHHW-2 + ground, CWA, black PVC (Class I Div 2)</t>
        </is>
      </c>
      <c r="K5831" s="12" t="inlineStr">
        <is>
          <t>LVAX|3/C+G|8</t>
        </is>
      </c>
      <c r="L5831" s="12" t="inlineStr">
        <is>
          <t>3/C+G</t>
        </is>
      </c>
      <c r="M5831" s="12" t="inlineStr">
        <is>
          <t>8</t>
        </is>
      </c>
      <c r="N5831" s="12" t="n">
        <v>1</v>
      </c>
      <c r="O5831" s="12" t="n">
        <v>1</v>
      </c>
      <c r="P5831" s="12" t="n">
        <v>480</v>
      </c>
      <c r="Q5831" s="12" t="n">
        <v>15</v>
      </c>
      <c r="R5831" s="12" t="n">
        <v>21.2</v>
      </c>
      <c r="S5831" s="12" t="inlineStr">
        <is>
          <t>Duct bank</t>
        </is>
      </c>
      <c r="T5831" s="16" t="n">
        <v>237</v>
      </c>
      <c r="U5831" s="16" t="n">
        <v>61</v>
      </c>
      <c r="V5831" s="16">
        <f>ROUNDUP((T5831+U5831+2*'Read Me'!$B$13)*(1+'Read Me'!$B$12),-1)</f>
        <v/>
      </c>
      <c r="W5831" s="16">
        <f>V5831*N5831*O5831</f>
        <v/>
      </c>
      <c r="X5831" s="12">
        <f>IF(LEFT(I5831,2)="MV",2*N5831*IF(L5831="1/C",O5831,1),0)</f>
        <v/>
      </c>
      <c r="Y5831" s="12">
        <f>IF(OR(LEFT(K5831,4)="LVAX",LEFT(K5831,6)="MV15AX",LEFT(K5831,4)="CTAX",LEFT(K5831,2)="W|"),2*N5831*O5831,0)</f>
        <v/>
      </c>
      <c r="Z5831" s="12" t="inlineStr">
        <is>
          <t>VD 1.9 %</t>
        </is>
      </c>
      <c r="AA5831" s="12">
        <f>N5831*O5831</f>
        <v/>
      </c>
    </row>
    <row r="5832">
      <c r="A5832" s="12" t="inlineStr">
        <is>
          <t>K-P-0026</t>
        </is>
      </c>
      <c r="B5832" s="12" t="inlineStr">
        <is>
          <t>K</t>
        </is>
      </c>
      <c r="C5832" s="12" t="inlineStr">
        <is>
          <t>Fuel supply (adjacent market)</t>
        </is>
      </c>
      <c r="D5832" s="12" t="inlineStr">
        <is>
          <t>Motor 1 of 1, 15 kW</t>
        </is>
      </c>
      <c r="E5832" s="12" t="inlineStr"/>
      <c r="F5832" s="12" t="inlineStr">
        <is>
          <t>LNG 17: LNG e-house (13.8 kV / 480 V)</t>
        </is>
      </c>
      <c r="G5832" s="12" t="inlineStr"/>
      <c r="H5832" s="12" t="inlineStr">
        <is>
          <t>LNG 10: truck unloading bay 2</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147</v>
      </c>
      <c r="U5832" s="16" t="n">
        <v>66</v>
      </c>
      <c r="V5832" s="16">
        <f>ROUNDUP((T5832+U5832+2*'Read Me'!$B$13)*(1+'Read Me'!$B$12),-1)</f>
        <v/>
      </c>
      <c r="W5832" s="16">
        <f>V5832*N5832*O5832</f>
        <v/>
      </c>
      <c r="X5832" s="12">
        <f>IF(LEFT(I5832,2)="MV",2*N5832*IF(L5832="1/C",O5832,1),0)</f>
        <v/>
      </c>
      <c r="Y5832" s="12">
        <f>IF(OR(LEFT(K5832,4)="LVAX",LEFT(K5832,6)="MV15AX",LEFT(K5832,4)="CTAX",LEFT(K5832,2)="W|"),2*N5832*O5832,0)</f>
        <v/>
      </c>
      <c r="Z5832" s="12" t="inlineStr">
        <is>
          <t>VD 2.2 %</t>
        </is>
      </c>
      <c r="AA5832" s="12">
        <f>N5832*O5832</f>
        <v/>
      </c>
    </row>
    <row r="5833">
      <c r="A5833" s="12" t="inlineStr">
        <is>
          <t>K-P-0027</t>
        </is>
      </c>
      <c r="B5833" s="12" t="inlineStr">
        <is>
          <t>K</t>
        </is>
      </c>
      <c r="C5833" s="12" t="inlineStr">
        <is>
          <t>Fuel supply (adjacent market)</t>
        </is>
      </c>
      <c r="D5833" s="12" t="inlineStr">
        <is>
          <t>Motor 1 of 1, 15 kW</t>
        </is>
      </c>
      <c r="E5833" s="12" t="inlineStr"/>
      <c r="F5833" s="12" t="inlineStr">
        <is>
          <t>LNG 17: LNG e-house (13.8 kV / 480 V)</t>
        </is>
      </c>
      <c r="G5833" s="12" t="inlineStr"/>
      <c r="H5833" s="12" t="inlineStr">
        <is>
          <t>LNG 10: unloading skid</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237</v>
      </c>
      <c r="U5833" s="16" t="n">
        <v>32</v>
      </c>
      <c r="V5833" s="16">
        <f>ROUNDUP((T5833+U5833+2*'Read Me'!$B$13)*(1+'Read Me'!$B$12),-1)</f>
        <v/>
      </c>
      <c r="W5833" s="16">
        <f>V5833*N5833*O5833</f>
        <v/>
      </c>
      <c r="X5833" s="12">
        <f>IF(LEFT(I5833,2)="MV",2*N5833*IF(L5833="1/C",O5833,1),0)</f>
        <v/>
      </c>
      <c r="Y5833" s="12">
        <f>IF(OR(LEFT(K5833,4)="LVAX",LEFT(K5833,6)="MV15AX",LEFT(K5833,4)="CTAX",LEFT(K5833,2)="W|"),2*N5833*O5833,0)</f>
        <v/>
      </c>
      <c r="Z5833" s="12" t="inlineStr">
        <is>
          <t>VD 2.7 %</t>
        </is>
      </c>
      <c r="AA5833" s="12">
        <f>N5833*O5833</f>
        <v/>
      </c>
    </row>
    <row r="5834">
      <c r="A5834" s="12" t="inlineStr">
        <is>
          <t>K-P-0028</t>
        </is>
      </c>
      <c r="B5834" s="12" t="inlineStr">
        <is>
          <t>K</t>
        </is>
      </c>
      <c r="C5834" s="12" t="inlineStr">
        <is>
          <t>Fuel supply (adjacent market)</t>
        </is>
      </c>
      <c r="D5834" s="12" t="inlineStr">
        <is>
          <t>LV power feeder</t>
        </is>
      </c>
      <c r="E5834" s="12" t="inlineStr"/>
      <c r="F5834" s="12" t="inlineStr">
        <is>
          <t>LNG 17: LNG e-house (13.8 kV / 480 V)</t>
        </is>
      </c>
      <c r="G5834" s="12" t="inlineStr">
        <is>
          <t>LNG-T1</t>
        </is>
      </c>
      <c r="H5834" s="12" t="inlineStr">
        <is>
          <t>LNG 11: tank 1, Chart HS 50000 (51,780 gal)</t>
        </is>
      </c>
      <c r="I5834" s="12" t="inlineStr">
        <is>
          <t>LV 600 V</t>
        </is>
      </c>
      <c r="J5834" s="12" t="inlineStr">
        <is>
          <t>ARMOR-X MC-HL 600 V 3/C Cu XHHW-2 + ground, CWA, black PVC (Class I Div 2)</t>
        </is>
      </c>
      <c r="K5834" s="12" t="inlineStr">
        <is>
          <t>LVAX|3/C+G|10</t>
        </is>
      </c>
      <c r="L5834" s="12" t="inlineStr">
        <is>
          <t>3/C+G</t>
        </is>
      </c>
      <c r="M5834" s="12" t="inlineStr">
        <is>
          <t>10</t>
        </is>
      </c>
      <c r="N5834" s="12" t="n">
        <v>1</v>
      </c>
      <c r="O5834" s="12" t="n">
        <v>1</v>
      </c>
      <c r="P5834" s="12" t="n">
        <v>480</v>
      </c>
      <c r="Q5834" s="12" t="n">
        <v>10</v>
      </c>
      <c r="R5834" s="12" t="n">
        <v>14.2</v>
      </c>
      <c r="S5834" s="12" t="inlineStr">
        <is>
          <t>Duct bank</t>
        </is>
      </c>
      <c r="T5834" s="16" t="n">
        <v>210</v>
      </c>
      <c r="U5834" s="16" t="n">
        <v>32</v>
      </c>
      <c r="V5834" s="16">
        <f>ROUNDUP((T5834+U5834+2*'Read Me'!$B$13)*(1+'Read Me'!$B$12),-1)</f>
        <v/>
      </c>
      <c r="W5834" s="16">
        <f>V5834*N5834*O5834</f>
        <v/>
      </c>
      <c r="X5834" s="12">
        <f>IF(LEFT(I5834,2)="MV",2*N5834*IF(L5834="1/C",O5834,1),0)</f>
        <v/>
      </c>
      <c r="Y5834" s="12">
        <f>IF(OR(LEFT(K5834,4)="LVAX",LEFT(K5834,6)="MV15AX",LEFT(K5834,4)="CTAX",LEFT(K5834,2)="W|"),2*N5834*O5834,0)</f>
        <v/>
      </c>
      <c r="Z5834" s="12" t="inlineStr">
        <is>
          <t>VD 1.6 %</t>
        </is>
      </c>
      <c r="AA5834" s="12">
        <f>N5834*O5834</f>
        <v/>
      </c>
    </row>
    <row r="5835">
      <c r="A5835" s="12" t="inlineStr">
        <is>
          <t>K-P-0029</t>
        </is>
      </c>
      <c r="B5835" s="12" t="inlineStr">
        <is>
          <t>K</t>
        </is>
      </c>
      <c r="C5835" s="12" t="inlineStr">
        <is>
          <t>Fuel supply (adjacent market)</t>
        </is>
      </c>
      <c r="D5835" s="12" t="inlineStr">
        <is>
          <t>LV power feeder</t>
        </is>
      </c>
      <c r="E5835" s="12" t="inlineStr"/>
      <c r="F5835" s="12" t="inlineStr">
        <is>
          <t>LNG 17: LNG e-house (13.8 kV / 480 V)</t>
        </is>
      </c>
      <c r="G5835" s="12" t="inlineStr">
        <is>
          <t>LNG-T2</t>
        </is>
      </c>
      <c r="H5835" s="12" t="inlineStr">
        <is>
          <t>LNG 11: tank 2, Chart HS 50000 (51,780 gal)</t>
        </is>
      </c>
      <c r="I5835" s="12" t="inlineStr">
        <is>
          <t>LV 600 V</t>
        </is>
      </c>
      <c r="J5835" s="12" t="inlineStr">
        <is>
          <t>ARMOR-X MC-HL 600 V 3/C Cu XHHW-2 + ground, CWA, black PVC (Class I Div 2)</t>
        </is>
      </c>
      <c r="K5835" s="12" t="inlineStr">
        <is>
          <t>LVAX|3/C+G|10</t>
        </is>
      </c>
      <c r="L5835" s="12" t="inlineStr">
        <is>
          <t>3/C+G</t>
        </is>
      </c>
      <c r="M5835" s="12" t="inlineStr">
        <is>
          <t>10</t>
        </is>
      </c>
      <c r="N5835" s="12" t="n">
        <v>1</v>
      </c>
      <c r="O5835" s="12" t="n">
        <v>1</v>
      </c>
      <c r="P5835" s="12" t="n">
        <v>480</v>
      </c>
      <c r="Q5835" s="12" t="n">
        <v>10</v>
      </c>
      <c r="R5835" s="12" t="n">
        <v>14.2</v>
      </c>
      <c r="S5835" s="12" t="inlineStr">
        <is>
          <t>Duct bank</t>
        </is>
      </c>
      <c r="T5835" s="16" t="n">
        <v>230</v>
      </c>
      <c r="U5835" s="16" t="n">
        <v>32</v>
      </c>
      <c r="V5835" s="16">
        <f>ROUNDUP((T5835+U5835+2*'Read Me'!$B$13)*(1+'Read Me'!$B$12),-1)</f>
        <v/>
      </c>
      <c r="W5835" s="16">
        <f>V5835*N5835*O5835</f>
        <v/>
      </c>
      <c r="X5835" s="12">
        <f>IF(LEFT(I5835,2)="MV",2*N5835*IF(L5835="1/C",O5835,1),0)</f>
        <v/>
      </c>
      <c r="Y5835" s="12">
        <f>IF(OR(LEFT(K5835,4)="LVAX",LEFT(K5835,6)="MV15AX",LEFT(K5835,4)="CTAX",LEFT(K5835,2)="W|"),2*N5835*O5835,0)</f>
        <v/>
      </c>
      <c r="Z5835" s="12" t="inlineStr">
        <is>
          <t>VD 1.8 %</t>
        </is>
      </c>
      <c r="AA5835" s="12">
        <f>N5835*O5835</f>
        <v/>
      </c>
    </row>
    <row r="5836">
      <c r="A5836" s="12" t="inlineStr">
        <is>
          <t>K-P-0030</t>
        </is>
      </c>
      <c r="B5836" s="12" t="inlineStr">
        <is>
          <t>K</t>
        </is>
      </c>
      <c r="C5836" s="12" t="inlineStr">
        <is>
          <t>Fuel supply (adjacent market)</t>
        </is>
      </c>
      <c r="D5836" s="12" t="inlineStr">
        <is>
          <t>LV power feeder</t>
        </is>
      </c>
      <c r="E5836" s="12" t="inlineStr"/>
      <c r="F5836" s="12" t="inlineStr">
        <is>
          <t>LNG 17: LNG e-house (13.8 kV / 480 V)</t>
        </is>
      </c>
      <c r="G5836" s="12" t="inlineStr">
        <is>
          <t>LNG-T3</t>
        </is>
      </c>
      <c r="H5836" s="12" t="inlineStr">
        <is>
          <t>LNG 11: tank 3, Chart HS 50000 (51,780 gal)</t>
        </is>
      </c>
      <c r="I5836" s="12" t="inlineStr">
        <is>
          <t>LV 600 V</t>
        </is>
      </c>
      <c r="J5836" s="12" t="inlineStr">
        <is>
          <t>ARMOR-X MC-HL 600 V 3/C Cu XHHW-2 + ground, CWA, black PVC (Class I Div 2)</t>
        </is>
      </c>
      <c r="K5836" s="12" t="inlineStr">
        <is>
          <t>LVAX|3/C+G|10</t>
        </is>
      </c>
      <c r="L5836" s="12" t="inlineStr">
        <is>
          <t>3/C+G</t>
        </is>
      </c>
      <c r="M5836" s="12" t="inlineStr">
        <is>
          <t>10</t>
        </is>
      </c>
      <c r="N5836" s="12" t="n">
        <v>1</v>
      </c>
      <c r="O5836" s="12" t="n">
        <v>1</v>
      </c>
      <c r="P5836" s="12" t="n">
        <v>480</v>
      </c>
      <c r="Q5836" s="12" t="n">
        <v>10</v>
      </c>
      <c r="R5836" s="12" t="n">
        <v>14.2</v>
      </c>
      <c r="S5836" s="12" t="inlineStr">
        <is>
          <t>Duct bank</t>
        </is>
      </c>
      <c r="T5836" s="16" t="n">
        <v>250</v>
      </c>
      <c r="U5836" s="16" t="n">
        <v>32</v>
      </c>
      <c r="V5836" s="16">
        <f>ROUNDUP((T5836+U5836+2*'Read Me'!$B$13)*(1+'Read Me'!$B$12),-1)</f>
        <v/>
      </c>
      <c r="W5836" s="16">
        <f>V5836*N5836*O5836</f>
        <v/>
      </c>
      <c r="X5836" s="12">
        <f>IF(LEFT(I5836,2)="MV",2*N5836*IF(L5836="1/C",O5836,1),0)</f>
        <v/>
      </c>
      <c r="Y5836" s="12">
        <f>IF(OR(LEFT(K5836,4)="LVAX",LEFT(K5836,6)="MV15AX",LEFT(K5836,4)="CTAX",LEFT(K5836,2)="W|"),2*N5836*O5836,0)</f>
        <v/>
      </c>
      <c r="Z5836" s="12" t="inlineStr">
        <is>
          <t>VD 1.9 %</t>
        </is>
      </c>
      <c r="AA5836" s="12">
        <f>N5836*O5836</f>
        <v/>
      </c>
    </row>
    <row r="5837">
      <c r="A5837" s="12" t="inlineStr">
        <is>
          <t>K-P-0031</t>
        </is>
      </c>
      <c r="B5837" s="12" t="inlineStr">
        <is>
          <t>K</t>
        </is>
      </c>
      <c r="C5837" s="12" t="inlineStr">
        <is>
          <t>Fuel supply (adjacent market)</t>
        </is>
      </c>
      <c r="D5837" s="12" t="inlineStr">
        <is>
          <t>LV power feeder</t>
        </is>
      </c>
      <c r="E5837" s="12" t="inlineStr"/>
      <c r="F5837" s="12" t="inlineStr">
        <is>
          <t>LNG 17: LNG e-house (13.8 kV / 480 V)</t>
        </is>
      </c>
      <c r="G5837" s="12" t="inlineStr">
        <is>
          <t>LNG-T4</t>
        </is>
      </c>
      <c r="H5837" s="12" t="inlineStr">
        <is>
          <t>LNG 11: tank 4, Chart HS 50000 (51,780 gal)</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10</v>
      </c>
      <c r="R5837" s="12" t="n">
        <v>14.2</v>
      </c>
      <c r="S5837" s="12" t="inlineStr">
        <is>
          <t>Duct bank</t>
        </is>
      </c>
      <c r="T5837" s="16" t="n">
        <v>270</v>
      </c>
      <c r="U5837" s="16" t="n">
        <v>32</v>
      </c>
      <c r="V5837" s="16">
        <f>ROUNDUP((T5837+U5837+2*'Read Me'!$B$13)*(1+'Read Me'!$B$12),-1)</f>
        <v/>
      </c>
      <c r="W5837" s="16">
        <f>V5837*N5837*O5837</f>
        <v/>
      </c>
      <c r="X5837" s="12">
        <f>IF(LEFT(I5837,2)="MV",2*N5837*IF(L5837="1/C",O5837,1),0)</f>
        <v/>
      </c>
      <c r="Y5837" s="12">
        <f>IF(OR(LEFT(K5837,4)="LVAX",LEFT(K5837,6)="MV15AX",LEFT(K5837,4)="CTAX",LEFT(K5837,2)="W|"),2*N5837*O5837,0)</f>
        <v/>
      </c>
      <c r="Z5837" s="12" t="inlineStr">
        <is>
          <t>VD 2.1 %</t>
        </is>
      </c>
      <c r="AA5837" s="12">
        <f>N5837*O5837</f>
        <v/>
      </c>
    </row>
    <row r="5838">
      <c r="A5838" s="12" t="inlineStr">
        <is>
          <t>K-P-0032</t>
        </is>
      </c>
      <c r="B5838" s="12" t="inlineStr">
        <is>
          <t>K</t>
        </is>
      </c>
      <c r="C5838" s="12" t="inlineStr">
        <is>
          <t>Fuel supply (adjacent market)</t>
        </is>
      </c>
      <c r="D5838" s="12" t="inlineStr">
        <is>
          <t>LV power feeder</t>
        </is>
      </c>
      <c r="E5838" s="12" t="inlineStr"/>
      <c r="F5838" s="12" t="inlineStr">
        <is>
          <t>LNG 17: LNG e-house (13.8 kV / 480 V)</t>
        </is>
      </c>
      <c r="G5838" s="12" t="inlineStr">
        <is>
          <t>LNG-T5</t>
        </is>
      </c>
      <c r="H5838" s="12" t="inlineStr">
        <is>
          <t>LNG 11: tank 5, Chart HS 50000 (51,780 gal)</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10</v>
      </c>
      <c r="R5838" s="12" t="n">
        <v>14.2</v>
      </c>
      <c r="S5838" s="12" t="inlineStr">
        <is>
          <t>Duct bank</t>
        </is>
      </c>
      <c r="T5838" s="16" t="n">
        <v>290</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2.2 %</t>
        </is>
      </c>
      <c r="AA5838" s="12">
        <f>N5838*O5838</f>
        <v/>
      </c>
    </row>
    <row r="5839">
      <c r="A5839" s="12" t="inlineStr">
        <is>
          <t>K-P-0033</t>
        </is>
      </c>
      <c r="B5839" s="12" t="inlineStr">
        <is>
          <t>K</t>
        </is>
      </c>
      <c r="C5839" s="12" t="inlineStr">
        <is>
          <t>Fuel supply (adjacent market)</t>
        </is>
      </c>
      <c r="D5839" s="12" t="inlineStr">
        <is>
          <t>LV power feeder</t>
        </is>
      </c>
      <c r="E5839" s="12" t="inlineStr"/>
      <c r="F5839" s="12" t="inlineStr">
        <is>
          <t>LNG 17: LNG e-house (13.8 kV / 480 V)</t>
        </is>
      </c>
      <c r="G5839" s="12" t="inlineStr">
        <is>
          <t>LNG-T6</t>
        </is>
      </c>
      <c r="H5839" s="12" t="inlineStr">
        <is>
          <t>LNG 11: tank 6, Chart HS 50000 (51,780 gal)</t>
        </is>
      </c>
      <c r="I5839" s="12" t="inlineStr">
        <is>
          <t>LV 600 V</t>
        </is>
      </c>
      <c r="J5839" s="12" t="inlineStr">
        <is>
          <t>ARMOR-X MC-HL 600 V 3/C Cu XHHW-2 + ground, CWA, black PVC (Class I Div 2)</t>
        </is>
      </c>
      <c r="K5839" s="12" t="inlineStr">
        <is>
          <t>LVAX|3/C+G|10</t>
        </is>
      </c>
      <c r="L5839" s="12" t="inlineStr">
        <is>
          <t>3/C+G</t>
        </is>
      </c>
      <c r="M5839" s="12" t="inlineStr">
        <is>
          <t>10</t>
        </is>
      </c>
      <c r="N5839" s="12" t="n">
        <v>1</v>
      </c>
      <c r="O5839" s="12" t="n">
        <v>1</v>
      </c>
      <c r="P5839" s="12" t="n">
        <v>480</v>
      </c>
      <c r="Q5839" s="12" t="n">
        <v>10</v>
      </c>
      <c r="R5839" s="12" t="n">
        <v>14.2</v>
      </c>
      <c r="S5839" s="12" t="inlineStr">
        <is>
          <t>Duct bank</t>
        </is>
      </c>
      <c r="T5839" s="16" t="n">
        <v>310</v>
      </c>
      <c r="U5839" s="16" t="n">
        <v>32</v>
      </c>
      <c r="V5839" s="16">
        <f>ROUNDUP((T5839+U5839+2*'Read Me'!$B$13)*(1+'Read Me'!$B$12),-1)</f>
        <v/>
      </c>
      <c r="W5839" s="16">
        <f>V5839*N5839*O5839</f>
        <v/>
      </c>
      <c r="X5839" s="12">
        <f>IF(LEFT(I5839,2)="MV",2*N5839*IF(L5839="1/C",O5839,1),0)</f>
        <v/>
      </c>
      <c r="Y5839" s="12">
        <f>IF(OR(LEFT(K5839,4)="LVAX",LEFT(K5839,6)="MV15AX",LEFT(K5839,4)="CTAX",LEFT(K5839,2)="W|"),2*N5839*O5839,0)</f>
        <v/>
      </c>
      <c r="Z5839" s="12" t="inlineStr">
        <is>
          <t>VD 2.3 %</t>
        </is>
      </c>
      <c r="AA5839" s="12">
        <f>N5839*O5839</f>
        <v/>
      </c>
    </row>
    <row r="5840">
      <c r="A5840" s="12" t="inlineStr">
        <is>
          <t>K-P-0034</t>
        </is>
      </c>
      <c r="B5840" s="12" t="inlineStr">
        <is>
          <t>K</t>
        </is>
      </c>
      <c r="C5840" s="12" t="inlineStr">
        <is>
          <t>Fuel supply (adjacent market)</t>
        </is>
      </c>
      <c r="D5840" s="12" t="inlineStr">
        <is>
          <t>LV power feeder</t>
        </is>
      </c>
      <c r="E5840" s="12" t="inlineStr"/>
      <c r="F5840" s="12" t="inlineStr">
        <is>
          <t>LNG 17: LNG e-house (13.8 kV / 480 V)</t>
        </is>
      </c>
      <c r="G5840" s="12" t="inlineStr">
        <is>
          <t>LNG-T7</t>
        </is>
      </c>
      <c r="H5840" s="12" t="inlineStr">
        <is>
          <t>LNG 11: tank 7, Chart HS 50000 (51,780 gal)</t>
        </is>
      </c>
      <c r="I5840" s="12" t="inlineStr">
        <is>
          <t>LV 600 V</t>
        </is>
      </c>
      <c r="J5840" s="12" t="inlineStr">
        <is>
          <t>ARMOR-X MC-HL 600 V 3/C Cu XHHW-2 + ground, CWA, black PVC (Class I Div 2)</t>
        </is>
      </c>
      <c r="K5840" s="12" t="inlineStr">
        <is>
          <t>LVAX|3/C+G|10</t>
        </is>
      </c>
      <c r="L5840" s="12" t="inlineStr">
        <is>
          <t>3/C+G</t>
        </is>
      </c>
      <c r="M5840" s="12" t="inlineStr">
        <is>
          <t>10</t>
        </is>
      </c>
      <c r="N5840" s="12" t="n">
        <v>1</v>
      </c>
      <c r="O5840" s="12" t="n">
        <v>1</v>
      </c>
      <c r="P5840" s="12" t="n">
        <v>480</v>
      </c>
      <c r="Q5840" s="12" t="n">
        <v>10</v>
      </c>
      <c r="R5840" s="12" t="n">
        <v>14.2</v>
      </c>
      <c r="S5840" s="12" t="inlineStr">
        <is>
          <t>Duct bank</t>
        </is>
      </c>
      <c r="T5840" s="16" t="n">
        <v>330</v>
      </c>
      <c r="U5840" s="16" t="n">
        <v>32</v>
      </c>
      <c r="V5840" s="16">
        <f>ROUNDUP((T5840+U5840+2*'Read Me'!$B$13)*(1+'Read Me'!$B$12),-1)</f>
        <v/>
      </c>
      <c r="W5840" s="16">
        <f>V5840*N5840*O5840</f>
        <v/>
      </c>
      <c r="X5840" s="12">
        <f>IF(LEFT(I5840,2)="MV",2*N5840*IF(L5840="1/C",O5840,1),0)</f>
        <v/>
      </c>
      <c r="Y5840" s="12">
        <f>IF(OR(LEFT(K5840,4)="LVAX",LEFT(K5840,6)="MV15AX",LEFT(K5840,4)="CTAX",LEFT(K5840,2)="W|"),2*N5840*O5840,0)</f>
        <v/>
      </c>
      <c r="Z5840" s="12" t="inlineStr">
        <is>
          <t>VD 2.5 %</t>
        </is>
      </c>
      <c r="AA5840" s="12">
        <f>N5840*O5840</f>
        <v/>
      </c>
    </row>
    <row r="5841">
      <c r="A5841" s="12" t="inlineStr">
        <is>
          <t>K-P-0035</t>
        </is>
      </c>
      <c r="B5841" s="12" t="inlineStr">
        <is>
          <t>K</t>
        </is>
      </c>
      <c r="C5841" s="12" t="inlineStr">
        <is>
          <t>Fuel supply (adjacent market)</t>
        </is>
      </c>
      <c r="D5841" s="12" t="inlineStr">
        <is>
          <t>LV power feeder</t>
        </is>
      </c>
      <c r="E5841" s="12" t="inlineStr"/>
      <c r="F5841" s="12" t="inlineStr">
        <is>
          <t>LNG 17: LNG e-house (13.8 kV / 480 V)</t>
        </is>
      </c>
      <c r="G5841" s="12" t="inlineStr">
        <is>
          <t>LNG-T8</t>
        </is>
      </c>
      <c r="H5841" s="12" t="inlineStr">
        <is>
          <t>LNG 11: tank 8, Chart HS 50000 (51,780 gal)</t>
        </is>
      </c>
      <c r="I5841" s="12" t="inlineStr">
        <is>
          <t>LV 600 V</t>
        </is>
      </c>
      <c r="J5841" s="12" t="inlineStr">
        <is>
          <t>ARMOR-X MC-HL 600 V 3/C Cu XHHW-2 + ground, CWA, black PVC (Class I Div 2)</t>
        </is>
      </c>
      <c r="K5841" s="12" t="inlineStr">
        <is>
          <t>LVAX|3/C+G|10</t>
        </is>
      </c>
      <c r="L5841" s="12" t="inlineStr">
        <is>
          <t>3/C+G</t>
        </is>
      </c>
      <c r="M5841" s="12" t="inlineStr">
        <is>
          <t>10</t>
        </is>
      </c>
      <c r="N5841" s="12" t="n">
        <v>1</v>
      </c>
      <c r="O5841" s="12" t="n">
        <v>1</v>
      </c>
      <c r="P5841" s="12" t="n">
        <v>480</v>
      </c>
      <c r="Q5841" s="12" t="n">
        <v>10</v>
      </c>
      <c r="R5841" s="12" t="n">
        <v>14.2</v>
      </c>
      <c r="S5841" s="12" t="inlineStr">
        <is>
          <t>Duct bank</t>
        </is>
      </c>
      <c r="T5841" s="16" t="n">
        <v>350</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2.6 %</t>
        </is>
      </c>
      <c r="AA5841" s="12">
        <f>N5841*O5841</f>
        <v/>
      </c>
    </row>
    <row r="5842">
      <c r="A5842" s="12" t="inlineStr">
        <is>
          <t>K-P-0036</t>
        </is>
      </c>
      <c r="B5842" s="12" t="inlineStr">
        <is>
          <t>K</t>
        </is>
      </c>
      <c r="C5842" s="12" t="inlineStr">
        <is>
          <t>Fuel supply (adjacent market)</t>
        </is>
      </c>
      <c r="D5842" s="12" t="inlineStr">
        <is>
          <t>Motor 1 of 1, 15 kW</t>
        </is>
      </c>
      <c r="E5842" s="12" t="inlineStr"/>
      <c r="F5842" s="12" t="inlineStr">
        <is>
          <t>LNG 17: LNG e-house (13.8 kV / 480 V)</t>
        </is>
      </c>
      <c r="G5842" s="12" t="inlineStr"/>
      <c r="H5842" s="12" t="inlineStr">
        <is>
          <t>LNG 12: spill impoundment (NFPA 59A, to verify)</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15</v>
      </c>
      <c r="R5842" s="12" t="n">
        <v>21.2</v>
      </c>
      <c r="S5842" s="12" t="inlineStr">
        <is>
          <t>Duct bank</t>
        </is>
      </c>
      <c r="T5842" s="16" t="n">
        <v>230</v>
      </c>
      <c r="U5842" s="16" t="n">
        <v>32</v>
      </c>
      <c r="V5842" s="16">
        <f>ROUNDUP((T5842+U5842+2*'Read Me'!$B$13)*(1+'Read Me'!$B$12),-1)</f>
        <v/>
      </c>
      <c r="W5842" s="16">
        <f>V5842*N5842*O5842</f>
        <v/>
      </c>
      <c r="X5842" s="12">
        <f>IF(LEFT(I5842,2)="MV",2*N5842*IF(L5842="1/C",O5842,1),0)</f>
        <v/>
      </c>
      <c r="Y5842" s="12">
        <f>IF(OR(LEFT(K5842,4)="LVAX",LEFT(K5842,6)="MV15AX",LEFT(K5842,4)="CTAX",LEFT(K5842,2)="W|"),2*N5842*O5842,0)</f>
        <v/>
      </c>
      <c r="Z5842" s="12" t="inlineStr">
        <is>
          <t>VD 2.7 %</t>
        </is>
      </c>
      <c r="AA5842" s="12">
        <f>N5842*O5842</f>
        <v/>
      </c>
    </row>
    <row r="5843">
      <c r="A5843" s="12" t="inlineStr">
        <is>
          <t>K-P-0037</t>
        </is>
      </c>
      <c r="B5843" s="12" t="inlineStr">
        <is>
          <t>K</t>
        </is>
      </c>
      <c r="C5843" s="12" t="inlineStr">
        <is>
          <t>Fuel supply (adjacent market)</t>
        </is>
      </c>
      <c r="D5843" s="12" t="inlineStr">
        <is>
          <t>Motor 1 of 1, 15 kW</t>
        </is>
      </c>
      <c r="E5843" s="12" t="inlineStr"/>
      <c r="F5843" s="12" t="inlineStr">
        <is>
          <t>LNG 17: LNG e-house (13.8 kV / 480 V)</t>
        </is>
      </c>
      <c r="G5843" s="12" t="inlineStr"/>
      <c r="H5843" s="12" t="inlineStr">
        <is>
          <t>LNG 13: send-out pumps 2 x 100%</t>
        </is>
      </c>
      <c r="I5843" s="12" t="inlineStr">
        <is>
          <t>LV 600 V</t>
        </is>
      </c>
      <c r="J5843" s="12" t="inlineStr">
        <is>
          <t>ARMOR-X MC-HL 600 V 3/C Cu XHHW-2 + ground, CWA, black PVC (Class I Div 2)</t>
        </is>
      </c>
      <c r="K5843" s="12" t="inlineStr">
        <is>
          <t>LVAX|3/C+G|10</t>
        </is>
      </c>
      <c r="L5843" s="12" t="inlineStr">
        <is>
          <t>3/C+G</t>
        </is>
      </c>
      <c r="M5843" s="12" t="inlineStr">
        <is>
          <t>10</t>
        </is>
      </c>
      <c r="N5843" s="12" t="n">
        <v>1</v>
      </c>
      <c r="O5843" s="12" t="n">
        <v>1</v>
      </c>
      <c r="P5843" s="12" t="n">
        <v>480</v>
      </c>
      <c r="Q5843" s="12" t="n">
        <v>15</v>
      </c>
      <c r="R5843" s="12" t="n">
        <v>21.2</v>
      </c>
      <c r="S5843" s="12" t="inlineStr">
        <is>
          <t>Duct bank</t>
        </is>
      </c>
      <c r="T5843" s="16" t="n">
        <v>110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is>
          <t>VD 1.4 %</t>
        </is>
      </c>
      <c r="AA5843" s="12">
        <f>N5843*O5843</f>
        <v/>
      </c>
    </row>
    <row r="5844">
      <c r="A5844" s="12" t="inlineStr">
        <is>
          <t>K-P-0038</t>
        </is>
      </c>
      <c r="B5844" s="12" t="inlineStr">
        <is>
          <t>K</t>
        </is>
      </c>
      <c r="C5844" s="12" t="inlineStr">
        <is>
          <t>Fuel supply (adjacent market)</t>
        </is>
      </c>
      <c r="D5844" s="12" t="inlineStr">
        <is>
          <t>Motor 1 of 1, 15 kW</t>
        </is>
      </c>
      <c r="E5844" s="12" t="inlineStr"/>
      <c r="F5844" s="12" t="inlineStr">
        <is>
          <t>LNG 17: LNG e-house (13.8 kV / 480 V)</t>
        </is>
      </c>
      <c r="G5844" s="12" t="inlineStr"/>
      <c r="H5844" s="12" t="inlineStr">
        <is>
          <t>LNG 14: vaporizers + glycol heater</t>
        </is>
      </c>
      <c r="I5844" s="12" t="inlineStr">
        <is>
          <t>LV 600 V</t>
        </is>
      </c>
      <c r="J5844" s="12" t="inlineStr">
        <is>
          <t>ARMOR-X MC-HL 600 V 3/C Cu XHHW-2 + ground, CWA, black PVC (Class I Div 2)</t>
        </is>
      </c>
      <c r="K5844" s="12" t="inlineStr">
        <is>
          <t>LVAX|3/C+G|10</t>
        </is>
      </c>
      <c r="L5844" s="12" t="inlineStr">
        <is>
          <t>3/C+G</t>
        </is>
      </c>
      <c r="M5844" s="12" t="inlineStr">
        <is>
          <t>10</t>
        </is>
      </c>
      <c r="N5844" s="12" t="n">
        <v>1</v>
      </c>
      <c r="O5844" s="12" t="n">
        <v>1</v>
      </c>
      <c r="P5844" s="12" t="n">
        <v>480</v>
      </c>
      <c r="Q5844" s="12" t="n">
        <v>15</v>
      </c>
      <c r="R5844" s="12" t="n">
        <v>21.2</v>
      </c>
      <c r="S5844" s="12" t="inlineStr">
        <is>
          <t>Duct bank</t>
        </is>
      </c>
      <c r="T5844" s="16" t="n">
        <v>259</v>
      </c>
      <c r="U5844" s="16" t="n">
        <v>32</v>
      </c>
      <c r="V5844" s="16">
        <f>ROUNDUP((T5844+U5844+2*'Read Me'!$B$13)*(1+'Read Me'!$B$12),-1)</f>
        <v/>
      </c>
      <c r="W5844" s="16">
        <f>V5844*N5844*O5844</f>
        <v/>
      </c>
      <c r="X5844" s="12">
        <f>IF(LEFT(I5844,2)="MV",2*N5844*IF(L5844="1/C",O5844,1),0)</f>
        <v/>
      </c>
      <c r="Y5844" s="12">
        <f>IF(OR(LEFT(K5844,4)="LVAX",LEFT(K5844,6)="MV15AX",LEFT(K5844,4)="CTAX",LEFT(K5844,2)="W|"),2*N5844*O5844,0)</f>
        <v/>
      </c>
      <c r="Z5844" s="12" t="inlineStr">
        <is>
          <t>VD 3.0 %</t>
        </is>
      </c>
      <c r="AA5844" s="12">
        <f>N5844*O5844</f>
        <v/>
      </c>
    </row>
    <row r="5845">
      <c r="A5845" s="12" t="inlineStr">
        <is>
          <t>K-P-0039</t>
        </is>
      </c>
      <c r="B5845" s="12" t="inlineStr">
        <is>
          <t>K</t>
        </is>
      </c>
      <c r="C5845" s="12" t="inlineStr">
        <is>
          <t>Fuel supply (adjacent market)</t>
        </is>
      </c>
      <c r="D5845" s="12" t="inlineStr">
        <is>
          <t>Motor 1 of 1, 15 kW</t>
        </is>
      </c>
      <c r="E5845" s="12" t="inlineStr"/>
      <c r="F5845" s="12" t="inlineStr">
        <is>
          <t>LNG 17: LNG e-house (13.8 kV / 480 V)</t>
        </is>
      </c>
      <c r="G5845" s="12" t="inlineStr"/>
      <c r="H5845" s="12" t="inlineStr">
        <is>
          <t>LNG 15: boil-off gas compressor</t>
        </is>
      </c>
      <c r="I5845" s="12" t="inlineStr">
        <is>
          <t>LV 600 V</t>
        </is>
      </c>
      <c r="J5845" s="12" t="inlineStr">
        <is>
          <t>ARMOR-X MC-HL 600 V 3/C Cu XHHW-2 + ground, CWA, black PVC (Class I Div 2)</t>
        </is>
      </c>
      <c r="K5845" s="12" t="inlineStr">
        <is>
          <t>LVAX|3/C+G|10</t>
        </is>
      </c>
      <c r="L5845" s="12" t="inlineStr">
        <is>
          <t>3/C+G</t>
        </is>
      </c>
      <c r="M5845" s="12" t="inlineStr">
        <is>
          <t>10</t>
        </is>
      </c>
      <c r="N5845" s="12" t="n">
        <v>1</v>
      </c>
      <c r="O5845" s="12" t="n">
        <v>1</v>
      </c>
      <c r="P5845" s="12" t="n">
        <v>480</v>
      </c>
      <c r="Q5845" s="12" t="n">
        <v>15</v>
      </c>
      <c r="R5845" s="12" t="n">
        <v>21.2</v>
      </c>
      <c r="S5845" s="12" t="inlineStr">
        <is>
          <t>Duct bank</t>
        </is>
      </c>
      <c r="T5845" s="16" t="n">
        <v>25</v>
      </c>
      <c r="U5845" s="16" t="n">
        <v>54</v>
      </c>
      <c r="V5845" s="16">
        <f>ROUNDUP((T5845+U5845+2*'Read Me'!$B$13)*(1+'Read Me'!$B$12),-1)</f>
        <v/>
      </c>
      <c r="W5845" s="16">
        <f>V5845*N5845*O5845</f>
        <v/>
      </c>
      <c r="X5845" s="12">
        <f>IF(LEFT(I5845,2)="MV",2*N5845*IF(L5845="1/C",O5845,1),0)</f>
        <v/>
      </c>
      <c r="Y5845" s="12">
        <f>IF(OR(LEFT(K5845,4)="LVAX",LEFT(K5845,6)="MV15AX",LEFT(K5845,4)="CTAX",LEFT(K5845,2)="W|"),2*N5845*O5845,0)</f>
        <v/>
      </c>
      <c r="Z5845" s="12" t="inlineStr">
        <is>
          <t>VD 0.8 %</t>
        </is>
      </c>
      <c r="AA5845" s="12">
        <f>N5845*O5845</f>
        <v/>
      </c>
    </row>
    <row r="5846">
      <c r="A5846" s="12" t="inlineStr">
        <is>
          <t>K-P-0040</t>
        </is>
      </c>
      <c r="B5846" s="12" t="inlineStr">
        <is>
          <t>K</t>
        </is>
      </c>
      <c r="C5846" s="12" t="inlineStr">
        <is>
          <t>Fuel supply (adjacent market)</t>
        </is>
      </c>
      <c r="D5846" s="12" t="inlineStr">
        <is>
          <t>Motor 1 of 1, 15 kW</t>
        </is>
      </c>
      <c r="E5846" s="12" t="inlineStr"/>
      <c r="F5846" s="12" t="inlineStr">
        <is>
          <t>LNG 17: LNG e-house (13.8 kV / 480 V)</t>
        </is>
      </c>
      <c r="G5846" s="12" t="inlineStr"/>
      <c r="H5846" s="12" t="inlineStr">
        <is>
          <t>LNG 16: send-out metering + pressure control</t>
        </is>
      </c>
      <c r="I5846" s="12" t="inlineStr">
        <is>
          <t>LV 600 V</t>
        </is>
      </c>
      <c r="J5846" s="12" t="inlineStr">
        <is>
          <t>ARMOR-X MC-HL 600 V 3/C Cu XHHW-2 + ground, CWA, black PVC (Class I Div 2)</t>
        </is>
      </c>
      <c r="K5846" s="12" t="inlineStr">
        <is>
          <t>LVAX|3/C+G|10</t>
        </is>
      </c>
      <c r="L5846" s="12" t="inlineStr">
        <is>
          <t>3/C+G</t>
        </is>
      </c>
      <c r="M5846" s="12" t="inlineStr">
        <is>
          <t>10</t>
        </is>
      </c>
      <c r="N5846" s="12" t="n">
        <v>1</v>
      </c>
      <c r="O5846" s="12" t="n">
        <v>1</v>
      </c>
      <c r="P5846" s="12" t="n">
        <v>480</v>
      </c>
      <c r="Q5846" s="12" t="n">
        <v>15</v>
      </c>
      <c r="R5846" s="12" t="n">
        <v>21.2</v>
      </c>
      <c r="S5846" s="12" t="inlineStr">
        <is>
          <t>Duct bank</t>
        </is>
      </c>
      <c r="T5846" s="16" t="n">
        <v>20</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0.5 %</t>
        </is>
      </c>
      <c r="AA5846" s="12">
        <f>N5846*O5846</f>
        <v/>
      </c>
    </row>
    <row r="5847">
      <c r="A5847" s="12" t="inlineStr">
        <is>
          <t>K-P-0041</t>
        </is>
      </c>
      <c r="B5847" s="12" t="inlineStr">
        <is>
          <t>K</t>
        </is>
      </c>
      <c r="C5847" s="12" t="inlineStr">
        <is>
          <t>Fuel supply (adjacent market)</t>
        </is>
      </c>
      <c r="D5847" s="12" t="inlineStr">
        <is>
          <t>Motor 1 of 1, 15 kW</t>
        </is>
      </c>
      <c r="E5847" s="12" t="inlineStr"/>
      <c r="F5847" s="12" t="inlineStr">
        <is>
          <t>LNG 17: LNG e-house (13.8 kV / 480 V)</t>
        </is>
      </c>
      <c r="G5847" s="12" t="inlineStr"/>
      <c r="H5847" s="12" t="inlineStr">
        <is>
          <t>LNG 17: LNG e-house (13.8 kV / 480 V)</t>
        </is>
      </c>
      <c r="I5847" s="12" t="inlineStr">
        <is>
          <t>LV 600 V</t>
        </is>
      </c>
      <c r="J5847" s="12" t="inlineStr">
        <is>
          <t>ARMOR-X MC-HL 600 V 3/C Cu XHHW-2 + ground, CWA, black PVC (Class I Div 2)</t>
        </is>
      </c>
      <c r="K5847" s="12" t="inlineStr">
        <is>
          <t>LVAX|3/C+G|10</t>
        </is>
      </c>
      <c r="L5847" s="12" t="inlineStr">
        <is>
          <t>3/C+G</t>
        </is>
      </c>
      <c r="M5847" s="12" t="inlineStr">
        <is>
          <t>10</t>
        </is>
      </c>
      <c r="N5847" s="12" t="n">
        <v>1</v>
      </c>
      <c r="O5847" s="12" t="n">
        <v>1</v>
      </c>
      <c r="P5847" s="12" t="n">
        <v>480</v>
      </c>
      <c r="Q5847" s="12" t="n">
        <v>15</v>
      </c>
      <c r="R5847" s="12" t="n">
        <v>21.2</v>
      </c>
      <c r="S5847" s="12" t="inlineStr">
        <is>
          <t>Tray</t>
        </is>
      </c>
      <c r="T5847" s="16" t="n">
        <v>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is>
          <t>VD 0.3 %</t>
        </is>
      </c>
      <c r="AA5847" s="12">
        <f>N5847*O5847</f>
        <v/>
      </c>
    </row>
    <row r="5848">
      <c r="A5848" s="12" t="inlineStr">
        <is>
          <t>K-P-0042</t>
        </is>
      </c>
      <c r="B5848" s="12" t="inlineStr">
        <is>
          <t>K</t>
        </is>
      </c>
      <c r="C5848" s="12" t="inlineStr">
        <is>
          <t>Fuel supply (adjacent market)</t>
        </is>
      </c>
      <c r="D5848" s="12" t="inlineStr">
        <is>
          <t>Motor 1 of 1, 15 kW</t>
        </is>
      </c>
      <c r="E5848" s="12" t="inlineStr"/>
      <c r="F5848" s="12" t="inlineStr">
        <is>
          <t>LNG 17: LNG e-house (13.8 kV / 480 V)</t>
        </is>
      </c>
      <c r="G5848" s="12" t="inlineStr"/>
      <c r="H5848" s="12" t="inlineStr">
        <is>
          <t>LNG 18: vent stack</t>
        </is>
      </c>
      <c r="I5848" s="12" t="inlineStr">
        <is>
          <t>LV 600 V</t>
        </is>
      </c>
      <c r="J5848" s="12" t="inlineStr">
        <is>
          <t>ARMOR-X MC-HL 600 V 3/C Cu XHHW-2 + ground, CWA, black PVC (Class I Div 2)</t>
        </is>
      </c>
      <c r="K5848" s="12" t="inlineStr">
        <is>
          <t>LVAX|3/C+G|10</t>
        </is>
      </c>
      <c r="L5848" s="12" t="inlineStr">
        <is>
          <t>3/C+G</t>
        </is>
      </c>
      <c r="M5848" s="12" t="inlineStr">
        <is>
          <t>10</t>
        </is>
      </c>
      <c r="N5848" s="12" t="n">
        <v>1</v>
      </c>
      <c r="O5848" s="12" t="n">
        <v>1</v>
      </c>
      <c r="P5848" s="12" t="n">
        <v>480</v>
      </c>
      <c r="Q5848" s="12" t="n">
        <v>15</v>
      </c>
      <c r="R5848" s="12" t="n">
        <v>21.2</v>
      </c>
      <c r="S5848" s="12" t="inlineStr">
        <is>
          <t>Duct bank</t>
        </is>
      </c>
      <c r="T5848" s="16" t="n">
        <v>25</v>
      </c>
      <c r="U5848" s="16" t="n">
        <v>117</v>
      </c>
      <c r="V5848" s="16">
        <f>ROUNDUP((T5848+U5848+2*'Read Me'!$B$13)*(1+'Read Me'!$B$12),-1)</f>
        <v/>
      </c>
      <c r="W5848" s="16">
        <f>V5848*N5848*O5848</f>
        <v/>
      </c>
      <c r="X5848" s="12">
        <f>IF(LEFT(I5848,2)="MV",2*N5848*IF(L5848="1/C",O5848,1),0)</f>
        <v/>
      </c>
      <c r="Y5848" s="12">
        <f>IF(OR(LEFT(K5848,4)="LVAX",LEFT(K5848,6)="MV15AX",LEFT(K5848,4)="CTAX",LEFT(K5848,2)="W|"),2*N5848*O5848,0)</f>
        <v/>
      </c>
      <c r="Z5848" s="12" t="inlineStr">
        <is>
          <t>VD 1.4 %</t>
        </is>
      </c>
      <c r="AA5848" s="12">
        <f>N5848*O5848</f>
        <v/>
      </c>
    </row>
    <row r="5849">
      <c r="A5849" s="12" t="inlineStr">
        <is>
          <t>K-P-0043</t>
        </is>
      </c>
      <c r="B5849" s="12" t="inlineStr">
        <is>
          <t>K</t>
        </is>
      </c>
      <c r="C5849" s="12" t="inlineStr">
        <is>
          <t>Fuel supply (adjacent market)</t>
        </is>
      </c>
      <c r="D5849" s="12" t="inlineStr">
        <is>
          <t>LV power feeder</t>
        </is>
      </c>
      <c r="E5849" s="12" t="inlineStr"/>
      <c r="F5849" s="12" t="inlineStr">
        <is>
          <t>LNG 17: LNG e-house (13.8 kV / 480 V)</t>
        </is>
      </c>
      <c r="G5849" s="12" t="inlineStr"/>
      <c r="H5849" s="12" t="inlineStr">
        <is>
          <t>LNG impoundment sump pump</t>
        </is>
      </c>
      <c r="I5849" s="12" t="inlineStr">
        <is>
          <t>LV 600 V</t>
        </is>
      </c>
      <c r="J5849" s="12" t="inlineStr">
        <is>
          <t>ARMOR-X MC-HL 600 V 3/C Cu XHHW-2 + ground, CWA, black PVC (Class I Div 2)</t>
        </is>
      </c>
      <c r="K5849" s="12" t="inlineStr">
        <is>
          <t>LVAX|3/C+G|8</t>
        </is>
      </c>
      <c r="L5849" s="12" t="inlineStr">
        <is>
          <t>3/C+G</t>
        </is>
      </c>
      <c r="M5849" s="12" t="inlineStr">
        <is>
          <t>8</t>
        </is>
      </c>
      <c r="N5849" s="12" t="n">
        <v>1</v>
      </c>
      <c r="O5849" s="12" t="n">
        <v>1</v>
      </c>
      <c r="P5849" s="12" t="n">
        <v>480</v>
      </c>
      <c r="Q5849" s="12" t="n">
        <v>15</v>
      </c>
      <c r="R5849" s="12" t="n">
        <v>21.2</v>
      </c>
      <c r="S5849" s="12" t="inlineStr">
        <is>
          <t>Duct bank</t>
        </is>
      </c>
      <c r="T5849" s="16" t="n">
        <v>334</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is>
          <t>VD 2.4 %</t>
        </is>
      </c>
      <c r="AA5849" s="12">
        <f>N5849*O5849</f>
        <v/>
      </c>
    </row>
    <row r="5850">
      <c r="A5850" s="12" t="inlineStr">
        <is>
          <t>K-P-0044</t>
        </is>
      </c>
      <c r="B5850" s="12" t="inlineStr">
        <is>
          <t>K</t>
        </is>
      </c>
      <c r="C5850" s="12" t="inlineStr">
        <is>
          <t>Fuel supply (adjacent market)</t>
        </is>
      </c>
      <c r="D5850" s="12" t="inlineStr">
        <is>
          <t>LV power feeder</t>
        </is>
      </c>
      <c r="E5850" s="12" t="inlineStr"/>
      <c r="F5850" s="12" t="inlineStr">
        <is>
          <t>LNG 17: LNG e-house (13.8 kV / 480 V)</t>
        </is>
      </c>
      <c r="G5850" s="12" t="inlineStr"/>
      <c r="H5850" s="12" t="inlineStr">
        <is>
          <t>M&amp;R 2: insulating joint + ESD valve</t>
        </is>
      </c>
      <c r="I5850" s="12" t="inlineStr">
        <is>
          <t>LV 600 V</t>
        </is>
      </c>
      <c r="J5850" s="12" t="inlineStr">
        <is>
          <t>ARMOR-X MC-HL 600 V 3/C Cu XHHW-2 + ground, CWA, black PVC (Class I Div 2)</t>
        </is>
      </c>
      <c r="K5850" s="12" t="inlineStr">
        <is>
          <t>LVAX|3/C+G|6</t>
        </is>
      </c>
      <c r="L5850" s="12" t="inlineStr">
        <is>
          <t>3/C+G</t>
        </is>
      </c>
      <c r="M5850" s="12" t="inlineStr">
        <is>
          <t>6</t>
        </is>
      </c>
      <c r="N5850" s="12" t="n">
        <v>1</v>
      </c>
      <c r="O5850" s="12" t="n">
        <v>1</v>
      </c>
      <c r="P5850" s="12" t="n">
        <v>480</v>
      </c>
      <c r="Q5850" s="12" t="n">
        <v>10</v>
      </c>
      <c r="R5850" s="12" t="n">
        <v>14.2</v>
      </c>
      <c r="S5850" s="12" t="inlineStr">
        <is>
          <t>Duct bank</t>
        </is>
      </c>
      <c r="T5850" s="16" t="n">
        <v>758</v>
      </c>
      <c r="U5850" s="16" t="n">
        <v>32</v>
      </c>
      <c r="V5850" s="16">
        <f>ROUNDUP((T5850+U5850+2*'Read Me'!$B$13)*(1+'Read Me'!$B$12),-1)</f>
        <v/>
      </c>
      <c r="W5850" s="16">
        <f>V5850*N5850*O5850</f>
        <v/>
      </c>
      <c r="X5850" s="12">
        <f>IF(LEFT(I5850,2)="MV",2*N5850*IF(L5850="1/C",O5850,1),0)</f>
        <v/>
      </c>
      <c r="Y5850" s="12">
        <f>IF(OR(LEFT(K5850,4)="LVAX",LEFT(K5850,6)="MV15AX",LEFT(K5850,4)="CTAX",LEFT(K5850,2)="W|"),2*N5850*O5850,0)</f>
        <v/>
      </c>
      <c r="Z5850" s="12" t="inlineStr">
        <is>
          <t>VD 2.2 %</t>
        </is>
      </c>
      <c r="AA5850" s="12">
        <f>N5850*O5850</f>
        <v/>
      </c>
    </row>
    <row r="5851">
      <c r="A5851" s="12" t="inlineStr">
        <is>
          <t>K-P-0045</t>
        </is>
      </c>
      <c r="B5851" s="12" t="inlineStr">
        <is>
          <t>K</t>
        </is>
      </c>
      <c r="C5851" s="12" t="inlineStr">
        <is>
          <t>Fuel supply (adjacent market)</t>
        </is>
      </c>
      <c r="D5851" s="12" t="inlineStr">
        <is>
          <t>LV power feeder</t>
        </is>
      </c>
      <c r="E5851" s="12" t="inlineStr"/>
      <c r="F5851" s="12" t="inlineStr">
        <is>
          <t>LNG 17: LNG e-house (13.8 kV / 480 V)</t>
        </is>
      </c>
      <c r="G5851" s="12" t="inlineStr"/>
      <c r="H5851" s="12" t="inlineStr">
        <is>
          <t>M&amp;R 3: horizontal filter-separator</t>
        </is>
      </c>
      <c r="I5851" s="12" t="inlineStr">
        <is>
          <t>LV 600 V</t>
        </is>
      </c>
      <c r="J5851" s="12" t="inlineStr">
        <is>
          <t>ARMOR-X MC-HL 600 V 3/C Cu XHHW-2 + ground, CWA, black PVC (Class I Div 2)</t>
        </is>
      </c>
      <c r="K5851" s="12" t="inlineStr">
        <is>
          <t>LVAX|3/C+G|4</t>
        </is>
      </c>
      <c r="L5851" s="12" t="inlineStr">
        <is>
          <t>3/C+G</t>
        </is>
      </c>
      <c r="M5851" s="12" t="inlineStr">
        <is>
          <t>4</t>
        </is>
      </c>
      <c r="N5851" s="12" t="n">
        <v>1</v>
      </c>
      <c r="O5851" s="12" t="n">
        <v>1</v>
      </c>
      <c r="P5851" s="12" t="n">
        <v>480</v>
      </c>
      <c r="Q5851" s="12" t="n">
        <v>15</v>
      </c>
      <c r="R5851" s="12" t="n">
        <v>21.2</v>
      </c>
      <c r="S5851" s="12" t="inlineStr">
        <is>
          <t>Duct bank</t>
        </is>
      </c>
      <c r="T5851" s="16" t="n">
        <v>797</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is>
          <t>VD 2.2 %</t>
        </is>
      </c>
      <c r="AA5851" s="12">
        <f>N5851*O5851</f>
        <v/>
      </c>
    </row>
    <row r="5852">
      <c r="A5852" s="12" t="inlineStr">
        <is>
          <t>K-P-0046</t>
        </is>
      </c>
      <c r="B5852" s="12" t="inlineStr">
        <is>
          <t>K</t>
        </is>
      </c>
      <c r="C5852" s="12" t="inlineStr">
        <is>
          <t>Fuel supply (adjacent market)</t>
        </is>
      </c>
      <c r="D5852" s="12" t="inlineStr">
        <is>
          <t>LV power feeder</t>
        </is>
      </c>
      <c r="E5852" s="12" t="inlineStr"/>
      <c r="F5852" s="12" t="inlineStr">
        <is>
          <t>LNG 17: LNG e-house (13.8 kV / 480 V)</t>
        </is>
      </c>
      <c r="G5852" s="12" t="inlineStr"/>
      <c r="H5852" s="12" t="inlineStr">
        <is>
          <t>M&amp;R 4: line heater 1 (water bath)</t>
        </is>
      </c>
      <c r="I5852" s="12" t="inlineStr">
        <is>
          <t>LV 600 V</t>
        </is>
      </c>
      <c r="J5852" s="12" t="inlineStr">
        <is>
          <t>ARMOR-X MC-HL 600 V 3/C Cu XHHW-2 + ground, CWA, black PVC (Class I Div 2)</t>
        </is>
      </c>
      <c r="K5852" s="12" t="inlineStr">
        <is>
          <t>LVAX|3/C+G|6</t>
        </is>
      </c>
      <c r="L5852" s="12" t="inlineStr">
        <is>
          <t>3/C+G</t>
        </is>
      </c>
      <c r="M5852" s="12" t="inlineStr">
        <is>
          <t>6</t>
        </is>
      </c>
      <c r="N5852" s="12" t="n">
        <v>1</v>
      </c>
      <c r="O5852" s="12" t="n">
        <v>1</v>
      </c>
      <c r="P5852" s="12" t="n">
        <v>480</v>
      </c>
      <c r="Q5852" s="12" t="n">
        <v>15</v>
      </c>
      <c r="R5852" s="12" t="n">
        <v>21.2</v>
      </c>
      <c r="S5852" s="12" t="inlineStr">
        <is>
          <t>Duct bank</t>
        </is>
      </c>
      <c r="T5852" s="16" t="n">
        <v>593</v>
      </c>
      <c r="U5852" s="16" t="n">
        <v>32</v>
      </c>
      <c r="V5852" s="16">
        <f>ROUNDUP((T5852+U5852+2*'Read Me'!$B$13)*(1+'Read Me'!$B$12),-1)</f>
        <v/>
      </c>
      <c r="W5852" s="16">
        <f>V5852*N5852*O5852</f>
        <v/>
      </c>
      <c r="X5852" s="12">
        <f>IF(LEFT(I5852,2)="MV",2*N5852*IF(L5852="1/C",O5852,1),0)</f>
        <v/>
      </c>
      <c r="Y5852" s="12">
        <f>IF(OR(LEFT(K5852,4)="LVAX",LEFT(K5852,6)="MV15AX",LEFT(K5852,4)="CTAX",LEFT(K5852,2)="W|"),2*N5852*O5852,0)</f>
        <v/>
      </c>
      <c r="Z5852" s="12" t="inlineStr">
        <is>
          <t>VD 2.6 %</t>
        </is>
      </c>
      <c r="AA5852" s="12">
        <f>N5852*O5852</f>
        <v/>
      </c>
    </row>
    <row r="5853">
      <c r="A5853" s="12" t="inlineStr">
        <is>
          <t>K-P-0047</t>
        </is>
      </c>
      <c r="B5853" s="12" t="inlineStr">
        <is>
          <t>K</t>
        </is>
      </c>
      <c r="C5853" s="12" t="inlineStr">
        <is>
          <t>Fuel supply (adjacent market)</t>
        </is>
      </c>
      <c r="D5853" s="12" t="inlineStr">
        <is>
          <t>LV power feeder</t>
        </is>
      </c>
      <c r="E5853" s="12" t="inlineStr"/>
      <c r="F5853" s="12" t="inlineStr">
        <is>
          <t>LNG 17: LNG e-house (13.8 kV / 480 V)</t>
        </is>
      </c>
      <c r="G5853" s="12" t="inlineStr"/>
      <c r="H5853" s="12" t="inlineStr">
        <is>
          <t>M&amp;R 4: line heater 2 (water bath)</t>
        </is>
      </c>
      <c r="I5853" s="12" t="inlineStr">
        <is>
          <t>LV 600 V</t>
        </is>
      </c>
      <c r="J5853" s="12" t="inlineStr">
        <is>
          <t>ARMOR-X MC-HL 600 V 3/C Cu XHHW-2 + ground, CWA, black PVC (Class I Div 2)</t>
        </is>
      </c>
      <c r="K5853" s="12" t="inlineStr">
        <is>
          <t>LVAX|3/C+G|6</t>
        </is>
      </c>
      <c r="L5853" s="12" t="inlineStr">
        <is>
          <t>3/C+G</t>
        </is>
      </c>
      <c r="M5853" s="12" t="inlineStr">
        <is>
          <t>6</t>
        </is>
      </c>
      <c r="N5853" s="12" t="n">
        <v>1</v>
      </c>
      <c r="O5853" s="12" t="n">
        <v>1</v>
      </c>
      <c r="P5853" s="12" t="n">
        <v>480</v>
      </c>
      <c r="Q5853" s="12" t="n">
        <v>15</v>
      </c>
      <c r="R5853" s="12" t="n">
        <v>21.2</v>
      </c>
      <c r="S5853" s="12" t="inlineStr">
        <is>
          <t>Duct bank</t>
        </is>
      </c>
      <c r="T5853" s="16" t="n">
        <v>593</v>
      </c>
      <c r="U5853" s="16" t="n">
        <v>50</v>
      </c>
      <c r="V5853" s="16">
        <f>ROUNDUP((T5853+U5853+2*'Read Me'!$B$13)*(1+'Read Me'!$B$12),-1)</f>
        <v/>
      </c>
      <c r="W5853" s="16">
        <f>V5853*N5853*O5853</f>
        <v/>
      </c>
      <c r="X5853" s="12">
        <f>IF(LEFT(I5853,2)="MV",2*N5853*IF(L5853="1/C",O5853,1),0)</f>
        <v/>
      </c>
      <c r="Y5853" s="12">
        <f>IF(OR(LEFT(K5853,4)="LVAX",LEFT(K5853,6)="MV15AX",LEFT(K5853,4)="CTAX",LEFT(K5853,2)="W|"),2*N5853*O5853,0)</f>
        <v/>
      </c>
      <c r="Z5853" s="12" t="inlineStr">
        <is>
          <t>VD 2.7 %</t>
        </is>
      </c>
      <c r="AA5853" s="12">
        <f>N5853*O5853</f>
        <v/>
      </c>
    </row>
    <row r="5854">
      <c r="A5854" s="12" t="inlineStr">
        <is>
          <t>K-P-0048</t>
        </is>
      </c>
      <c r="B5854" s="12" t="inlineStr">
        <is>
          <t>K</t>
        </is>
      </c>
      <c r="C5854" s="12" t="inlineStr">
        <is>
          <t>Fuel supply (adjacent market)</t>
        </is>
      </c>
      <c r="D5854" s="12" t="inlineStr">
        <is>
          <t>LV power feeder</t>
        </is>
      </c>
      <c r="E5854" s="12" t="inlineStr"/>
      <c r="F5854" s="12" t="inlineStr">
        <is>
          <t>LNG 17: LNG e-house (13.8 kV / 480 V)</t>
        </is>
      </c>
      <c r="G5854" s="12" t="inlineStr"/>
      <c r="H5854" s="12" t="inlineStr">
        <is>
          <t>M&amp;R 4: line heater 3 (water bath)</t>
        </is>
      </c>
      <c r="I5854" s="12" t="inlineStr">
        <is>
          <t>LV 600 V</t>
        </is>
      </c>
      <c r="J5854" s="12" t="inlineStr">
        <is>
          <t>ARMOR-X MC-HL 600 V 3/C Cu XHHW-2 + ground, CWA, black PVC (Class I Div 2)</t>
        </is>
      </c>
      <c r="K5854" s="12" t="inlineStr">
        <is>
          <t>LVAX|3/C+G|6</t>
        </is>
      </c>
      <c r="L5854" s="12" t="inlineStr">
        <is>
          <t>3/C+G</t>
        </is>
      </c>
      <c r="M5854" s="12" t="inlineStr">
        <is>
          <t>6</t>
        </is>
      </c>
      <c r="N5854" s="12" t="n">
        <v>1</v>
      </c>
      <c r="O5854" s="12" t="n">
        <v>1</v>
      </c>
      <c r="P5854" s="12" t="n">
        <v>480</v>
      </c>
      <c r="Q5854" s="12" t="n">
        <v>15</v>
      </c>
      <c r="R5854" s="12" t="n">
        <v>21.2</v>
      </c>
      <c r="S5854" s="12" t="inlineStr">
        <is>
          <t>Duct bank</t>
        </is>
      </c>
      <c r="T5854" s="16" t="n">
        <v>593</v>
      </c>
      <c r="U5854" s="16" t="n">
        <v>68</v>
      </c>
      <c r="V5854" s="16">
        <f>ROUNDUP((T5854+U5854+2*'Read Me'!$B$13)*(1+'Read Me'!$B$12),-1)</f>
        <v/>
      </c>
      <c r="W5854" s="16">
        <f>V5854*N5854*O5854</f>
        <v/>
      </c>
      <c r="X5854" s="12">
        <f>IF(LEFT(I5854,2)="MV",2*N5854*IF(L5854="1/C",O5854,1),0)</f>
        <v/>
      </c>
      <c r="Y5854" s="12">
        <f>IF(OR(LEFT(K5854,4)="LVAX",LEFT(K5854,6)="MV15AX",LEFT(K5854,4)="CTAX",LEFT(K5854,2)="W|"),2*N5854*O5854,0)</f>
        <v/>
      </c>
      <c r="Z5854" s="12" t="inlineStr">
        <is>
          <t>VD 2.7 %</t>
        </is>
      </c>
      <c r="AA5854" s="12">
        <f>N5854*O5854</f>
        <v/>
      </c>
    </row>
    <row r="5855">
      <c r="A5855" s="12" t="inlineStr">
        <is>
          <t>K-P-0049</t>
        </is>
      </c>
      <c r="B5855" s="12" t="inlineStr">
        <is>
          <t>K</t>
        </is>
      </c>
      <c r="C5855" s="12" t="inlineStr">
        <is>
          <t>Fuel supply (adjacent market)</t>
        </is>
      </c>
      <c r="D5855" s="12" t="inlineStr">
        <is>
          <t>LV panel / distribution feeder</t>
        </is>
      </c>
      <c r="E5855" s="12" t="inlineStr"/>
      <c r="F5855" s="12" t="inlineStr">
        <is>
          <t>LNG 17: LNG e-house (13.8 kV / 480 V)</t>
        </is>
      </c>
      <c r="G5855" s="12" t="inlineStr"/>
      <c r="H5855" s="12" t="inlineStr">
        <is>
          <t>M&amp;R 6: regulation / flow control building</t>
        </is>
      </c>
      <c r="I5855" s="12" t="inlineStr">
        <is>
          <t>LV 600 V</t>
        </is>
      </c>
      <c r="J5855" s="12" t="inlineStr">
        <is>
          <t>ARMOR-X MC-HL 600 V 3/C Cu XHHW-2 + ground, CWA, black PVC (Class I Div 2)</t>
        </is>
      </c>
      <c r="K5855" s="12" t="inlineStr">
        <is>
          <t>LVAX|3/C+G|8</t>
        </is>
      </c>
      <c r="L5855" s="12" t="inlineStr">
        <is>
          <t>3/C+G</t>
        </is>
      </c>
      <c r="M5855" s="12" t="inlineStr">
        <is>
          <t>8</t>
        </is>
      </c>
      <c r="N5855" s="12" t="n">
        <v>1</v>
      </c>
      <c r="O5855" s="12" t="n">
        <v>1</v>
      </c>
      <c r="P5855" s="12" t="n">
        <v>480</v>
      </c>
      <c r="Q5855" s="12" t="n">
        <v>10</v>
      </c>
      <c r="R5855" s="12" t="n">
        <v>14.2</v>
      </c>
      <c r="S5855" s="12" t="inlineStr">
        <is>
          <t>Duct bank</t>
        </is>
      </c>
      <c r="T5855" s="16" t="n">
        <v>470</v>
      </c>
      <c r="U5855" s="16" t="n">
        <v>70</v>
      </c>
      <c r="V5855" s="16">
        <f>ROUNDUP((T5855+U5855+2*'Read Me'!$B$13)*(1+'Read Me'!$B$12),-1)</f>
        <v/>
      </c>
      <c r="W5855" s="16">
        <f>V5855*N5855*O5855</f>
        <v/>
      </c>
      <c r="X5855" s="12">
        <f>IF(LEFT(I5855,2)="MV",2*N5855*IF(L5855="1/C",O5855,1),0)</f>
        <v/>
      </c>
      <c r="Y5855" s="12">
        <f>IF(OR(LEFT(K5855,4)="LVAX",LEFT(K5855,6)="MV15AX",LEFT(K5855,4)="CTAX",LEFT(K5855,2)="W|"),2*N5855*O5855,0)</f>
        <v/>
      </c>
      <c r="Z5855" s="12" t="inlineStr">
        <is>
          <t>VD 2.3 %</t>
        </is>
      </c>
      <c r="AA5855" s="12">
        <f>N5855*O5855</f>
        <v/>
      </c>
    </row>
    <row r="5856">
      <c r="A5856" s="12" t="inlineStr">
        <is>
          <t>K-P-0050</t>
        </is>
      </c>
      <c r="B5856" s="12" t="inlineStr">
        <is>
          <t>K</t>
        </is>
      </c>
      <c r="C5856" s="12" t="inlineStr">
        <is>
          <t>Fuel supply (adjacent market)</t>
        </is>
      </c>
      <c r="D5856" s="12" t="inlineStr">
        <is>
          <t>LV panel / distribution feeder</t>
        </is>
      </c>
      <c r="E5856" s="12" t="inlineStr"/>
      <c r="F5856" s="12" t="inlineStr">
        <is>
          <t>LNG 17: LNG e-house (13.8 kV / 480 V)</t>
        </is>
      </c>
      <c r="G5856" s="12" t="inlineStr"/>
      <c r="H5856" s="12" t="inlineStr">
        <is>
          <t>M&amp;R 7: gas quality + measurement building</t>
        </is>
      </c>
      <c r="I5856" s="12" t="inlineStr">
        <is>
          <t>LV 600 V</t>
        </is>
      </c>
      <c r="J5856" s="12" t="inlineStr">
        <is>
          <t>ARMOR-X MC-HL 600 V 3/C Cu XHHW-2 + ground, CWA, black PVC (Class I Div 2)</t>
        </is>
      </c>
      <c r="K5856" s="12" t="inlineStr">
        <is>
          <t>LVAX|3/C+G|2</t>
        </is>
      </c>
      <c r="L5856" s="12" t="inlineStr">
        <is>
          <t>3/C+G</t>
        </is>
      </c>
      <c r="M5856" s="12" t="inlineStr">
        <is>
          <t>2</t>
        </is>
      </c>
      <c r="N5856" s="12" t="n">
        <v>1</v>
      </c>
      <c r="O5856" s="12" t="n">
        <v>1</v>
      </c>
      <c r="P5856" s="12" t="n">
        <v>480</v>
      </c>
      <c r="Q5856" s="12" t="n">
        <v>30</v>
      </c>
      <c r="R5856" s="12" t="n">
        <v>42.5</v>
      </c>
      <c r="S5856" s="12" t="inlineStr">
        <is>
          <t>Duct bank</t>
        </is>
      </c>
      <c r="T5856" s="16" t="n">
        <v>616</v>
      </c>
      <c r="U5856" s="16" t="n">
        <v>52</v>
      </c>
      <c r="V5856" s="16">
        <f>ROUNDUP((T5856+U5856+2*'Read Me'!$B$13)*(1+'Read Me'!$B$12),-1)</f>
        <v/>
      </c>
      <c r="W5856" s="16">
        <f>V5856*N5856*O5856</f>
        <v/>
      </c>
      <c r="X5856" s="12">
        <f>IF(LEFT(I5856,2)="MV",2*N5856*IF(L5856="1/C",O5856,1),0)</f>
        <v/>
      </c>
      <c r="Y5856" s="12">
        <f>IF(OR(LEFT(K5856,4)="LVAX",LEFT(K5856,6)="MV15AX",LEFT(K5856,4)="CTAX",LEFT(K5856,2)="W|"),2*N5856*O5856,0)</f>
        <v/>
      </c>
      <c r="Z5856" s="12" t="inlineStr">
        <is>
          <t>VD 2.2 %</t>
        </is>
      </c>
      <c r="AA5856" s="12">
        <f>N5856*O5856</f>
        <v/>
      </c>
    </row>
    <row r="5857">
      <c r="A5857" s="12" t="inlineStr">
        <is>
          <t>K-P-0051</t>
        </is>
      </c>
      <c r="B5857" s="12" t="inlineStr">
        <is>
          <t>K</t>
        </is>
      </c>
      <c r="C5857" s="12" t="inlineStr">
        <is>
          <t>Fuel supply (adjacent market)</t>
        </is>
      </c>
      <c r="D5857" s="12" t="inlineStr">
        <is>
          <t>LV power feeder</t>
        </is>
      </c>
      <c r="E5857" s="12" t="inlineStr"/>
      <c r="F5857" s="12" t="inlineStr">
        <is>
          <t>LNG 17: LNG e-house (13.8 kV / 480 V)</t>
        </is>
      </c>
      <c r="G5857" s="12" t="inlineStr"/>
      <c r="H5857" s="12" t="inlineStr">
        <is>
          <t>M&amp;R 8: condensate tank</t>
        </is>
      </c>
      <c r="I5857" s="12" t="inlineStr">
        <is>
          <t>LV 600 V</t>
        </is>
      </c>
      <c r="J5857" s="12" t="inlineStr">
        <is>
          <t>ARMOR-X MC-HL 600 V 3/C Cu XHHW-2 + ground, CWA, black PVC (Class I Div 2)</t>
        </is>
      </c>
      <c r="K5857" s="12" t="inlineStr">
        <is>
          <t>LVAX|3/C+G|8</t>
        </is>
      </c>
      <c r="L5857" s="12" t="inlineStr">
        <is>
          <t>3/C+G</t>
        </is>
      </c>
      <c r="M5857" s="12" t="inlineStr">
        <is>
          <t>8</t>
        </is>
      </c>
      <c r="N5857" s="12" t="n">
        <v>1</v>
      </c>
      <c r="O5857" s="12" t="n">
        <v>1</v>
      </c>
      <c r="P5857" s="12" t="n">
        <v>480</v>
      </c>
      <c r="Q5857" s="12" t="n">
        <v>10</v>
      </c>
      <c r="R5857" s="12" t="n">
        <v>14.2</v>
      </c>
      <c r="S5857" s="12" t="inlineStr">
        <is>
          <t>Duct bank</t>
        </is>
      </c>
      <c r="T5857" s="16" t="n">
        <v>530</v>
      </c>
      <c r="U5857" s="16" t="n">
        <v>87</v>
      </c>
      <c r="V5857" s="16">
        <f>ROUNDUP((T5857+U5857+2*'Read Me'!$B$13)*(1+'Read Me'!$B$12),-1)</f>
        <v/>
      </c>
      <c r="W5857" s="16">
        <f>V5857*N5857*O5857</f>
        <v/>
      </c>
      <c r="X5857" s="12">
        <f>IF(LEFT(I5857,2)="MV",2*N5857*IF(L5857="1/C",O5857,1),0)</f>
        <v/>
      </c>
      <c r="Y5857" s="12">
        <f>IF(OR(LEFT(K5857,4)="LVAX",LEFT(K5857,6)="MV15AX",LEFT(K5857,4)="CTAX",LEFT(K5857,2)="W|"),2*N5857*O5857,0)</f>
        <v/>
      </c>
      <c r="Z5857" s="12" t="inlineStr">
        <is>
          <t>VD 2.6 %</t>
        </is>
      </c>
      <c r="AA5857" s="12">
        <f>N5857*O5857</f>
        <v/>
      </c>
    </row>
    <row r="5858">
      <c r="A5858" s="12" t="inlineStr">
        <is>
          <t>K-P-0052</t>
        </is>
      </c>
      <c r="B5858" s="12" t="inlineStr">
        <is>
          <t>K</t>
        </is>
      </c>
      <c r="C5858" s="12" t="inlineStr">
        <is>
          <t>Fuel supply (adjacent market)</t>
        </is>
      </c>
      <c r="D5858" s="12" t="inlineStr">
        <is>
          <t>LV power feeder</t>
        </is>
      </c>
      <c r="E5858" s="12" t="inlineStr"/>
      <c r="F5858" s="12" t="inlineStr">
        <is>
          <t>LNG 17: LNG e-house (13.8 kV / 480 V)</t>
        </is>
      </c>
      <c r="G5858" s="12" t="inlineStr"/>
      <c r="H5858" s="12" t="inlineStr">
        <is>
          <t>M&amp;R 9: service panel + UPS, SCADA RTU, CP</t>
        </is>
      </c>
      <c r="I5858" s="12" t="inlineStr">
        <is>
          <t>LV 600 V</t>
        </is>
      </c>
      <c r="J5858" s="12" t="inlineStr">
        <is>
          <t>ARMOR-X MC-HL 600 V 3/C Cu XHHW-2 + ground, CWA, black PVC (Class I Div 2)</t>
        </is>
      </c>
      <c r="K5858" s="12" t="inlineStr">
        <is>
          <t>LVAX|3/C+G|6</t>
        </is>
      </c>
      <c r="L5858" s="12" t="inlineStr">
        <is>
          <t>3/C+G</t>
        </is>
      </c>
      <c r="M5858" s="12" t="inlineStr">
        <is>
          <t>6</t>
        </is>
      </c>
      <c r="N5858" s="12" t="n">
        <v>1</v>
      </c>
      <c r="O5858" s="12" t="n">
        <v>1</v>
      </c>
      <c r="P5858" s="12" t="n">
        <v>480</v>
      </c>
      <c r="Q5858" s="12" t="n">
        <v>15</v>
      </c>
      <c r="R5858" s="12" t="n">
        <v>21.2</v>
      </c>
      <c r="S5858" s="12" t="inlineStr">
        <is>
          <t>Duct bank</t>
        </is>
      </c>
      <c r="T5858" s="16" t="n">
        <v>466</v>
      </c>
      <c r="U5858" s="16" t="n">
        <v>32</v>
      </c>
      <c r="V5858" s="16">
        <f>ROUNDUP((T5858+U5858+2*'Read Me'!$B$13)*(1+'Read Me'!$B$12),-1)</f>
        <v/>
      </c>
      <c r="W5858" s="16">
        <f>V5858*N5858*O5858</f>
        <v/>
      </c>
      <c r="X5858" s="12">
        <f>IF(LEFT(I5858,2)="MV",2*N5858*IF(L5858="1/C",O5858,1),0)</f>
        <v/>
      </c>
      <c r="Y5858" s="12">
        <f>IF(OR(LEFT(K5858,4)="LVAX",LEFT(K5858,6)="MV15AX",LEFT(K5858,4)="CTAX",LEFT(K5858,2)="W|"),2*N5858*O5858,0)</f>
        <v/>
      </c>
      <c r="Z5858" s="12" t="inlineStr">
        <is>
          <t>VD 2.1 %</t>
        </is>
      </c>
      <c r="AA5858" s="12">
        <f>N5858*O5858</f>
        <v/>
      </c>
    </row>
    <row r="5859">
      <c r="A5859" s="12" t="inlineStr">
        <is>
          <t>K-P-0053</t>
        </is>
      </c>
      <c r="B5859" s="12" t="inlineStr">
        <is>
          <t>K</t>
        </is>
      </c>
      <c r="C5859" s="12" t="inlineStr">
        <is>
          <t>Fuel supply (adjacent market)</t>
        </is>
      </c>
      <c r="D5859" s="12" t="inlineStr">
        <is>
          <t>LV power feeder</t>
        </is>
      </c>
      <c r="E5859" s="12" t="inlineStr"/>
      <c r="F5859" s="12" t="inlineStr">
        <is>
          <t>LNG 17: LNG e-house (13.8 kV / 480 V)</t>
        </is>
      </c>
      <c r="G5859" s="12" t="inlineStr"/>
      <c r="H5859" s="12" t="inlineStr">
        <is>
          <t>M&amp;R CP test station (as drawn)</t>
        </is>
      </c>
      <c r="I5859" s="12" t="inlineStr">
        <is>
          <t>LV 600 V</t>
        </is>
      </c>
      <c r="J5859" s="12" t="inlineStr">
        <is>
          <t>ARMOR-X MC-HL 600 V 3/C Cu XHHW-2 + ground, CWA, black PVC (Class I Div 2)</t>
        </is>
      </c>
      <c r="K5859" s="12" t="inlineStr">
        <is>
          <t>LVAX|3/C+G|6</t>
        </is>
      </c>
      <c r="L5859" s="12" t="inlineStr">
        <is>
          <t>3/C+G</t>
        </is>
      </c>
      <c r="M5859" s="12" t="inlineStr">
        <is>
          <t>6</t>
        </is>
      </c>
      <c r="N5859" s="12" t="n">
        <v>1</v>
      </c>
      <c r="O5859" s="12" t="n">
        <v>1</v>
      </c>
      <c r="P5859" s="12" t="n">
        <v>480</v>
      </c>
      <c r="Q5859" s="12" t="n">
        <v>15</v>
      </c>
      <c r="R5859" s="12" t="n">
        <v>21.2</v>
      </c>
      <c r="S5859" s="12" t="inlineStr">
        <is>
          <t>Duct bank</t>
        </is>
      </c>
      <c r="T5859" s="16" t="n">
        <v>441</v>
      </c>
      <c r="U5859" s="16" t="n">
        <v>42</v>
      </c>
      <c r="V5859" s="16">
        <f>ROUNDUP((T5859+U5859+2*'Read Me'!$B$13)*(1+'Read Me'!$B$12),-1)</f>
        <v/>
      </c>
      <c r="W5859" s="16">
        <f>V5859*N5859*O5859</f>
        <v/>
      </c>
      <c r="X5859" s="12">
        <f>IF(LEFT(I5859,2)="MV",2*N5859*IF(L5859="1/C",O5859,1),0)</f>
        <v/>
      </c>
      <c r="Y5859" s="12">
        <f>IF(OR(LEFT(K5859,4)="LVAX",LEFT(K5859,6)="MV15AX",LEFT(K5859,4)="CTAX",LEFT(K5859,2)="W|"),2*N5859*O5859,0)</f>
        <v/>
      </c>
      <c r="Z5859" s="12" t="inlineStr">
        <is>
          <t>VD 2.0 %</t>
        </is>
      </c>
      <c r="AA5859" s="12">
        <f>N5859*O5859</f>
        <v/>
      </c>
    </row>
    <row r="5860">
      <c r="A5860" s="12" t="inlineStr">
        <is>
          <t>K-P-0054</t>
        </is>
      </c>
      <c r="B5860" s="12" t="inlineStr">
        <is>
          <t>K</t>
        </is>
      </c>
      <c r="C5860" s="12" t="inlineStr">
        <is>
          <t>Fuel supply (adjacent market)</t>
        </is>
      </c>
      <c r="D5860" s="12" t="inlineStr">
        <is>
          <t>LV power feeder</t>
        </is>
      </c>
      <c r="E5860" s="12" t="inlineStr"/>
      <c r="F5860" s="12" t="inlineStr">
        <is>
          <t>LNG 17: LNG e-house (13.8 kV / 480 V)</t>
        </is>
      </c>
      <c r="G5860" s="12" t="inlineStr"/>
      <c r="H5860" s="12" t="inlineStr">
        <is>
          <t>M&amp;R SCADA antenna mast base (as drawn)</t>
        </is>
      </c>
      <c r="I5860" s="12" t="inlineStr">
        <is>
          <t>LV 600 V</t>
        </is>
      </c>
      <c r="J5860" s="12" t="inlineStr">
        <is>
          <t>ARMOR-X MC-HL 600 V 3/C Cu XHHW-2 + ground, CWA, black PVC (Class I Div 2)</t>
        </is>
      </c>
      <c r="K5860" s="12" t="inlineStr">
        <is>
          <t>LVAX|3/C+G|8</t>
        </is>
      </c>
      <c r="L5860" s="12" t="inlineStr">
        <is>
          <t>3/C+G</t>
        </is>
      </c>
      <c r="M5860" s="12" t="inlineStr">
        <is>
          <t>8</t>
        </is>
      </c>
      <c r="N5860" s="12" t="n">
        <v>1</v>
      </c>
      <c r="O5860" s="12" t="n">
        <v>1</v>
      </c>
      <c r="P5860" s="12" t="n">
        <v>480</v>
      </c>
      <c r="Q5860" s="12" t="n">
        <v>15</v>
      </c>
      <c r="R5860" s="12" t="n">
        <v>21.2</v>
      </c>
      <c r="S5860" s="12" t="inlineStr">
        <is>
          <t>Duct bank</t>
        </is>
      </c>
      <c r="T5860" s="16" t="n">
        <v>433</v>
      </c>
      <c r="U5860" s="16" t="n">
        <v>32</v>
      </c>
      <c r="V5860" s="16">
        <f>ROUNDUP((T5860+U5860+2*'Read Me'!$B$13)*(1+'Read Me'!$B$12),-1)</f>
        <v/>
      </c>
      <c r="W5860" s="16">
        <f>V5860*N5860*O5860</f>
        <v/>
      </c>
      <c r="X5860" s="12">
        <f>IF(LEFT(I5860,2)="MV",2*N5860*IF(L5860="1/C",O5860,1),0)</f>
        <v/>
      </c>
      <c r="Y5860" s="12">
        <f>IF(OR(LEFT(K5860,4)="LVAX",LEFT(K5860,6)="MV15AX",LEFT(K5860,4)="CTAX",LEFT(K5860,2)="W|"),2*N5860*O5860,0)</f>
        <v/>
      </c>
      <c r="Z5860" s="12" t="inlineStr">
        <is>
          <t>VD 3.0 %</t>
        </is>
      </c>
      <c r="AA5860" s="12">
        <f>N5860*O5860</f>
        <v/>
      </c>
    </row>
    <row r="5861">
      <c r="A5861" s="12" t="inlineStr">
        <is>
          <t>K-MV-0001</t>
        </is>
      </c>
      <c r="B5861" s="12" t="inlineStr">
        <is>
          <t>K</t>
        </is>
      </c>
      <c r="C5861" s="12" t="inlineStr">
        <is>
          <t>Fuel supply (adjacent market)</t>
        </is>
      </c>
      <c r="D5861" s="12" t="inlineStr">
        <is>
          <t>H2 13.8 kV e-house (electrolyzers)</t>
        </is>
      </c>
      <c r="E5861" s="12" t="inlineStr">
        <is>
          <t>SWGR-13.8-3</t>
        </is>
      </c>
      <c r="F5861" s="12" t="inlineStr">
        <is>
          <t>R1 SWGR-13.8-3 (11 x 36 in cubicles, 15 kV metal-clad)</t>
        </is>
      </c>
      <c r="G5861" s="12" t="inlineStr"/>
      <c r="H5861" s="12" t="inlineStr">
        <is>
          <t>H2 20: 13.8 kV e-house</t>
        </is>
      </c>
      <c r="I5861" s="12" t="inlineStr">
        <is>
          <t>MV 15 kV</t>
        </is>
      </c>
      <c r="J5861" s="12" t="inlineStr">
        <is>
          <t>MV-105 15 kV 1/C Cu, EPR 133%, Cu tape shield, PVC jacket (triplexed)</t>
        </is>
      </c>
      <c r="K5861" s="12" t="inlineStr">
        <is>
          <t>MV15|1/C|750</t>
        </is>
      </c>
      <c r="L5861" s="12" t="inlineStr">
        <is>
          <t>1/C</t>
        </is>
      </c>
      <c r="M5861" s="12" t="inlineStr">
        <is>
          <t>750 kcmil</t>
        </is>
      </c>
      <c r="N5861" s="12" t="n">
        <v>2</v>
      </c>
      <c r="O5861" s="12" t="n">
        <v>3</v>
      </c>
      <c r="P5861" s="12" t="n">
        <v>13800</v>
      </c>
      <c r="Q5861" s="12" t="n">
        <v>20000</v>
      </c>
      <c r="R5861" s="12" t="n">
        <v>837</v>
      </c>
      <c r="S5861" s="12" t="inlineStr">
        <is>
          <t>HV duct bank</t>
        </is>
      </c>
      <c r="T5861" s="16" t="n">
        <v>4013</v>
      </c>
      <c r="U5861" s="16" t="n">
        <v>128</v>
      </c>
      <c r="V5861" s="16">
        <f>ROUNDUP((T5861+U5861+2*'Read Me'!$B$13)*(1+'Read Me'!$B$12),-1)</f>
        <v/>
      </c>
      <c r="W5861" s="16">
        <f>V5861*N5861*O5861</f>
        <v/>
      </c>
      <c r="X5861" s="12">
        <f>IF(LEFT(I5861,2)="MV",2*N5861*IF(L5861="1/C",O5861,1),0)</f>
        <v/>
      </c>
      <c r="Y5861" s="12">
        <f>IF(OR(LEFT(K5861,4)="LVAX",LEFT(K5861,6)="MV15AX",LEFT(K5861,4)="CTAX",LEFT(K5861,2)="W|"),2*N5861*O5861,0)</f>
        <v/>
      </c>
      <c r="Z5861" s="12" t="inlineStr"/>
      <c r="AA5861" s="12">
        <f>N5861*O5861</f>
        <v/>
      </c>
    </row>
    <row r="5862">
      <c r="A5862" s="12" t="inlineStr">
        <is>
          <t>K-MV-0002</t>
        </is>
      </c>
      <c r="B5862" s="12" t="inlineStr">
        <is>
          <t>K</t>
        </is>
      </c>
      <c r="C5862" s="12" t="inlineStr">
        <is>
          <t>Fuel supply (adjacent market)</t>
        </is>
      </c>
      <c r="D5862" s="12" t="inlineStr">
        <is>
          <t>LNG e-house</t>
        </is>
      </c>
      <c r="E5862" s="12" t="inlineStr">
        <is>
          <t>SWGR-13.8-3</t>
        </is>
      </c>
      <c r="F5862" s="12" t="inlineStr">
        <is>
          <t>R1 SWGR-13.8-3 (11 x 36 in cubicles, 15 kV metal-clad)</t>
        </is>
      </c>
      <c r="G5862" s="12" t="inlineStr"/>
      <c r="H5862" s="12" t="inlineStr">
        <is>
          <t>LNG 17: LNG e-house (13.8 kV / 480 V)</t>
        </is>
      </c>
      <c r="I5862" s="12" t="inlineStr">
        <is>
          <t>MV 15 kV</t>
        </is>
      </c>
      <c r="J5862" s="12" t="inlineStr">
        <is>
          <t>MV-105 15 kV 1/C Cu, EPR 133%, Cu tape shield, PVC jacket (triplexed)</t>
        </is>
      </c>
      <c r="K5862" s="12" t="inlineStr">
        <is>
          <t>MV15|1/C|4/0</t>
        </is>
      </c>
      <c r="L5862" s="12" t="inlineStr">
        <is>
          <t>1/C</t>
        </is>
      </c>
      <c r="M5862" s="12" t="inlineStr">
        <is>
          <t>4/0</t>
        </is>
      </c>
      <c r="N5862" s="12" t="n">
        <v>1</v>
      </c>
      <c r="O5862" s="12" t="n">
        <v>3</v>
      </c>
      <c r="P5862" s="12" t="n">
        <v>13800</v>
      </c>
      <c r="Q5862" s="12" t="n">
        <v>5000</v>
      </c>
      <c r="R5862" s="12" t="n">
        <v>209</v>
      </c>
      <c r="S5862" s="12" t="inlineStr">
        <is>
          <t>Duct bank</t>
        </is>
      </c>
      <c r="T5862" s="16" t="n">
        <v>2649</v>
      </c>
      <c r="U5862" s="16" t="n">
        <v>219</v>
      </c>
      <c r="V5862" s="16">
        <f>ROUNDUP((T5862+U5862+2*'Read Me'!$B$13)*(1+'Read Me'!$B$12),-1)</f>
        <v/>
      </c>
      <c r="W5862" s="16">
        <f>V5862*N5862*O5862</f>
        <v/>
      </c>
      <c r="X5862" s="12">
        <f>IF(LEFT(I5862,2)="MV",2*N5862*IF(L5862="1/C",O5862,1),0)</f>
        <v/>
      </c>
      <c r="Y5862" s="12">
        <f>IF(OR(LEFT(K5862,4)="LVAX",LEFT(K5862,6)="MV15AX",LEFT(K5862,4)="CTAX",LEFT(K5862,2)="W|"),2*N5862*O5862,0)</f>
        <v/>
      </c>
      <c r="Z5862" s="12" t="inlineStr"/>
      <c r="AA5862" s="12">
        <f>N5862*O5862</f>
        <v/>
      </c>
    </row>
    <row r="5863">
      <c r="A5863" s="12" t="inlineStr">
        <is>
          <t>C-C-0128</t>
        </is>
      </c>
      <c r="B5863" s="12" t="inlineStr">
        <is>
          <t>C</t>
        </is>
      </c>
      <c r="C5863" s="12" t="inlineStr">
        <is>
          <t>Grid interface</t>
        </is>
      </c>
      <c r="D5863" s="12" t="inlineStr">
        <is>
          <t>Motor 1 of 10: control / local station</t>
        </is>
      </c>
      <c r="E5863" s="12" t="inlineStr">
        <is>
          <t>MCC-C1</t>
        </is>
      </c>
      <c r="F5863" s="12" t="inlineStr">
        <is>
          <t>R1 MCC-C1</t>
        </is>
      </c>
      <c r="G5863" s="12" t="inlineStr"/>
      <c r="H5863" s="12" t="inlineStr">
        <is>
          <t xml:space="preserve">CO2 compression 3 x ~19 MW + dehydration: rooftop HVAC, exhaust fans, </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Tray</t>
        </is>
      </c>
      <c r="T5863" s="16" t="n">
        <v>1744</v>
      </c>
      <c r="U5863" s="16" t="n">
        <v>161</v>
      </c>
      <c r="V5863" s="16">
        <f>ROUNDUP((T5863+U5863+2*'Read Me'!$B$13)*(1+'Read Me'!$B$12),-1)</f>
        <v/>
      </c>
      <c r="W5863" s="16">
        <f>V5863*N5863*O5863</f>
        <v/>
      </c>
      <c r="X5863" s="12">
        <f>IF(LEFT(I5863,2)="MV",2*N5863*IF(L5863="1/C",O5863,1),0)</f>
        <v/>
      </c>
      <c r="Y5863" s="12">
        <f>IF(OR(LEFT(K5863,4)="LVAX",LEFT(K5863,6)="MV15AX",LEFT(K5863,4)="CTAX",LEFT(K5863,2)="W|"),2*N5863*O5863,0)</f>
        <v/>
      </c>
      <c r="Z5863" s="12" t="inlineStr"/>
      <c r="AA5863" s="12">
        <f>N5863*O5863</f>
        <v/>
      </c>
    </row>
    <row r="5864">
      <c r="A5864" s="12" t="inlineStr">
        <is>
          <t>C-C-0129</t>
        </is>
      </c>
      <c r="B5864" s="12" t="inlineStr">
        <is>
          <t>C</t>
        </is>
      </c>
      <c r="C5864" s="12" t="inlineStr">
        <is>
          <t>Grid interface</t>
        </is>
      </c>
      <c r="D5864" s="12" t="inlineStr">
        <is>
          <t>Motor 2 of 10: control / local station</t>
        </is>
      </c>
      <c r="E5864" s="12" t="inlineStr">
        <is>
          <t>MCC-C1</t>
        </is>
      </c>
      <c r="F5864" s="12" t="inlineStr">
        <is>
          <t>R1 MCC-C1</t>
        </is>
      </c>
      <c r="G5864" s="12" t="inlineStr"/>
      <c r="H5864" s="12" t="inlineStr">
        <is>
          <t xml:space="preserve">CO2 compression 3 x ~19 MW + dehydration: rooftop HVAC, exhaust fans, </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Tray</t>
        </is>
      </c>
      <c r="T5864" s="16" t="n">
        <v>1744</v>
      </c>
      <c r="U5864" s="16" t="n">
        <v>161</v>
      </c>
      <c r="V5864" s="16">
        <f>ROUNDUP((T5864+U5864+2*'Read Me'!$B$13)*(1+'Read Me'!$B$12),-1)</f>
        <v/>
      </c>
      <c r="W5864" s="16">
        <f>V5864*N5864*O5864</f>
        <v/>
      </c>
      <c r="X5864" s="12">
        <f>IF(LEFT(I5864,2)="MV",2*N5864*IF(L5864="1/C",O5864,1),0)</f>
        <v/>
      </c>
      <c r="Y5864" s="12">
        <f>IF(OR(LEFT(K5864,4)="LVAX",LEFT(K5864,6)="MV15AX",LEFT(K5864,4)="CTAX",LEFT(K5864,2)="W|"),2*N5864*O5864,0)</f>
        <v/>
      </c>
      <c r="Z5864" s="12" t="inlineStr"/>
      <c r="AA5864" s="12">
        <f>N5864*O5864</f>
        <v/>
      </c>
    </row>
    <row r="5865">
      <c r="A5865" s="12" t="inlineStr">
        <is>
          <t>C-C-0130</t>
        </is>
      </c>
      <c r="B5865" s="12" t="inlineStr">
        <is>
          <t>C</t>
        </is>
      </c>
      <c r="C5865" s="12" t="inlineStr">
        <is>
          <t>Grid interface</t>
        </is>
      </c>
      <c r="D5865" s="12" t="inlineStr">
        <is>
          <t>Motor 3 of 10: control / local station</t>
        </is>
      </c>
      <c r="E5865" s="12" t="inlineStr">
        <is>
          <t>MCC-C1</t>
        </is>
      </c>
      <c r="F5865" s="12" t="inlineStr">
        <is>
          <t>R1 MCC-C1</t>
        </is>
      </c>
      <c r="G5865" s="12" t="inlineStr"/>
      <c r="H5865" s="12" t="inlineStr">
        <is>
          <t xml:space="preserve">CO2 compression 3 x ~19 MW + dehydration: rooftop HVAC, exhaust fans, </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Tray</t>
        </is>
      </c>
      <c r="T5865" s="16" t="n">
        <v>1744</v>
      </c>
      <c r="U5865" s="16" t="n">
        <v>161</v>
      </c>
      <c r="V5865" s="16">
        <f>ROUNDUP((T5865+U5865+2*'Read Me'!$B$13)*(1+'Read Me'!$B$12),-1)</f>
        <v/>
      </c>
      <c r="W5865" s="16">
        <f>V5865*N5865*O5865</f>
        <v/>
      </c>
      <c r="X5865" s="12">
        <f>IF(LEFT(I5865,2)="MV",2*N5865*IF(L5865="1/C",O5865,1),0)</f>
        <v/>
      </c>
      <c r="Y5865" s="12">
        <f>IF(OR(LEFT(K5865,4)="LVAX",LEFT(K5865,6)="MV15AX",LEFT(K5865,4)="CTAX",LEFT(K5865,2)="W|"),2*N5865*O5865,0)</f>
        <v/>
      </c>
      <c r="Z5865" s="12" t="inlineStr"/>
      <c r="AA5865" s="12">
        <f>N5865*O5865</f>
        <v/>
      </c>
    </row>
    <row r="5866">
      <c r="A5866" s="12" t="inlineStr">
        <is>
          <t>C-C-0131</t>
        </is>
      </c>
      <c r="B5866" s="12" t="inlineStr">
        <is>
          <t>C</t>
        </is>
      </c>
      <c r="C5866" s="12" t="inlineStr">
        <is>
          <t>Grid interface</t>
        </is>
      </c>
      <c r="D5866" s="12" t="inlineStr">
        <is>
          <t>Motor 4 of 10: control / local station</t>
        </is>
      </c>
      <c r="E5866" s="12" t="inlineStr">
        <is>
          <t>MCC-C1</t>
        </is>
      </c>
      <c r="F5866" s="12" t="inlineStr">
        <is>
          <t>R1 MCC-C1</t>
        </is>
      </c>
      <c r="G5866" s="12" t="inlineStr"/>
      <c r="H5866" s="12" t="inlineStr">
        <is>
          <t xml:space="preserve">CO2 compression 3 x ~19 MW + dehydration: rooftop HVAC, exhaust fans, </t>
        </is>
      </c>
      <c r="I5866" s="12" t="inlineStr">
        <is>
          <t>Control</t>
        </is>
      </c>
      <c r="J5866" s="12" t="inlineStr">
        <is>
          <t>Control cable 600 V Type TC-ER, Cu #14 AWG, PVC jacket</t>
        </is>
      </c>
      <c r="K5866" s="12" t="inlineStr">
        <is>
          <t>CT|7/C|14</t>
        </is>
      </c>
      <c r="L5866" s="12" t="inlineStr">
        <is>
          <t>7/C</t>
        </is>
      </c>
      <c r="M5866" s="12" t="inlineStr">
        <is>
          <t>14</t>
        </is>
      </c>
      <c r="N5866" s="12" t="n">
        <v>1</v>
      </c>
      <c r="O5866" s="12" t="n">
        <v>1</v>
      </c>
      <c r="P5866" s="12" t="n"/>
      <c r="Q5866" s="12" t="n"/>
      <c r="R5866" s="12" t="n"/>
      <c r="S5866" s="12" t="inlineStr">
        <is>
          <t>Tray</t>
        </is>
      </c>
      <c r="T5866" s="16" t="n">
        <v>1744</v>
      </c>
      <c r="U5866" s="16" t="n">
        <v>161</v>
      </c>
      <c r="V5866" s="16">
        <f>ROUNDUP((T5866+U5866+2*'Read Me'!$B$13)*(1+'Read Me'!$B$12),-1)</f>
        <v/>
      </c>
      <c r="W5866" s="16">
        <f>V5866*N5866*O5866</f>
        <v/>
      </c>
      <c r="X5866" s="12">
        <f>IF(LEFT(I5866,2)="MV",2*N5866*IF(L5866="1/C",O5866,1),0)</f>
        <v/>
      </c>
      <c r="Y5866" s="12">
        <f>IF(OR(LEFT(K5866,4)="LVAX",LEFT(K5866,6)="MV15AX",LEFT(K5866,4)="CTAX",LEFT(K5866,2)="W|"),2*N5866*O5866,0)</f>
        <v/>
      </c>
      <c r="Z5866" s="12" t="inlineStr"/>
      <c r="AA5866" s="12">
        <f>N5866*O5866</f>
        <v/>
      </c>
    </row>
    <row r="5867">
      <c r="A5867" s="12" t="inlineStr">
        <is>
          <t>C-C-0132</t>
        </is>
      </c>
      <c r="B5867" s="12" t="inlineStr">
        <is>
          <t>C</t>
        </is>
      </c>
      <c r="C5867" s="12" t="inlineStr">
        <is>
          <t>Grid interface</t>
        </is>
      </c>
      <c r="D5867" s="12" t="inlineStr">
        <is>
          <t>Motor 5 of 10: control / local station</t>
        </is>
      </c>
      <c r="E5867" s="12" t="inlineStr">
        <is>
          <t>MCC-C1</t>
        </is>
      </c>
      <c r="F5867" s="12" t="inlineStr">
        <is>
          <t>R1 MCC-C1</t>
        </is>
      </c>
      <c r="G5867" s="12" t="inlineStr"/>
      <c r="H5867" s="12" t="inlineStr">
        <is>
          <t xml:space="preserve">CO2 compression 3 x ~19 MW + dehydration: rooftop HVAC, exhaust fans, </t>
        </is>
      </c>
      <c r="I5867" s="12" t="inlineStr">
        <is>
          <t>Control</t>
        </is>
      </c>
      <c r="J5867" s="12" t="inlineStr">
        <is>
          <t>Control cable 600 V Type TC-ER, Cu #14 AWG, PVC jacket</t>
        </is>
      </c>
      <c r="K5867" s="12" t="inlineStr">
        <is>
          <t>CT|7/C|14</t>
        </is>
      </c>
      <c r="L5867" s="12" t="inlineStr">
        <is>
          <t>7/C</t>
        </is>
      </c>
      <c r="M5867" s="12" t="inlineStr">
        <is>
          <t>14</t>
        </is>
      </c>
      <c r="N5867" s="12" t="n">
        <v>1</v>
      </c>
      <c r="O5867" s="12" t="n">
        <v>1</v>
      </c>
      <c r="P5867" s="12" t="n"/>
      <c r="Q5867" s="12" t="n"/>
      <c r="R5867" s="12" t="n"/>
      <c r="S5867" s="12" t="inlineStr">
        <is>
          <t>Tray</t>
        </is>
      </c>
      <c r="T5867" s="16" t="n">
        <v>1744</v>
      </c>
      <c r="U5867" s="16" t="n">
        <v>161</v>
      </c>
      <c r="V5867" s="16">
        <f>ROUNDUP((T5867+U5867+2*'Read Me'!$B$13)*(1+'Read Me'!$B$12),-1)</f>
        <v/>
      </c>
      <c r="W5867" s="16">
        <f>V5867*N5867*O5867</f>
        <v/>
      </c>
      <c r="X5867" s="12">
        <f>IF(LEFT(I5867,2)="MV",2*N5867*IF(L5867="1/C",O5867,1),0)</f>
        <v/>
      </c>
      <c r="Y5867" s="12">
        <f>IF(OR(LEFT(K5867,4)="LVAX",LEFT(K5867,6)="MV15AX",LEFT(K5867,4)="CTAX",LEFT(K5867,2)="W|"),2*N5867*O5867,0)</f>
        <v/>
      </c>
      <c r="Z5867" s="12" t="inlineStr"/>
      <c r="AA5867" s="12">
        <f>N5867*O5867</f>
        <v/>
      </c>
    </row>
    <row r="5868">
      <c r="A5868" s="12" t="inlineStr">
        <is>
          <t>C-C-0133</t>
        </is>
      </c>
      <c r="B5868" s="12" t="inlineStr">
        <is>
          <t>C</t>
        </is>
      </c>
      <c r="C5868" s="12" t="inlineStr">
        <is>
          <t>Grid interface</t>
        </is>
      </c>
      <c r="D5868" s="12" t="inlineStr">
        <is>
          <t>Motor 6 of 10: control / local station</t>
        </is>
      </c>
      <c r="E5868" s="12" t="inlineStr">
        <is>
          <t>MCC-C1</t>
        </is>
      </c>
      <c r="F5868" s="12" t="inlineStr">
        <is>
          <t>R1 MCC-C1</t>
        </is>
      </c>
      <c r="G5868" s="12" t="inlineStr"/>
      <c r="H5868" s="12" t="inlineStr">
        <is>
          <t xml:space="preserve">CO2 compression 3 x ~19 MW + dehydration: rooftop HVAC, exhaust fans, </t>
        </is>
      </c>
      <c r="I5868" s="12" t="inlineStr">
        <is>
          <t>Control</t>
        </is>
      </c>
      <c r="J5868" s="12" t="inlineStr">
        <is>
          <t>Control cable 600 V Type TC-ER, Cu #14 AWG, PVC jacket</t>
        </is>
      </c>
      <c r="K5868" s="12" t="inlineStr">
        <is>
          <t>CT|7/C|14</t>
        </is>
      </c>
      <c r="L5868" s="12" t="inlineStr">
        <is>
          <t>7/C</t>
        </is>
      </c>
      <c r="M5868" s="12" t="inlineStr">
        <is>
          <t>14</t>
        </is>
      </c>
      <c r="N5868" s="12" t="n">
        <v>1</v>
      </c>
      <c r="O5868" s="12" t="n">
        <v>1</v>
      </c>
      <c r="P5868" s="12" t="n"/>
      <c r="Q5868" s="12" t="n"/>
      <c r="R5868" s="12" t="n"/>
      <c r="S5868" s="12" t="inlineStr">
        <is>
          <t>Tray</t>
        </is>
      </c>
      <c r="T5868" s="16" t="n">
        <v>1744</v>
      </c>
      <c r="U5868" s="16" t="n">
        <v>161</v>
      </c>
      <c r="V5868" s="16">
        <f>ROUNDUP((T5868+U5868+2*'Read Me'!$B$13)*(1+'Read Me'!$B$12),-1)</f>
        <v/>
      </c>
      <c r="W5868" s="16">
        <f>V5868*N5868*O5868</f>
        <v/>
      </c>
      <c r="X5868" s="12">
        <f>IF(LEFT(I5868,2)="MV",2*N5868*IF(L5868="1/C",O5868,1),0)</f>
        <v/>
      </c>
      <c r="Y5868" s="12">
        <f>IF(OR(LEFT(K5868,4)="LVAX",LEFT(K5868,6)="MV15AX",LEFT(K5868,4)="CTAX",LEFT(K5868,2)="W|"),2*N5868*O5868,0)</f>
        <v/>
      </c>
      <c r="Z5868" s="12" t="inlineStr"/>
      <c r="AA5868" s="12">
        <f>N5868*O5868</f>
        <v/>
      </c>
    </row>
    <row r="5869">
      <c r="A5869" s="12" t="inlineStr">
        <is>
          <t>C-C-0134</t>
        </is>
      </c>
      <c r="B5869" s="12" t="inlineStr">
        <is>
          <t>C</t>
        </is>
      </c>
      <c r="C5869" s="12" t="inlineStr">
        <is>
          <t>Grid interface</t>
        </is>
      </c>
      <c r="D5869" s="12" t="inlineStr">
        <is>
          <t>Motor 7 of 10: control / local station</t>
        </is>
      </c>
      <c r="E5869" s="12" t="inlineStr">
        <is>
          <t>MCC-C1</t>
        </is>
      </c>
      <c r="F5869" s="12" t="inlineStr">
        <is>
          <t>R1 MCC-C1</t>
        </is>
      </c>
      <c r="G5869" s="12" t="inlineStr"/>
      <c r="H5869" s="12" t="inlineStr">
        <is>
          <t xml:space="preserve">CO2 compression 3 x ~19 MW + dehydration: rooftop HVAC, exhaust fans, </t>
        </is>
      </c>
      <c r="I5869" s="12" t="inlineStr">
        <is>
          <t>Control</t>
        </is>
      </c>
      <c r="J5869" s="12" t="inlineStr">
        <is>
          <t>Control cable 600 V Type TC-ER, Cu #14 AWG, PVC jacket</t>
        </is>
      </c>
      <c r="K5869" s="12" t="inlineStr">
        <is>
          <t>CT|7/C|14</t>
        </is>
      </c>
      <c r="L5869" s="12" t="inlineStr">
        <is>
          <t>7/C</t>
        </is>
      </c>
      <c r="M5869" s="12" t="inlineStr">
        <is>
          <t>14</t>
        </is>
      </c>
      <c r="N5869" s="12" t="n">
        <v>1</v>
      </c>
      <c r="O5869" s="12" t="n">
        <v>1</v>
      </c>
      <c r="P5869" s="12" t="n"/>
      <c r="Q5869" s="12" t="n"/>
      <c r="R5869" s="12" t="n"/>
      <c r="S5869" s="12" t="inlineStr">
        <is>
          <t>Tray</t>
        </is>
      </c>
      <c r="T5869" s="16" t="n">
        <v>1744</v>
      </c>
      <c r="U5869" s="16" t="n">
        <v>161</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C-C-0135</t>
        </is>
      </c>
      <c r="B5870" s="12" t="inlineStr">
        <is>
          <t>C</t>
        </is>
      </c>
      <c r="C5870" s="12" t="inlineStr">
        <is>
          <t>Grid interface</t>
        </is>
      </c>
      <c r="D5870" s="12" t="inlineStr">
        <is>
          <t>Motor 8 of 10: control / local station</t>
        </is>
      </c>
      <c r="E5870" s="12" t="inlineStr">
        <is>
          <t>MCC-C1</t>
        </is>
      </c>
      <c r="F5870" s="12" t="inlineStr">
        <is>
          <t>R1 MCC-C1</t>
        </is>
      </c>
      <c r="G5870" s="12" t="inlineStr"/>
      <c r="H5870" s="12" t="inlineStr">
        <is>
          <t xml:space="preserve">CO2 compression 3 x ~19 MW + dehydration: rooftop HVAC, exhaust fans, </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Tray</t>
        </is>
      </c>
      <c r="T5870" s="16" t="n">
        <v>1744</v>
      </c>
      <c r="U5870" s="16" t="n">
        <v>161</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C-C-0136</t>
        </is>
      </c>
      <c r="B5871" s="12" t="inlineStr">
        <is>
          <t>C</t>
        </is>
      </c>
      <c r="C5871" s="12" t="inlineStr">
        <is>
          <t>Grid interface</t>
        </is>
      </c>
      <c r="D5871" s="12" t="inlineStr">
        <is>
          <t>Motor 9 of 10: control / local station</t>
        </is>
      </c>
      <c r="E5871" s="12" t="inlineStr">
        <is>
          <t>MCC-C1</t>
        </is>
      </c>
      <c r="F5871" s="12" t="inlineStr">
        <is>
          <t>R1 MCC-C1</t>
        </is>
      </c>
      <c r="G5871" s="12" t="inlineStr"/>
      <c r="H5871" s="12" t="inlineStr">
        <is>
          <t xml:space="preserve">CO2 compression 3 x ~19 MW + dehydration: rooftop HVAC, exhaust fans, </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Tray</t>
        </is>
      </c>
      <c r="T5871" s="16" t="n">
        <v>1744</v>
      </c>
      <c r="U5871" s="16" t="n">
        <v>161</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C-C-0137</t>
        </is>
      </c>
      <c r="B5872" s="12" t="inlineStr">
        <is>
          <t>C</t>
        </is>
      </c>
      <c r="C5872" s="12" t="inlineStr">
        <is>
          <t>Grid interface</t>
        </is>
      </c>
      <c r="D5872" s="12" t="inlineStr">
        <is>
          <t>Motor 10 of 10: control / local station</t>
        </is>
      </c>
      <c r="E5872" s="12" t="inlineStr">
        <is>
          <t>MCC-C1</t>
        </is>
      </c>
      <c r="F5872" s="12" t="inlineStr">
        <is>
          <t>R1 MCC-C1</t>
        </is>
      </c>
      <c r="G5872" s="12" t="inlineStr"/>
      <c r="H5872" s="12" t="inlineStr">
        <is>
          <t xml:space="preserve">CO2 compression 3 x ~19 MW + dehydration: rooftop HVAC, exhaust fans, </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Tray</t>
        </is>
      </c>
      <c r="T5872" s="16" t="n">
        <v>1744</v>
      </c>
      <c r="U5872" s="16" t="n">
        <v>161</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C-C-0138</t>
        </is>
      </c>
      <c r="B5873" s="12" t="inlineStr">
        <is>
          <t>C</t>
        </is>
      </c>
      <c r="C5873" s="12" t="inlineStr">
        <is>
          <t>Grid interface</t>
        </is>
      </c>
      <c r="D5873" s="12" t="inlineStr">
        <is>
          <t>Motor 1 of 2: control / local station</t>
        </is>
      </c>
      <c r="E5873" s="12" t="inlineStr">
        <is>
          <t>MCC-C1</t>
        </is>
      </c>
      <c r="F5873" s="12" t="inlineStr">
        <is>
          <t>R1 MCC-C1</t>
        </is>
      </c>
      <c r="G5873" s="12" t="inlineStr"/>
      <c r="H5873" s="12" t="inlineStr">
        <is>
          <t>Small-bore piping: instrument air, service water, nitrogen, HRSG drain</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Tray</t>
        </is>
      </c>
      <c r="T5873" s="16" t="n">
        <v>614</v>
      </c>
      <c r="U5873" s="16" t="n">
        <v>145</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C-C-0139</t>
        </is>
      </c>
      <c r="B5874" s="12" t="inlineStr">
        <is>
          <t>C</t>
        </is>
      </c>
      <c r="C5874" s="12" t="inlineStr">
        <is>
          <t>Grid interface</t>
        </is>
      </c>
      <c r="D5874" s="12" t="inlineStr">
        <is>
          <t>Motor 2 of 2: control / local station</t>
        </is>
      </c>
      <c r="E5874" s="12" t="inlineStr">
        <is>
          <t>MCC-C1</t>
        </is>
      </c>
      <c r="F5874" s="12" t="inlineStr">
        <is>
          <t>R1 MCC-C1</t>
        </is>
      </c>
      <c r="G5874" s="12" t="inlineStr"/>
      <c r="H5874" s="12" t="inlineStr">
        <is>
          <t>Small-bore piping: instrument air, service water, nitrogen, HRSG drain</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Tray</t>
        </is>
      </c>
      <c r="T5874" s="16" t="n">
        <v>614</v>
      </c>
      <c r="U5874" s="16" t="n">
        <v>145</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C-C-0140</t>
        </is>
      </c>
      <c r="B5875" s="12" t="inlineStr">
        <is>
          <t>C</t>
        </is>
      </c>
      <c r="C5875" s="12" t="inlineStr">
        <is>
          <t>Grid interface</t>
        </is>
      </c>
      <c r="D5875" s="12" t="inlineStr">
        <is>
          <t>Motor 1 of 8: control / local station</t>
        </is>
      </c>
      <c r="E5875" s="12" t="inlineStr">
        <is>
          <t>MCC-C1</t>
        </is>
      </c>
      <c r="F5875" s="12" t="inlineStr">
        <is>
          <t>R1 MCC-C1</t>
        </is>
      </c>
      <c r="G5875" s="12" t="inlineStr"/>
      <c r="H5875" s="12" t="inlineStr">
        <is>
          <t>Wastewater treatment: rooftop HVAC, exhaust fans, vents</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Duct bank</t>
        </is>
      </c>
      <c r="T5875" s="16" t="n">
        <v>1859</v>
      </c>
      <c r="U5875" s="16" t="n">
        <v>228</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C-C-0141</t>
        </is>
      </c>
      <c r="B5876" s="12" t="inlineStr">
        <is>
          <t>C</t>
        </is>
      </c>
      <c r="C5876" s="12" t="inlineStr">
        <is>
          <t>Grid interface</t>
        </is>
      </c>
      <c r="D5876" s="12" t="inlineStr">
        <is>
          <t>Motor 2 of 8: control / local station</t>
        </is>
      </c>
      <c r="E5876" s="12" t="inlineStr">
        <is>
          <t>MCC-C1</t>
        </is>
      </c>
      <c r="F5876" s="12" t="inlineStr">
        <is>
          <t>R1 MCC-C1</t>
        </is>
      </c>
      <c r="G5876" s="12" t="inlineStr"/>
      <c r="H5876" s="12" t="inlineStr">
        <is>
          <t>Wastewater treatment: rooftop HVAC, exhaust fans, vents</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Duct bank</t>
        </is>
      </c>
      <c r="T5876" s="16" t="n">
        <v>1859</v>
      </c>
      <c r="U5876" s="16" t="n">
        <v>228</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C-C-0142</t>
        </is>
      </c>
      <c r="B5877" s="12" t="inlineStr">
        <is>
          <t>C</t>
        </is>
      </c>
      <c r="C5877" s="12" t="inlineStr">
        <is>
          <t>Grid interface</t>
        </is>
      </c>
      <c r="D5877" s="12" t="inlineStr">
        <is>
          <t>Motor 3 of 8: control / local station</t>
        </is>
      </c>
      <c r="E5877" s="12" t="inlineStr">
        <is>
          <t>MCC-C1</t>
        </is>
      </c>
      <c r="F5877" s="12" t="inlineStr">
        <is>
          <t>R1 MCC-C1</t>
        </is>
      </c>
      <c r="G5877" s="12" t="inlineStr"/>
      <c r="H5877" s="12" t="inlineStr">
        <is>
          <t>Wastewater treatment: rooftop HVAC, exhaust fans, vents</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Duct bank</t>
        </is>
      </c>
      <c r="T5877" s="16" t="n">
        <v>1859</v>
      </c>
      <c r="U5877" s="16" t="n">
        <v>228</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C-C-0143</t>
        </is>
      </c>
      <c r="B5878" s="12" t="inlineStr">
        <is>
          <t>C</t>
        </is>
      </c>
      <c r="C5878" s="12" t="inlineStr">
        <is>
          <t>Grid interface</t>
        </is>
      </c>
      <c r="D5878" s="12" t="inlineStr">
        <is>
          <t>Motor 4 of 8: control / local station</t>
        </is>
      </c>
      <c r="E5878" s="12" t="inlineStr">
        <is>
          <t>MCC-C1</t>
        </is>
      </c>
      <c r="F5878" s="12" t="inlineStr">
        <is>
          <t>R1 MCC-C1</t>
        </is>
      </c>
      <c r="G5878" s="12" t="inlineStr"/>
      <c r="H5878" s="12" t="inlineStr">
        <is>
          <t>Wastewater treatment: rooftop HVAC, exhaust fans, vents</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Duct bank</t>
        </is>
      </c>
      <c r="T5878" s="16" t="n">
        <v>1859</v>
      </c>
      <c r="U5878" s="16" t="n">
        <v>228</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C-C-0144</t>
        </is>
      </c>
      <c r="B5879" s="12" t="inlineStr">
        <is>
          <t>C</t>
        </is>
      </c>
      <c r="C5879" s="12" t="inlineStr">
        <is>
          <t>Grid interface</t>
        </is>
      </c>
      <c r="D5879" s="12" t="inlineStr">
        <is>
          <t>Motor 5 of 8: control / local station</t>
        </is>
      </c>
      <c r="E5879" s="12" t="inlineStr">
        <is>
          <t>MCC-C1</t>
        </is>
      </c>
      <c r="F5879" s="12" t="inlineStr">
        <is>
          <t>R1 MCC-C1</t>
        </is>
      </c>
      <c r="G5879" s="12" t="inlineStr"/>
      <c r="H5879" s="12" t="inlineStr">
        <is>
          <t>Wastewater treatment: rooftop HVAC, exhaust fans, vents</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Duct bank</t>
        </is>
      </c>
      <c r="T5879" s="16" t="n">
        <v>1859</v>
      </c>
      <c r="U5879" s="16" t="n">
        <v>228</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C-C-0145</t>
        </is>
      </c>
      <c r="B5880" s="12" t="inlineStr">
        <is>
          <t>C</t>
        </is>
      </c>
      <c r="C5880" s="12" t="inlineStr">
        <is>
          <t>Grid interface</t>
        </is>
      </c>
      <c r="D5880" s="12" t="inlineStr">
        <is>
          <t>Motor 6 of 8: control / local station</t>
        </is>
      </c>
      <c r="E5880" s="12" t="inlineStr">
        <is>
          <t>MCC-C1</t>
        </is>
      </c>
      <c r="F5880" s="12" t="inlineStr">
        <is>
          <t>R1 MCC-C1</t>
        </is>
      </c>
      <c r="G5880" s="12" t="inlineStr"/>
      <c r="H5880" s="12" t="inlineStr">
        <is>
          <t>Wastewater treatment: rooftop HVAC, exhaust fans, vents</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Duct bank</t>
        </is>
      </c>
      <c r="T5880" s="16" t="n">
        <v>1859</v>
      </c>
      <c r="U5880" s="16" t="n">
        <v>228</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C-C-0146</t>
        </is>
      </c>
      <c r="B5881" s="12" t="inlineStr">
        <is>
          <t>C</t>
        </is>
      </c>
      <c r="C5881" s="12" t="inlineStr">
        <is>
          <t>Grid interface</t>
        </is>
      </c>
      <c r="D5881" s="12" t="inlineStr">
        <is>
          <t>Motor 7 of 8: control / local station</t>
        </is>
      </c>
      <c r="E5881" s="12" t="inlineStr">
        <is>
          <t>MCC-C1</t>
        </is>
      </c>
      <c r="F5881" s="12" t="inlineStr">
        <is>
          <t>R1 MCC-C1</t>
        </is>
      </c>
      <c r="G5881" s="12" t="inlineStr"/>
      <c r="H5881" s="12" t="inlineStr">
        <is>
          <t>Wastewater treatment: rooftop HVAC, exhaust fans, vents</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Duct bank</t>
        </is>
      </c>
      <c r="T5881" s="16" t="n">
        <v>1859</v>
      </c>
      <c r="U5881" s="16" t="n">
        <v>228</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C-C-0147</t>
        </is>
      </c>
      <c r="B5882" s="12" t="inlineStr">
        <is>
          <t>C</t>
        </is>
      </c>
      <c r="C5882" s="12" t="inlineStr">
        <is>
          <t>Grid interface</t>
        </is>
      </c>
      <c r="D5882" s="12" t="inlineStr">
        <is>
          <t>Motor 8 of 8: control / local station</t>
        </is>
      </c>
      <c r="E5882" s="12" t="inlineStr">
        <is>
          <t>MCC-C1</t>
        </is>
      </c>
      <c r="F5882" s="12" t="inlineStr">
        <is>
          <t>R1 MCC-C1</t>
        </is>
      </c>
      <c r="G5882" s="12" t="inlineStr"/>
      <c r="H5882" s="12" t="inlineStr">
        <is>
          <t>Wastewater treatment: rooftop HVAC, exhaust fans, vents</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Duct bank</t>
        </is>
      </c>
      <c r="T5882" s="16" t="n">
        <v>1859</v>
      </c>
      <c r="U5882" s="16" t="n">
        <v>228</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C-C-0148</t>
        </is>
      </c>
      <c r="B5883" s="12" t="inlineStr">
        <is>
          <t>C</t>
        </is>
      </c>
      <c r="C5883" s="12" t="inlineStr">
        <is>
          <t>Grid interface</t>
        </is>
      </c>
      <c r="D5883" s="12" t="inlineStr">
        <is>
          <t>Motor 1 of 20: control / local station</t>
        </is>
      </c>
      <c r="E5883" s="12" t="inlineStr">
        <is>
          <t>MCC-C1</t>
        </is>
      </c>
      <c r="F5883" s="12" t="inlineStr">
        <is>
          <t>R1 MCC-C1</t>
        </is>
      </c>
      <c r="G5883" s="12" t="inlineStr"/>
      <c r="H5883" s="12" t="inlineStr">
        <is>
          <t>Water treatment building: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1629</v>
      </c>
      <c r="U5883" s="16" t="n">
        <v>161</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C-C-0149</t>
        </is>
      </c>
      <c r="B5884" s="12" t="inlineStr">
        <is>
          <t>C</t>
        </is>
      </c>
      <c r="C5884" s="12" t="inlineStr">
        <is>
          <t>Grid interface</t>
        </is>
      </c>
      <c r="D5884" s="12" t="inlineStr">
        <is>
          <t>Motor 2 of 20: control / local station</t>
        </is>
      </c>
      <c r="E5884" s="12" t="inlineStr">
        <is>
          <t>MCC-C1</t>
        </is>
      </c>
      <c r="F5884" s="12" t="inlineStr">
        <is>
          <t>R1 MCC-C1</t>
        </is>
      </c>
      <c r="G5884" s="12" t="inlineStr"/>
      <c r="H5884" s="12" t="inlineStr">
        <is>
          <t>Water treatment building: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1629</v>
      </c>
      <c r="U5884" s="16" t="n">
        <v>161</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C-C-0150</t>
        </is>
      </c>
      <c r="B5885" s="12" t="inlineStr">
        <is>
          <t>C</t>
        </is>
      </c>
      <c r="C5885" s="12" t="inlineStr">
        <is>
          <t>Grid interface</t>
        </is>
      </c>
      <c r="D5885" s="12" t="inlineStr">
        <is>
          <t>Motor 3 of 20: control / local station</t>
        </is>
      </c>
      <c r="E5885" s="12" t="inlineStr">
        <is>
          <t>MCC-C1</t>
        </is>
      </c>
      <c r="F5885" s="12" t="inlineStr">
        <is>
          <t>R1 MCC-C1</t>
        </is>
      </c>
      <c r="G5885" s="12" t="inlineStr"/>
      <c r="H5885" s="12" t="inlineStr">
        <is>
          <t>Water treatment building: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1629</v>
      </c>
      <c r="U5885" s="16" t="n">
        <v>161</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C-C-0151</t>
        </is>
      </c>
      <c r="B5886" s="12" t="inlineStr">
        <is>
          <t>C</t>
        </is>
      </c>
      <c r="C5886" s="12" t="inlineStr">
        <is>
          <t>Grid interface</t>
        </is>
      </c>
      <c r="D5886" s="12" t="inlineStr">
        <is>
          <t>Motor 4 of 20: control / local station</t>
        </is>
      </c>
      <c r="E5886" s="12" t="inlineStr">
        <is>
          <t>MCC-C1</t>
        </is>
      </c>
      <c r="F5886" s="12" t="inlineStr">
        <is>
          <t>R1 MCC-C1</t>
        </is>
      </c>
      <c r="G5886" s="12" t="inlineStr"/>
      <c r="H5886" s="12" t="inlineStr">
        <is>
          <t>Water treatment building: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1629</v>
      </c>
      <c r="U5886" s="16" t="n">
        <v>161</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C-C-0152</t>
        </is>
      </c>
      <c r="B5887" s="12" t="inlineStr">
        <is>
          <t>C</t>
        </is>
      </c>
      <c r="C5887" s="12" t="inlineStr">
        <is>
          <t>Grid interface</t>
        </is>
      </c>
      <c r="D5887" s="12" t="inlineStr">
        <is>
          <t>Motor 5 of 20: control / local station</t>
        </is>
      </c>
      <c r="E5887" s="12" t="inlineStr">
        <is>
          <t>MCC-C1</t>
        </is>
      </c>
      <c r="F5887" s="12" t="inlineStr">
        <is>
          <t>R1 MCC-C1</t>
        </is>
      </c>
      <c r="G5887" s="12" t="inlineStr"/>
      <c r="H5887" s="12" t="inlineStr">
        <is>
          <t>Water treatment building: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1629</v>
      </c>
      <c r="U5887" s="16" t="n">
        <v>161</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C-C-0153</t>
        </is>
      </c>
      <c r="B5888" s="12" t="inlineStr">
        <is>
          <t>C</t>
        </is>
      </c>
      <c r="C5888" s="12" t="inlineStr">
        <is>
          <t>Grid interface</t>
        </is>
      </c>
      <c r="D5888" s="12" t="inlineStr">
        <is>
          <t>Motor 6 of 20: control / local station</t>
        </is>
      </c>
      <c r="E5888" s="12" t="inlineStr">
        <is>
          <t>MCC-C1</t>
        </is>
      </c>
      <c r="F5888" s="12" t="inlineStr">
        <is>
          <t>R1 MCC-C1</t>
        </is>
      </c>
      <c r="G5888" s="12" t="inlineStr"/>
      <c r="H5888" s="12" t="inlineStr">
        <is>
          <t>Water treatment building: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1629</v>
      </c>
      <c r="U5888" s="16" t="n">
        <v>161</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C-C-0154</t>
        </is>
      </c>
      <c r="B5889" s="12" t="inlineStr">
        <is>
          <t>C</t>
        </is>
      </c>
      <c r="C5889" s="12" t="inlineStr">
        <is>
          <t>Grid interface</t>
        </is>
      </c>
      <c r="D5889" s="12" t="inlineStr">
        <is>
          <t>Motor 7 of 20: control / local station</t>
        </is>
      </c>
      <c r="E5889" s="12" t="inlineStr">
        <is>
          <t>MCC-C1</t>
        </is>
      </c>
      <c r="F5889" s="12" t="inlineStr">
        <is>
          <t>R1 MCC-C1</t>
        </is>
      </c>
      <c r="G5889" s="12" t="inlineStr"/>
      <c r="H5889" s="12" t="inlineStr">
        <is>
          <t>Water treatment building: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1629</v>
      </c>
      <c r="U5889" s="16" t="n">
        <v>161</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C-C-0155</t>
        </is>
      </c>
      <c r="B5890" s="12" t="inlineStr">
        <is>
          <t>C</t>
        </is>
      </c>
      <c r="C5890" s="12" t="inlineStr">
        <is>
          <t>Grid interface</t>
        </is>
      </c>
      <c r="D5890" s="12" t="inlineStr">
        <is>
          <t>Motor 8 of 20: control / local station</t>
        </is>
      </c>
      <c r="E5890" s="12" t="inlineStr">
        <is>
          <t>MCC-C1</t>
        </is>
      </c>
      <c r="F5890" s="12" t="inlineStr">
        <is>
          <t>R1 MCC-C1</t>
        </is>
      </c>
      <c r="G5890" s="12" t="inlineStr"/>
      <c r="H5890" s="12" t="inlineStr">
        <is>
          <t>Water treatment building: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1629</v>
      </c>
      <c r="U5890" s="16" t="n">
        <v>161</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C-C-0156</t>
        </is>
      </c>
      <c r="B5891" s="12" t="inlineStr">
        <is>
          <t>C</t>
        </is>
      </c>
      <c r="C5891" s="12" t="inlineStr">
        <is>
          <t>Grid interface</t>
        </is>
      </c>
      <c r="D5891" s="12" t="inlineStr">
        <is>
          <t>Motor 9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C-C-0157</t>
        </is>
      </c>
      <c r="B5892" s="12" t="inlineStr">
        <is>
          <t>C</t>
        </is>
      </c>
      <c r="C5892" s="12" t="inlineStr">
        <is>
          <t>Grid interface</t>
        </is>
      </c>
      <c r="D5892" s="12" t="inlineStr">
        <is>
          <t>Motor 10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C-C-0158</t>
        </is>
      </c>
      <c r="B5893" s="12" t="inlineStr">
        <is>
          <t>C</t>
        </is>
      </c>
      <c r="C5893" s="12" t="inlineStr">
        <is>
          <t>Grid interface</t>
        </is>
      </c>
      <c r="D5893" s="12" t="inlineStr">
        <is>
          <t>Motor 11 of 20: control / local station</t>
        </is>
      </c>
      <c r="E5893" s="12" t="inlineStr">
        <is>
          <t>MCC-C1</t>
        </is>
      </c>
      <c r="F5893" s="12" t="inlineStr">
        <is>
          <t>R1 MCC-C1</t>
        </is>
      </c>
      <c r="G5893" s="12" t="inlineStr"/>
      <c r="H5893" s="12" t="inlineStr">
        <is>
          <t>Water treatment building: rooftop HVAC, exhaust fans, vents</t>
        </is>
      </c>
      <c r="I5893" s="12" t="inlineStr">
        <is>
          <t>Control</t>
        </is>
      </c>
      <c r="J5893" s="12" t="inlineStr">
        <is>
          <t>Control cable 600 V Type TC-ER, Cu #14 AWG, PVC jacket</t>
        </is>
      </c>
      <c r="K5893" s="12" t="inlineStr">
        <is>
          <t>CT|7/C|14</t>
        </is>
      </c>
      <c r="L5893" s="12" t="inlineStr">
        <is>
          <t>7/C</t>
        </is>
      </c>
      <c r="M5893" s="12" t="inlineStr">
        <is>
          <t>14</t>
        </is>
      </c>
      <c r="N5893" s="12" t="n">
        <v>1</v>
      </c>
      <c r="O5893" s="12" t="n">
        <v>1</v>
      </c>
      <c r="P5893" s="12" t="n"/>
      <c r="Q5893" s="12" t="n"/>
      <c r="R5893" s="12" t="n"/>
      <c r="S5893" s="12" t="inlineStr">
        <is>
          <t>Duct bank</t>
        </is>
      </c>
      <c r="T5893" s="16" t="n">
        <v>1629</v>
      </c>
      <c r="U5893" s="16" t="n">
        <v>161</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C-C-0159</t>
        </is>
      </c>
      <c r="B5894" s="12" t="inlineStr">
        <is>
          <t>C</t>
        </is>
      </c>
      <c r="C5894" s="12" t="inlineStr">
        <is>
          <t>Grid interface</t>
        </is>
      </c>
      <c r="D5894" s="12" t="inlineStr">
        <is>
          <t>Motor 12 of 20: control / local station</t>
        </is>
      </c>
      <c r="E5894" s="12" t="inlineStr">
        <is>
          <t>MCC-C1</t>
        </is>
      </c>
      <c r="F5894" s="12" t="inlineStr">
        <is>
          <t>R1 MCC-C1</t>
        </is>
      </c>
      <c r="G5894" s="12" t="inlineStr"/>
      <c r="H5894" s="12" t="inlineStr">
        <is>
          <t>Water treatment building: rooftop HVAC, exhaust fans, vents</t>
        </is>
      </c>
      <c r="I5894" s="12" t="inlineStr">
        <is>
          <t>Control</t>
        </is>
      </c>
      <c r="J5894" s="12" t="inlineStr">
        <is>
          <t>Control cable 600 V Type TC-ER, Cu #14 AWG, PVC jacket</t>
        </is>
      </c>
      <c r="K5894" s="12" t="inlineStr">
        <is>
          <t>CT|7/C|14</t>
        </is>
      </c>
      <c r="L5894" s="12" t="inlineStr">
        <is>
          <t>7/C</t>
        </is>
      </c>
      <c r="M5894" s="12" t="inlineStr">
        <is>
          <t>14</t>
        </is>
      </c>
      <c r="N5894" s="12" t="n">
        <v>1</v>
      </c>
      <c r="O5894" s="12" t="n">
        <v>1</v>
      </c>
      <c r="P5894" s="12" t="n"/>
      <c r="Q5894" s="12" t="n"/>
      <c r="R5894" s="12" t="n"/>
      <c r="S5894" s="12" t="inlineStr">
        <is>
          <t>Duct bank</t>
        </is>
      </c>
      <c r="T5894" s="16" t="n">
        <v>1629</v>
      </c>
      <c r="U5894" s="16" t="n">
        <v>161</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C-C-0160</t>
        </is>
      </c>
      <c r="B5895" s="12" t="inlineStr">
        <is>
          <t>C</t>
        </is>
      </c>
      <c r="C5895" s="12" t="inlineStr">
        <is>
          <t>Grid interface</t>
        </is>
      </c>
      <c r="D5895" s="12" t="inlineStr">
        <is>
          <t>Motor 13 of 20: control / local station</t>
        </is>
      </c>
      <c r="E5895" s="12" t="inlineStr">
        <is>
          <t>MCC-C1</t>
        </is>
      </c>
      <c r="F5895" s="12" t="inlineStr">
        <is>
          <t>R1 MCC-C1</t>
        </is>
      </c>
      <c r="G5895" s="12" t="inlineStr"/>
      <c r="H5895" s="12" t="inlineStr">
        <is>
          <t>Water treatment building: rooftop HVAC, exhaust fans, vents</t>
        </is>
      </c>
      <c r="I5895" s="12" t="inlineStr">
        <is>
          <t>Control</t>
        </is>
      </c>
      <c r="J5895" s="12" t="inlineStr">
        <is>
          <t>Control cable 600 V Type TC-ER, Cu #14 AWG, PVC jacket</t>
        </is>
      </c>
      <c r="K5895" s="12" t="inlineStr">
        <is>
          <t>CT|7/C|14</t>
        </is>
      </c>
      <c r="L5895" s="12" t="inlineStr">
        <is>
          <t>7/C</t>
        </is>
      </c>
      <c r="M5895" s="12" t="inlineStr">
        <is>
          <t>14</t>
        </is>
      </c>
      <c r="N5895" s="12" t="n">
        <v>1</v>
      </c>
      <c r="O5895" s="12" t="n">
        <v>1</v>
      </c>
      <c r="P5895" s="12" t="n"/>
      <c r="Q5895" s="12" t="n"/>
      <c r="R5895" s="12" t="n"/>
      <c r="S5895" s="12" t="inlineStr">
        <is>
          <t>Duct bank</t>
        </is>
      </c>
      <c r="T5895" s="16" t="n">
        <v>1629</v>
      </c>
      <c r="U5895" s="16" t="n">
        <v>161</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C-C-0161</t>
        </is>
      </c>
      <c r="B5896" s="12" t="inlineStr">
        <is>
          <t>C</t>
        </is>
      </c>
      <c r="C5896" s="12" t="inlineStr">
        <is>
          <t>Grid interface</t>
        </is>
      </c>
      <c r="D5896" s="12" t="inlineStr">
        <is>
          <t>Motor 14 of 20: control / local station</t>
        </is>
      </c>
      <c r="E5896" s="12" t="inlineStr">
        <is>
          <t>MCC-C1</t>
        </is>
      </c>
      <c r="F5896" s="12" t="inlineStr">
        <is>
          <t>R1 MCC-C1</t>
        </is>
      </c>
      <c r="G5896" s="12" t="inlineStr"/>
      <c r="H5896" s="12" t="inlineStr">
        <is>
          <t>Water treatment building: rooftop HVAC, exhaust fans, vents</t>
        </is>
      </c>
      <c r="I5896" s="12" t="inlineStr">
        <is>
          <t>Control</t>
        </is>
      </c>
      <c r="J5896" s="12" t="inlineStr">
        <is>
          <t>Control cable 600 V Type TC-ER, Cu #14 AWG, PVC jacket</t>
        </is>
      </c>
      <c r="K5896" s="12" t="inlineStr">
        <is>
          <t>CT|7/C|14</t>
        </is>
      </c>
      <c r="L5896" s="12" t="inlineStr">
        <is>
          <t>7/C</t>
        </is>
      </c>
      <c r="M5896" s="12" t="inlineStr">
        <is>
          <t>14</t>
        </is>
      </c>
      <c r="N5896" s="12" t="n">
        <v>1</v>
      </c>
      <c r="O5896" s="12" t="n">
        <v>1</v>
      </c>
      <c r="P5896" s="12" t="n"/>
      <c r="Q5896" s="12" t="n"/>
      <c r="R5896" s="12" t="n"/>
      <c r="S5896" s="12" t="inlineStr">
        <is>
          <t>Duct bank</t>
        </is>
      </c>
      <c r="T5896" s="16" t="n">
        <v>1629</v>
      </c>
      <c r="U5896" s="16" t="n">
        <v>161</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C-C-0162</t>
        </is>
      </c>
      <c r="B5897" s="12" t="inlineStr">
        <is>
          <t>C</t>
        </is>
      </c>
      <c r="C5897" s="12" t="inlineStr">
        <is>
          <t>Grid interface</t>
        </is>
      </c>
      <c r="D5897" s="12" t="inlineStr">
        <is>
          <t>Motor 15 of 20: control / local station</t>
        </is>
      </c>
      <c r="E5897" s="12" t="inlineStr">
        <is>
          <t>MCC-C1</t>
        </is>
      </c>
      <c r="F5897" s="12" t="inlineStr">
        <is>
          <t>R1 MCC-C1</t>
        </is>
      </c>
      <c r="G5897" s="12" t="inlineStr"/>
      <c r="H5897" s="12" t="inlineStr">
        <is>
          <t>Water treatment building: rooftop HVAC, exhaust fans, vents</t>
        </is>
      </c>
      <c r="I5897" s="12" t="inlineStr">
        <is>
          <t>Control</t>
        </is>
      </c>
      <c r="J5897" s="12" t="inlineStr">
        <is>
          <t>Control cable 600 V Type TC-ER, Cu #14 AWG, PVC jacket</t>
        </is>
      </c>
      <c r="K5897" s="12" t="inlineStr">
        <is>
          <t>CT|7/C|14</t>
        </is>
      </c>
      <c r="L5897" s="12" t="inlineStr">
        <is>
          <t>7/C</t>
        </is>
      </c>
      <c r="M5897" s="12" t="inlineStr">
        <is>
          <t>14</t>
        </is>
      </c>
      <c r="N5897" s="12" t="n">
        <v>1</v>
      </c>
      <c r="O5897" s="12" t="n">
        <v>1</v>
      </c>
      <c r="P5897" s="12" t="n"/>
      <c r="Q5897" s="12" t="n"/>
      <c r="R5897" s="12" t="n"/>
      <c r="S5897" s="12" t="inlineStr">
        <is>
          <t>Duct bank</t>
        </is>
      </c>
      <c r="T5897" s="16" t="n">
        <v>1629</v>
      </c>
      <c r="U5897" s="16" t="n">
        <v>161</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C-C-0163</t>
        </is>
      </c>
      <c r="B5898" s="12" t="inlineStr">
        <is>
          <t>C</t>
        </is>
      </c>
      <c r="C5898" s="12" t="inlineStr">
        <is>
          <t>Grid interface</t>
        </is>
      </c>
      <c r="D5898" s="12" t="inlineStr">
        <is>
          <t>Motor 16 of 20: control / local station</t>
        </is>
      </c>
      <c r="E5898" s="12" t="inlineStr">
        <is>
          <t>MCC-C1</t>
        </is>
      </c>
      <c r="F5898" s="12" t="inlineStr">
        <is>
          <t>R1 MCC-C1</t>
        </is>
      </c>
      <c r="G5898" s="12" t="inlineStr"/>
      <c r="H5898" s="12" t="inlineStr">
        <is>
          <t>Water treatment building: rooftop HVAC, exhaust fans, vents</t>
        </is>
      </c>
      <c r="I5898" s="12" t="inlineStr">
        <is>
          <t>Control</t>
        </is>
      </c>
      <c r="J5898" s="12" t="inlineStr">
        <is>
          <t>Control cable 600 V Type TC-ER, Cu #14 AWG, PVC jacket</t>
        </is>
      </c>
      <c r="K5898" s="12" t="inlineStr">
        <is>
          <t>CT|7/C|14</t>
        </is>
      </c>
      <c r="L5898" s="12" t="inlineStr">
        <is>
          <t>7/C</t>
        </is>
      </c>
      <c r="M5898" s="12" t="inlineStr">
        <is>
          <t>14</t>
        </is>
      </c>
      <c r="N5898" s="12" t="n">
        <v>1</v>
      </c>
      <c r="O5898" s="12" t="n">
        <v>1</v>
      </c>
      <c r="P5898" s="12" t="n"/>
      <c r="Q5898" s="12" t="n"/>
      <c r="R5898" s="12" t="n"/>
      <c r="S5898" s="12" t="inlineStr">
        <is>
          <t>Duct bank</t>
        </is>
      </c>
      <c r="T5898" s="16" t="n">
        <v>1629</v>
      </c>
      <c r="U5898" s="16" t="n">
        <v>161</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C-C-0164</t>
        </is>
      </c>
      <c r="B5899" s="12" t="inlineStr">
        <is>
          <t>C</t>
        </is>
      </c>
      <c r="C5899" s="12" t="inlineStr">
        <is>
          <t>Grid interface</t>
        </is>
      </c>
      <c r="D5899" s="12" t="inlineStr">
        <is>
          <t>Motor 17 of 20: control / local station</t>
        </is>
      </c>
      <c r="E5899" s="12" t="inlineStr">
        <is>
          <t>MCC-C1</t>
        </is>
      </c>
      <c r="F5899" s="12" t="inlineStr">
        <is>
          <t>R1 MCC-C1</t>
        </is>
      </c>
      <c r="G5899" s="12" t="inlineStr"/>
      <c r="H5899" s="12" t="inlineStr">
        <is>
          <t>Water treatment building: rooftop HVAC, exhaust fans, vents</t>
        </is>
      </c>
      <c r="I5899" s="12" t="inlineStr">
        <is>
          <t>Control</t>
        </is>
      </c>
      <c r="J5899" s="12" t="inlineStr">
        <is>
          <t>Control cable 600 V Type TC-ER, Cu #14 AWG, PVC jacket</t>
        </is>
      </c>
      <c r="K5899" s="12" t="inlineStr">
        <is>
          <t>CT|7/C|14</t>
        </is>
      </c>
      <c r="L5899" s="12" t="inlineStr">
        <is>
          <t>7/C</t>
        </is>
      </c>
      <c r="M5899" s="12" t="inlineStr">
        <is>
          <t>14</t>
        </is>
      </c>
      <c r="N5899" s="12" t="n">
        <v>1</v>
      </c>
      <c r="O5899" s="12" t="n">
        <v>1</v>
      </c>
      <c r="P5899" s="12" t="n"/>
      <c r="Q5899" s="12" t="n"/>
      <c r="R5899" s="12" t="n"/>
      <c r="S5899" s="12" t="inlineStr">
        <is>
          <t>Duct bank</t>
        </is>
      </c>
      <c r="T5899" s="16" t="n">
        <v>1629</v>
      </c>
      <c r="U5899" s="16" t="n">
        <v>161</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C-C-0165</t>
        </is>
      </c>
      <c r="B5900" s="12" t="inlineStr">
        <is>
          <t>C</t>
        </is>
      </c>
      <c r="C5900" s="12" t="inlineStr">
        <is>
          <t>Grid interface</t>
        </is>
      </c>
      <c r="D5900" s="12" t="inlineStr">
        <is>
          <t>Motor 18 of 20: control / local station</t>
        </is>
      </c>
      <c r="E5900" s="12" t="inlineStr">
        <is>
          <t>MCC-C1</t>
        </is>
      </c>
      <c r="F5900" s="12" t="inlineStr">
        <is>
          <t>R1 MCC-C1</t>
        </is>
      </c>
      <c r="G5900" s="12" t="inlineStr"/>
      <c r="H5900" s="12" t="inlineStr">
        <is>
          <t>Water treatment building: rooftop HVAC, exhaust fans, vents</t>
        </is>
      </c>
      <c r="I5900" s="12" t="inlineStr">
        <is>
          <t>Control</t>
        </is>
      </c>
      <c r="J5900" s="12" t="inlineStr">
        <is>
          <t>Control cable 600 V Type TC-ER, Cu #14 AWG, PVC jacket</t>
        </is>
      </c>
      <c r="K5900" s="12" t="inlineStr">
        <is>
          <t>CT|7/C|14</t>
        </is>
      </c>
      <c r="L5900" s="12" t="inlineStr">
        <is>
          <t>7/C</t>
        </is>
      </c>
      <c r="M5900" s="12" t="inlineStr">
        <is>
          <t>14</t>
        </is>
      </c>
      <c r="N5900" s="12" t="n">
        <v>1</v>
      </c>
      <c r="O5900" s="12" t="n">
        <v>1</v>
      </c>
      <c r="P5900" s="12" t="n"/>
      <c r="Q5900" s="12" t="n"/>
      <c r="R5900" s="12" t="n"/>
      <c r="S5900" s="12" t="inlineStr">
        <is>
          <t>Duct bank</t>
        </is>
      </c>
      <c r="T5900" s="16" t="n">
        <v>1629</v>
      </c>
      <c r="U5900" s="16" t="n">
        <v>161</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C-C-0166</t>
        </is>
      </c>
      <c r="B5901" s="12" t="inlineStr">
        <is>
          <t>C</t>
        </is>
      </c>
      <c r="C5901" s="12" t="inlineStr">
        <is>
          <t>Grid interface</t>
        </is>
      </c>
      <c r="D5901" s="12" t="inlineStr">
        <is>
          <t>Motor 19 of 20: control / local station</t>
        </is>
      </c>
      <c r="E5901" s="12" t="inlineStr">
        <is>
          <t>MCC-C1</t>
        </is>
      </c>
      <c r="F5901" s="12" t="inlineStr">
        <is>
          <t>R1 MCC-C1</t>
        </is>
      </c>
      <c r="G5901" s="12" t="inlineStr"/>
      <c r="H5901" s="12" t="inlineStr">
        <is>
          <t>Water treatment building: rooftop HVAC, exhaust fans, vents</t>
        </is>
      </c>
      <c r="I5901" s="12" t="inlineStr">
        <is>
          <t>Control</t>
        </is>
      </c>
      <c r="J5901" s="12" t="inlineStr">
        <is>
          <t>Control cable 600 V Type TC-ER, Cu #14 AWG, PVC jacket</t>
        </is>
      </c>
      <c r="K5901" s="12" t="inlineStr">
        <is>
          <t>CT|7/C|14</t>
        </is>
      </c>
      <c r="L5901" s="12" t="inlineStr">
        <is>
          <t>7/C</t>
        </is>
      </c>
      <c r="M5901" s="12" t="inlineStr">
        <is>
          <t>14</t>
        </is>
      </c>
      <c r="N5901" s="12" t="n">
        <v>1</v>
      </c>
      <c r="O5901" s="12" t="n">
        <v>1</v>
      </c>
      <c r="P5901" s="12" t="n"/>
      <c r="Q5901" s="12" t="n"/>
      <c r="R5901" s="12" t="n"/>
      <c r="S5901" s="12" t="inlineStr">
        <is>
          <t>Duct bank</t>
        </is>
      </c>
      <c r="T5901" s="16" t="n">
        <v>1629</v>
      </c>
      <c r="U5901" s="16" t="n">
        <v>161</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C-C-0167</t>
        </is>
      </c>
      <c r="B5902" s="12" t="inlineStr">
        <is>
          <t>C</t>
        </is>
      </c>
      <c r="C5902" s="12" t="inlineStr">
        <is>
          <t>Grid interface</t>
        </is>
      </c>
      <c r="D5902" s="12" t="inlineStr">
        <is>
          <t>Motor 20 of 20: control / local station</t>
        </is>
      </c>
      <c r="E5902" s="12" t="inlineStr">
        <is>
          <t>MCC-C1</t>
        </is>
      </c>
      <c r="F5902" s="12" t="inlineStr">
        <is>
          <t>R1 MCC-C1</t>
        </is>
      </c>
      <c r="G5902" s="12" t="inlineStr"/>
      <c r="H5902" s="12" t="inlineStr">
        <is>
          <t>Water treatment building: rooftop HVAC, exhaust fans, vents</t>
        </is>
      </c>
      <c r="I5902" s="12" t="inlineStr">
        <is>
          <t>Control</t>
        </is>
      </c>
      <c r="J5902" s="12" t="inlineStr">
        <is>
          <t>Control cable 600 V Type TC-ER, Cu #14 AWG, PVC jacket</t>
        </is>
      </c>
      <c r="K5902" s="12" t="inlineStr">
        <is>
          <t>CT|7/C|14</t>
        </is>
      </c>
      <c r="L5902" s="12" t="inlineStr">
        <is>
          <t>7/C</t>
        </is>
      </c>
      <c r="M5902" s="12" t="inlineStr">
        <is>
          <t>14</t>
        </is>
      </c>
      <c r="N5902" s="12" t="n">
        <v>1</v>
      </c>
      <c r="O5902" s="12" t="n">
        <v>1</v>
      </c>
      <c r="P5902" s="12" t="n"/>
      <c r="Q5902" s="12" t="n"/>
      <c r="R5902" s="12" t="n"/>
      <c r="S5902" s="12" t="inlineStr">
        <is>
          <t>Duct bank</t>
        </is>
      </c>
      <c r="T5902" s="16" t="n">
        <v>1629</v>
      </c>
      <c r="U5902" s="16" t="n">
        <v>161</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C-I-0081</t>
        </is>
      </c>
      <c r="B5903" s="12" t="inlineStr">
        <is>
          <t>C</t>
        </is>
      </c>
      <c r="C5903" s="12" t="inlineStr">
        <is>
          <t>Grid interface</t>
        </is>
      </c>
      <c r="D5903" s="12" t="inlineStr">
        <is>
          <t>Analog instrument to JB JB-CO2 compression 3 -AI01: 20 x 1 pr (field cables)</t>
        </is>
      </c>
      <c r="E5903" s="12" t="inlineStr"/>
      <c r="F5903" s="12" t="inlineStr">
        <is>
          <t xml:space="preserve">CO2 compression 3 x ~19 MW + dehydration: rooftop HVAC, exhaust fans, </t>
        </is>
      </c>
      <c r="G5903" s="12" t="inlineStr">
        <is>
          <t>JB-CO2 compression 3 -AI01</t>
        </is>
      </c>
      <c r="H5903" s="12" t="inlineStr">
        <is>
          <t xml:space="preserve">CO2 compression 3 x ~19 MW + dehydration: rooftop HVAC, exhaust fans, </t>
        </is>
      </c>
      <c r="I5903" s="12" t="inlineStr">
        <is>
          <t>Instrumentation</t>
        </is>
      </c>
      <c r="J5903" s="12" t="inlineStr">
        <is>
          <t>Instrumentation PLTC / TC-ER 300 V, #18 twisted shielded pairs, overall shield</t>
        </is>
      </c>
      <c r="K5903" s="12" t="inlineStr">
        <is>
          <t>PLTC|1 pr|16</t>
        </is>
      </c>
      <c r="L5903" s="12" t="inlineStr">
        <is>
          <t>1 pr</t>
        </is>
      </c>
      <c r="M5903" s="12" t="inlineStr">
        <is>
          <t>16</t>
        </is>
      </c>
      <c r="N5903" s="12" t="n">
        <v>20</v>
      </c>
      <c r="O5903" s="12" t="n">
        <v>1</v>
      </c>
      <c r="P5903" s="12" t="n"/>
      <c r="Q5903" s="12" t="n"/>
      <c r="R5903" s="12" t="n"/>
      <c r="S5903" s="12" t="inlineStr">
        <is>
          <t>Tray / conduit</t>
        </is>
      </c>
      <c r="T5903" s="16" t="n">
        <v>161</v>
      </c>
      <c r="U5903" s="16" t="n">
        <v>10</v>
      </c>
      <c r="V5903" s="16">
        <f>ROUNDUP((T5903+U5903+2*'Read Me'!$B$13)*(1+'Read Me'!$B$12),-1)</f>
        <v/>
      </c>
      <c r="W5903" s="16">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C-I-0082</t>
        </is>
      </c>
      <c r="B5904" s="12" t="inlineStr">
        <is>
          <t>C</t>
        </is>
      </c>
      <c r="C5904" s="12" t="inlineStr">
        <is>
          <t>Grid interface</t>
        </is>
      </c>
      <c r="D5904" s="12" t="inlineStr">
        <is>
          <t>Home run JB-CO2 compression 3 -AI01 to the control / marshalling room</t>
        </is>
      </c>
      <c r="E5904" s="12" t="inlineStr">
        <is>
          <t>R1</t>
        </is>
      </c>
      <c r="F5904" s="12" t="inlineStr">
        <is>
          <t>R1: main electrical building (64 x 180 ft)</t>
        </is>
      </c>
      <c r="G5904" s="12" t="inlineStr">
        <is>
          <t>JB-CO2 compression 3 -AI01</t>
        </is>
      </c>
      <c r="H5904" s="12" t="inlineStr">
        <is>
          <t xml:space="preserve">CO2 compression 3 x ~19 MW + dehydration: rooftop HVAC, exhaust fans, </t>
        </is>
      </c>
      <c r="I5904" s="12" t="inlineStr">
        <is>
          <t>Instrumentation</t>
        </is>
      </c>
      <c r="J5904" s="12" t="inlineStr">
        <is>
          <t>Instrumentation PLTC / TC-ER 300 V, #18 twisted shielded pairs, overall shield</t>
        </is>
      </c>
      <c r="K5904" s="12" t="inlineStr">
        <is>
          <t>PLTC|24 pr|18</t>
        </is>
      </c>
      <c r="L5904" s="12" t="inlineStr">
        <is>
          <t>24 pr</t>
        </is>
      </c>
      <c r="M5904" s="12" t="inlineStr">
        <is>
          <t>18</t>
        </is>
      </c>
      <c r="N5904" s="12" t="n">
        <v>1</v>
      </c>
      <c r="O5904" s="12" t="n">
        <v>1</v>
      </c>
      <c r="P5904" s="12" t="n"/>
      <c r="Q5904" s="12" t="n"/>
      <c r="R5904" s="12" t="n"/>
      <c r="S5904" s="12" t="inlineStr">
        <is>
          <t>Tray</t>
        </is>
      </c>
      <c r="T5904" s="16" t="n">
        <v>2186</v>
      </c>
      <c r="U5904" s="16" t="n">
        <v>268</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C-I-0083</t>
        </is>
      </c>
      <c r="B5905" s="12" t="inlineStr">
        <is>
          <t>C</t>
        </is>
      </c>
      <c r="C5905" s="12" t="inlineStr">
        <is>
          <t>Grid interface</t>
        </is>
      </c>
      <c r="D5905" s="12" t="inlineStr">
        <is>
          <t>Analog instrument to JB JB-CO2 compression 3 -AI02: 20 x 1 pr (field cables)</t>
        </is>
      </c>
      <c r="E5905" s="12" t="inlineStr"/>
      <c r="F5905" s="12" t="inlineStr">
        <is>
          <t xml:space="preserve">CO2 compression 3 x ~19 MW + dehydration: rooftop HVAC, exhaust fans, </t>
        </is>
      </c>
      <c r="G5905" s="12" t="inlineStr">
        <is>
          <t>JB-CO2 compression 3 -AI02</t>
        </is>
      </c>
      <c r="H5905" s="12" t="inlineStr">
        <is>
          <t xml:space="preserve">CO2 compression 3 x ~19 MW + dehydration: rooftop HVAC, exhaust fans, </t>
        </is>
      </c>
      <c r="I5905" s="12" t="inlineStr">
        <is>
          <t>Instrumentation</t>
        </is>
      </c>
      <c r="J5905" s="12" t="inlineStr">
        <is>
          <t>Instrumentation PLTC / TC-ER 300 V, #18 twisted shielded pairs, overall shield</t>
        </is>
      </c>
      <c r="K5905" s="12" t="inlineStr">
        <is>
          <t>PLTC|1 pr|16</t>
        </is>
      </c>
      <c r="L5905" s="12" t="inlineStr">
        <is>
          <t>1 pr</t>
        </is>
      </c>
      <c r="M5905" s="12" t="inlineStr">
        <is>
          <t>16</t>
        </is>
      </c>
      <c r="N5905" s="12" t="n">
        <v>20</v>
      </c>
      <c r="O5905" s="12" t="n">
        <v>1</v>
      </c>
      <c r="P5905" s="12" t="n"/>
      <c r="Q5905" s="12" t="n"/>
      <c r="R5905" s="12" t="n"/>
      <c r="S5905" s="12" t="inlineStr">
        <is>
          <t>Tray / conduit</t>
        </is>
      </c>
      <c r="T5905" s="16" t="n">
        <v>161</v>
      </c>
      <c r="U5905" s="16" t="n">
        <v>10</v>
      </c>
      <c r="V5905" s="16">
        <f>ROUNDUP((T5905+U5905+2*'Read Me'!$B$13)*(1+'Read Me'!$B$12),-1)</f>
        <v/>
      </c>
      <c r="W5905" s="16">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C-I-0084</t>
        </is>
      </c>
      <c r="B5906" s="12" t="inlineStr">
        <is>
          <t>C</t>
        </is>
      </c>
      <c r="C5906" s="12" t="inlineStr">
        <is>
          <t>Grid interface</t>
        </is>
      </c>
      <c r="D5906" s="12" t="inlineStr">
        <is>
          <t>Home run JB-CO2 compression 3 -AI02 to the control / marshalling room</t>
        </is>
      </c>
      <c r="E5906" s="12" t="inlineStr">
        <is>
          <t>R1</t>
        </is>
      </c>
      <c r="F5906" s="12" t="inlineStr">
        <is>
          <t>R1: main electrical building (64 x 180 ft)</t>
        </is>
      </c>
      <c r="G5906" s="12" t="inlineStr">
        <is>
          <t>JB-CO2 compression 3 -AI02</t>
        </is>
      </c>
      <c r="H5906" s="12" t="inlineStr">
        <is>
          <t xml:space="preserve">CO2 compression 3 x ~19 MW + dehydration: rooftop HVAC, exhaust fans, </t>
        </is>
      </c>
      <c r="I5906" s="12" t="inlineStr">
        <is>
          <t>Instrumentation</t>
        </is>
      </c>
      <c r="J5906" s="12" t="inlineStr">
        <is>
          <t>Instrumentation PLTC / TC-ER 300 V, #18 twisted shielded pairs, overall shield</t>
        </is>
      </c>
      <c r="K5906" s="12" t="inlineStr">
        <is>
          <t>PLTC|24 pr|18</t>
        </is>
      </c>
      <c r="L5906" s="12" t="inlineStr">
        <is>
          <t>24 pr</t>
        </is>
      </c>
      <c r="M5906" s="12" t="inlineStr">
        <is>
          <t>18</t>
        </is>
      </c>
      <c r="N5906" s="12" t="n">
        <v>1</v>
      </c>
      <c r="O5906" s="12" t="n">
        <v>1</v>
      </c>
      <c r="P5906" s="12" t="n"/>
      <c r="Q5906" s="12" t="n"/>
      <c r="R5906" s="12" t="n"/>
      <c r="S5906" s="12" t="inlineStr">
        <is>
          <t>Tray</t>
        </is>
      </c>
      <c r="T5906" s="16" t="n">
        <v>2186</v>
      </c>
      <c r="U5906" s="16" t="n">
        <v>268</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C-I-0085</t>
        </is>
      </c>
      <c r="B5907" s="12" t="inlineStr">
        <is>
          <t>C</t>
        </is>
      </c>
      <c r="C5907" s="12" t="inlineStr">
        <is>
          <t>Grid interface</t>
        </is>
      </c>
      <c r="D5907" s="12" t="inlineStr">
        <is>
          <t>Analog instrument to JB JB-CO2 compression 3 -AI03: 20 x 1 pr (field cables)</t>
        </is>
      </c>
      <c r="E5907" s="12" t="inlineStr"/>
      <c r="F5907" s="12" t="inlineStr">
        <is>
          <t xml:space="preserve">CO2 compression 3 x ~19 MW + dehydration: rooftop HVAC, exhaust fans, </t>
        </is>
      </c>
      <c r="G5907" s="12" t="inlineStr">
        <is>
          <t>JB-CO2 compression 3 -AI03</t>
        </is>
      </c>
      <c r="H5907" s="12" t="inlineStr">
        <is>
          <t xml:space="preserve">CO2 compression 3 x ~19 MW + dehydration: rooftop HVAC, exhaust fans, </t>
        </is>
      </c>
      <c r="I5907" s="12" t="inlineStr">
        <is>
          <t>Instrumentation</t>
        </is>
      </c>
      <c r="J5907" s="12" t="inlineStr">
        <is>
          <t>Instrumentation PLTC / TC-ER 300 V, #18 twisted shielded pairs, overall shield</t>
        </is>
      </c>
      <c r="K5907" s="12" t="inlineStr">
        <is>
          <t>PLTC|1 pr|16</t>
        </is>
      </c>
      <c r="L5907" s="12" t="inlineStr">
        <is>
          <t>1 pr</t>
        </is>
      </c>
      <c r="M5907" s="12" t="inlineStr">
        <is>
          <t>16</t>
        </is>
      </c>
      <c r="N5907" s="12" t="n">
        <v>20</v>
      </c>
      <c r="O5907" s="12" t="n">
        <v>1</v>
      </c>
      <c r="P5907" s="12" t="n"/>
      <c r="Q5907" s="12" t="n"/>
      <c r="R5907" s="12" t="n"/>
      <c r="S5907" s="12" t="inlineStr">
        <is>
          <t>Tray / conduit</t>
        </is>
      </c>
      <c r="T5907" s="16" t="n">
        <v>161</v>
      </c>
      <c r="U5907" s="16" t="n">
        <v>10</v>
      </c>
      <c r="V5907" s="16">
        <f>ROUNDUP((T5907+U5907+2*'Read Me'!$B$13)*(1+'Read Me'!$B$12),-1)</f>
        <v/>
      </c>
      <c r="W5907" s="16">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C-I-0086</t>
        </is>
      </c>
      <c r="B5908" s="12" t="inlineStr">
        <is>
          <t>C</t>
        </is>
      </c>
      <c r="C5908" s="12" t="inlineStr">
        <is>
          <t>Grid interface</t>
        </is>
      </c>
      <c r="D5908" s="12" t="inlineStr">
        <is>
          <t>Home run JB-CO2 compression 3 -AI03 to the control / marshalling room</t>
        </is>
      </c>
      <c r="E5908" s="12" t="inlineStr">
        <is>
          <t>R1</t>
        </is>
      </c>
      <c r="F5908" s="12" t="inlineStr">
        <is>
          <t>R1: main electrical building (64 x 180 ft)</t>
        </is>
      </c>
      <c r="G5908" s="12" t="inlineStr">
        <is>
          <t>JB-CO2 compression 3 -AI03</t>
        </is>
      </c>
      <c r="H5908" s="12" t="inlineStr">
        <is>
          <t xml:space="preserve">CO2 compression 3 x ~19 MW + dehydration: rooftop HVAC, exhaust fans, </t>
        </is>
      </c>
      <c r="I5908" s="12" t="inlineStr">
        <is>
          <t>Instrumentation</t>
        </is>
      </c>
      <c r="J5908" s="12" t="inlineStr">
        <is>
          <t>Instrumentation PLTC / TC-ER 300 V, #18 twisted shielded pairs, overall shield</t>
        </is>
      </c>
      <c r="K5908" s="12" t="inlineStr">
        <is>
          <t>PLTC|24 pr|18</t>
        </is>
      </c>
      <c r="L5908" s="12" t="inlineStr">
        <is>
          <t>24 pr</t>
        </is>
      </c>
      <c r="M5908" s="12" t="inlineStr">
        <is>
          <t>18</t>
        </is>
      </c>
      <c r="N5908" s="12" t="n">
        <v>1</v>
      </c>
      <c r="O5908" s="12" t="n">
        <v>1</v>
      </c>
      <c r="P5908" s="12" t="n"/>
      <c r="Q5908" s="12" t="n"/>
      <c r="R5908" s="12" t="n"/>
      <c r="S5908" s="12" t="inlineStr">
        <is>
          <t>Tray</t>
        </is>
      </c>
      <c r="T5908" s="16" t="n">
        <v>2186</v>
      </c>
      <c r="U5908" s="16" t="n">
        <v>268</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C-I-0087</t>
        </is>
      </c>
      <c r="B5909" s="12" t="inlineStr">
        <is>
          <t>C</t>
        </is>
      </c>
      <c r="C5909" s="12" t="inlineStr">
        <is>
          <t>Grid interface</t>
        </is>
      </c>
      <c r="D5909" s="12" t="inlineStr">
        <is>
          <t>Analog instrument to JB JB-CO2 compression 3 -AI04: 20 x 1 pr (field cables)</t>
        </is>
      </c>
      <c r="E5909" s="12" t="inlineStr"/>
      <c r="F5909" s="12" t="inlineStr">
        <is>
          <t xml:space="preserve">CO2 compression 3 x ~19 MW + dehydration: rooftop HVAC, exhaust fans, </t>
        </is>
      </c>
      <c r="G5909" s="12" t="inlineStr">
        <is>
          <t>JB-CO2 compression 3 -AI04</t>
        </is>
      </c>
      <c r="H5909" s="12" t="inlineStr">
        <is>
          <t xml:space="preserve">CO2 compression 3 x ~19 MW + dehydration: rooftop HVAC, exhaust fans, </t>
        </is>
      </c>
      <c r="I5909" s="12" t="inlineStr">
        <is>
          <t>Instrumentation</t>
        </is>
      </c>
      <c r="J5909" s="12" t="inlineStr">
        <is>
          <t>Instrumentation PLTC / TC-ER 300 V, #18 twisted shielded pairs, overall shield</t>
        </is>
      </c>
      <c r="K5909" s="12" t="inlineStr">
        <is>
          <t>PLTC|1 pr|16</t>
        </is>
      </c>
      <c r="L5909" s="12" t="inlineStr">
        <is>
          <t>1 pr</t>
        </is>
      </c>
      <c r="M5909" s="12" t="inlineStr">
        <is>
          <t>16</t>
        </is>
      </c>
      <c r="N5909" s="12" t="n">
        <v>20</v>
      </c>
      <c r="O5909" s="12" t="n">
        <v>1</v>
      </c>
      <c r="P5909" s="12" t="n"/>
      <c r="Q5909" s="12" t="n"/>
      <c r="R5909" s="12" t="n"/>
      <c r="S5909" s="12" t="inlineStr">
        <is>
          <t>Tray / conduit</t>
        </is>
      </c>
      <c r="T5909" s="16" t="n">
        <v>161</v>
      </c>
      <c r="U5909" s="16" t="n">
        <v>10</v>
      </c>
      <c r="V5909" s="16">
        <f>ROUNDUP((T5909+U5909+2*'Read Me'!$B$13)*(1+'Read Me'!$B$12),-1)</f>
        <v/>
      </c>
      <c r="W5909" s="16">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C-I-0088</t>
        </is>
      </c>
      <c r="B5910" s="12" t="inlineStr">
        <is>
          <t>C</t>
        </is>
      </c>
      <c r="C5910" s="12" t="inlineStr">
        <is>
          <t>Grid interface</t>
        </is>
      </c>
      <c r="D5910" s="12" t="inlineStr">
        <is>
          <t>Home run JB-CO2 compression 3 -AI04 to the control / marshalling room</t>
        </is>
      </c>
      <c r="E5910" s="12" t="inlineStr">
        <is>
          <t>R1</t>
        </is>
      </c>
      <c r="F5910" s="12" t="inlineStr">
        <is>
          <t>R1: main electrical building (64 x 180 ft)</t>
        </is>
      </c>
      <c r="G5910" s="12" t="inlineStr">
        <is>
          <t>JB-CO2 compression 3 -AI04</t>
        </is>
      </c>
      <c r="H5910" s="12" t="inlineStr">
        <is>
          <t xml:space="preserve">CO2 compression 3 x ~19 MW + dehydration: rooftop HVAC, exhaust fans, </t>
        </is>
      </c>
      <c r="I5910" s="12" t="inlineStr">
        <is>
          <t>Instrumentation</t>
        </is>
      </c>
      <c r="J5910" s="12" t="inlineStr">
        <is>
          <t>Instrumentation PLTC / TC-ER 300 V, #18 twisted shielded pairs, overall shield</t>
        </is>
      </c>
      <c r="K5910" s="12" t="inlineStr">
        <is>
          <t>PLTC|24 pr|18</t>
        </is>
      </c>
      <c r="L5910" s="12" t="inlineStr">
        <is>
          <t>24 pr</t>
        </is>
      </c>
      <c r="M5910" s="12" t="inlineStr">
        <is>
          <t>18</t>
        </is>
      </c>
      <c r="N5910" s="12" t="n">
        <v>1</v>
      </c>
      <c r="O5910" s="12" t="n">
        <v>1</v>
      </c>
      <c r="P5910" s="12" t="n"/>
      <c r="Q5910" s="12" t="n"/>
      <c r="R5910" s="12" t="n"/>
      <c r="S5910" s="12" t="inlineStr">
        <is>
          <t>Tray</t>
        </is>
      </c>
      <c r="T5910" s="16" t="n">
        <v>2186</v>
      </c>
      <c r="U5910" s="16" t="n">
        <v>268</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C-I-0089</t>
        </is>
      </c>
      <c r="B5911" s="12" t="inlineStr">
        <is>
          <t>C</t>
        </is>
      </c>
      <c r="C5911" s="12" t="inlineStr">
        <is>
          <t>Grid interface</t>
        </is>
      </c>
      <c r="D5911" s="12" t="inlineStr">
        <is>
          <t>Analog instrument to JB JB-CO2 compression 3 -AI05: 20 x 1 pr (field cables)</t>
        </is>
      </c>
      <c r="E5911" s="12" t="inlineStr"/>
      <c r="F5911" s="12" t="inlineStr">
        <is>
          <t xml:space="preserve">CO2 compression 3 x ~19 MW + dehydration: rooftop HVAC, exhaust fans, </t>
        </is>
      </c>
      <c r="G5911" s="12" t="inlineStr">
        <is>
          <t>JB-CO2 compression 3 -AI05</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C-I-0090</t>
        </is>
      </c>
      <c r="B5912" s="12" t="inlineStr">
        <is>
          <t>C</t>
        </is>
      </c>
      <c r="C5912" s="12" t="inlineStr">
        <is>
          <t>Grid interface</t>
        </is>
      </c>
      <c r="D5912" s="12" t="inlineStr">
        <is>
          <t>Home run JB-CO2 compression 3 -AI05 to the control / marshalling room</t>
        </is>
      </c>
      <c r="E5912" s="12" t="inlineStr">
        <is>
          <t>R1</t>
        </is>
      </c>
      <c r="F5912" s="12" t="inlineStr">
        <is>
          <t>R1: main electrical building (64 x 180 ft)</t>
        </is>
      </c>
      <c r="G5912" s="12" t="inlineStr">
        <is>
          <t>JB-CO2 compression 3 -AI05</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C-I-0091</t>
        </is>
      </c>
      <c r="B5913" s="12" t="inlineStr">
        <is>
          <t>C</t>
        </is>
      </c>
      <c r="C5913" s="12" t="inlineStr">
        <is>
          <t>Grid interface</t>
        </is>
      </c>
      <c r="D5913" s="12" t="inlineStr">
        <is>
          <t>Analog instrument to JB JB-CO2 compression 3 -AI06: 20 x 1 pr (field cables)</t>
        </is>
      </c>
      <c r="E5913" s="12" t="inlineStr"/>
      <c r="F5913" s="12" t="inlineStr">
        <is>
          <t xml:space="preserve">CO2 compression 3 x ~19 MW + dehydration: rooftop HVAC, exhaust fans, </t>
        </is>
      </c>
      <c r="G5913" s="12" t="inlineStr">
        <is>
          <t>JB-CO2 compression 3 -AI06</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C-I-0092</t>
        </is>
      </c>
      <c r="B5914" s="12" t="inlineStr">
        <is>
          <t>C</t>
        </is>
      </c>
      <c r="C5914" s="12" t="inlineStr">
        <is>
          <t>Grid interface</t>
        </is>
      </c>
      <c r="D5914" s="12" t="inlineStr">
        <is>
          <t>Home run JB-CO2 compression 3 -AI06 to the control / marshalling room</t>
        </is>
      </c>
      <c r="E5914" s="12" t="inlineStr">
        <is>
          <t>R1</t>
        </is>
      </c>
      <c r="F5914" s="12" t="inlineStr">
        <is>
          <t>R1: main electrical building (64 x 180 ft)</t>
        </is>
      </c>
      <c r="G5914" s="12" t="inlineStr">
        <is>
          <t>JB-CO2 compression 3 -AI06</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C-I-0093</t>
        </is>
      </c>
      <c r="B5915" s="12" t="inlineStr">
        <is>
          <t>C</t>
        </is>
      </c>
      <c r="C5915" s="12" t="inlineStr">
        <is>
          <t>Grid interface</t>
        </is>
      </c>
      <c r="D5915" s="12" t="inlineStr">
        <is>
          <t>Analog instrument to JB JB-CO2 compression 3 -AI07: 20 x 1 pr (field cables)</t>
        </is>
      </c>
      <c r="E5915" s="12" t="inlineStr"/>
      <c r="F5915" s="12" t="inlineStr">
        <is>
          <t xml:space="preserve">CO2 compression 3 x ~19 MW + dehydration: rooftop HVAC, exhaust fans, </t>
        </is>
      </c>
      <c r="G5915" s="12" t="inlineStr">
        <is>
          <t>JB-CO2 compression 3 -AI07</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C-I-0094</t>
        </is>
      </c>
      <c r="B5916" s="12" t="inlineStr">
        <is>
          <t>C</t>
        </is>
      </c>
      <c r="C5916" s="12" t="inlineStr">
        <is>
          <t>Grid interface</t>
        </is>
      </c>
      <c r="D5916" s="12" t="inlineStr">
        <is>
          <t>Home run JB-CO2 compression 3 -AI07 to the control / marshalling room</t>
        </is>
      </c>
      <c r="E5916" s="12" t="inlineStr">
        <is>
          <t>R1</t>
        </is>
      </c>
      <c r="F5916" s="12" t="inlineStr">
        <is>
          <t>R1: main electrical building (64 x 180 ft)</t>
        </is>
      </c>
      <c r="G5916" s="12" t="inlineStr">
        <is>
          <t>JB-CO2 compression 3 -AI07</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C-I-0095</t>
        </is>
      </c>
      <c r="B5917" s="12" t="inlineStr">
        <is>
          <t>C</t>
        </is>
      </c>
      <c r="C5917" s="12" t="inlineStr">
        <is>
          <t>Grid interface</t>
        </is>
      </c>
      <c r="D5917" s="12" t="inlineStr">
        <is>
          <t>Analog instrument to JB JB-CO2 compression 3 -AI08: 10 x 1 pr (field cables)</t>
        </is>
      </c>
      <c r="E5917" s="12" t="inlineStr"/>
      <c r="F5917" s="12" t="inlineStr">
        <is>
          <t xml:space="preserve">CO2 compression 3 x ~19 MW + dehydration: rooftop HVAC, exhaust fans, </t>
        </is>
      </c>
      <c r="G5917" s="12" t="inlineStr">
        <is>
          <t>JB-CO2 compression 3 -AI08</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10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C-I-0096</t>
        </is>
      </c>
      <c r="B5918" s="12" t="inlineStr">
        <is>
          <t>C</t>
        </is>
      </c>
      <c r="C5918" s="12" t="inlineStr">
        <is>
          <t>Grid interface</t>
        </is>
      </c>
      <c r="D5918" s="12" t="inlineStr">
        <is>
          <t>Home run JB-CO2 compression 3 -AI08 to the control / marshalling room</t>
        </is>
      </c>
      <c r="E5918" s="12" t="inlineStr">
        <is>
          <t>R1</t>
        </is>
      </c>
      <c r="F5918" s="12" t="inlineStr">
        <is>
          <t>R1: main electrical building (64 x 180 ft)</t>
        </is>
      </c>
      <c r="G5918" s="12" t="inlineStr">
        <is>
          <t>JB-CO2 compression 3 -AI08</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C-I-0097</t>
        </is>
      </c>
      <c r="B5919" s="12" t="inlineStr">
        <is>
          <t>C</t>
        </is>
      </c>
      <c r="C5919" s="12" t="inlineStr">
        <is>
          <t>Grid interface</t>
        </is>
      </c>
      <c r="D5919" s="12" t="inlineStr">
        <is>
          <t>Discrete device to JB JB-CO2 compression 3 -DI01: 20 x 1 pr (field cables)</t>
        </is>
      </c>
      <c r="E5919" s="12" t="inlineStr"/>
      <c r="F5919" s="12" t="inlineStr">
        <is>
          <t xml:space="preserve">CO2 compression 3 x ~19 MW + dehydration: rooftop HVAC, exhaust fans, </t>
        </is>
      </c>
      <c r="G5919" s="12" t="inlineStr">
        <is>
          <t>JB-CO2 compression 3 -DI01</t>
        </is>
      </c>
      <c r="H5919" s="12" t="inlineStr">
        <is>
          <t xml:space="preserve">CO2 compression 3 x ~19 MW + dehydration: rooftop HVAC, exhaust fans, </t>
        </is>
      </c>
      <c r="I5919" s="12" t="inlineStr">
        <is>
          <t>Instrumentation</t>
        </is>
      </c>
      <c r="J5919" s="12" t="inlineStr">
        <is>
          <t>Instrumentation PLTC / TC-ER 300 V, #18 twisted shielded pairs, overall shield</t>
        </is>
      </c>
      <c r="K5919" s="12" t="inlineStr">
        <is>
          <t>PLTC|1 pr|16</t>
        </is>
      </c>
      <c r="L5919" s="12" t="inlineStr">
        <is>
          <t>1 pr</t>
        </is>
      </c>
      <c r="M5919" s="12" t="inlineStr">
        <is>
          <t>16</t>
        </is>
      </c>
      <c r="N5919" s="12" t="n">
        <v>20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C-I-0098</t>
        </is>
      </c>
      <c r="B5920" s="12" t="inlineStr">
        <is>
          <t>C</t>
        </is>
      </c>
      <c r="C5920" s="12" t="inlineStr">
        <is>
          <t>Grid interface</t>
        </is>
      </c>
      <c r="D5920" s="12" t="inlineStr">
        <is>
          <t>Home run JB-CO2 compression 3 -DI01 to the control / marshalling room</t>
        </is>
      </c>
      <c r="E5920" s="12" t="inlineStr">
        <is>
          <t>R1</t>
        </is>
      </c>
      <c r="F5920" s="12" t="inlineStr">
        <is>
          <t>R1: main electrical building (64 x 180 ft)</t>
        </is>
      </c>
      <c r="G5920" s="12" t="inlineStr">
        <is>
          <t>JB-CO2 compression 3 -DI01</t>
        </is>
      </c>
      <c r="H5920" s="12" t="inlineStr">
        <is>
          <t xml:space="preserve">CO2 compression 3 x ~19 MW + dehydration: rooftop HVAC, exhaust fans, </t>
        </is>
      </c>
      <c r="I5920" s="12" t="inlineStr">
        <is>
          <t>Instrumentation</t>
        </is>
      </c>
      <c r="J5920" s="12" t="inlineStr">
        <is>
          <t>Instrumentation PLTC / TC-ER 300 V, #18 twisted shielded pairs, overall shield</t>
        </is>
      </c>
      <c r="K5920" s="12" t="inlineStr">
        <is>
          <t>PLTC|24 pr|18</t>
        </is>
      </c>
      <c r="L5920" s="12" t="inlineStr">
        <is>
          <t>24 pr</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C-I-0099</t>
        </is>
      </c>
      <c r="B5921" s="12" t="inlineStr">
        <is>
          <t>C</t>
        </is>
      </c>
      <c r="C5921" s="12" t="inlineStr">
        <is>
          <t>Grid interface</t>
        </is>
      </c>
      <c r="D5921" s="12" t="inlineStr">
        <is>
          <t>Discrete device to JB JB-CO2 compression 3 -DI02: 20 x 1 pr (field cables)</t>
        </is>
      </c>
      <c r="E5921" s="12" t="inlineStr"/>
      <c r="F5921" s="12" t="inlineStr">
        <is>
          <t xml:space="preserve">CO2 compression 3 x ~19 MW + dehydration: rooftop HVAC, exhaust fans, </t>
        </is>
      </c>
      <c r="G5921" s="12" t="inlineStr">
        <is>
          <t>JB-CO2 compression 3 -DI02</t>
        </is>
      </c>
      <c r="H5921" s="12" t="inlineStr">
        <is>
          <t xml:space="preserve">CO2 compression 3 x ~19 MW + dehydration: rooftop HVAC, exhaust fans, </t>
        </is>
      </c>
      <c r="I5921" s="12" t="inlineStr">
        <is>
          <t>Instrumentation</t>
        </is>
      </c>
      <c r="J5921" s="12" t="inlineStr">
        <is>
          <t>Instrumentation PLTC / TC-ER 300 V, #18 twisted shielded pairs, overall shield</t>
        </is>
      </c>
      <c r="K5921" s="12" t="inlineStr">
        <is>
          <t>PLTC|1 pr|16</t>
        </is>
      </c>
      <c r="L5921" s="12" t="inlineStr">
        <is>
          <t>1 pr</t>
        </is>
      </c>
      <c r="M5921" s="12" t="inlineStr">
        <is>
          <t>16</t>
        </is>
      </c>
      <c r="N5921" s="12" t="n">
        <v>20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C-I-0100</t>
        </is>
      </c>
      <c r="B5922" s="12" t="inlineStr">
        <is>
          <t>C</t>
        </is>
      </c>
      <c r="C5922" s="12" t="inlineStr">
        <is>
          <t>Grid interface</t>
        </is>
      </c>
      <c r="D5922" s="12" t="inlineStr">
        <is>
          <t>Home run JB-CO2 compression 3 -DI02 to the control / marshalling room</t>
        </is>
      </c>
      <c r="E5922" s="12" t="inlineStr">
        <is>
          <t>R1</t>
        </is>
      </c>
      <c r="F5922" s="12" t="inlineStr">
        <is>
          <t>R1: main electrical building (64 x 180 ft)</t>
        </is>
      </c>
      <c r="G5922" s="12" t="inlineStr">
        <is>
          <t>JB-CO2 compression 3 -DI02</t>
        </is>
      </c>
      <c r="H5922" s="12" t="inlineStr">
        <is>
          <t xml:space="preserve">CO2 compression 3 x ~19 MW + dehydration: rooftop HVAC, exhaust fans, </t>
        </is>
      </c>
      <c r="I5922" s="12" t="inlineStr">
        <is>
          <t>Instrumentation</t>
        </is>
      </c>
      <c r="J5922" s="12" t="inlineStr">
        <is>
          <t>Instrumentation PLTC / TC-ER 300 V, #18 twisted shielded pairs, overall shield</t>
        </is>
      </c>
      <c r="K5922" s="12" t="inlineStr">
        <is>
          <t>PLTC|24 pr|18</t>
        </is>
      </c>
      <c r="L5922" s="12" t="inlineStr">
        <is>
          <t>24 pr</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C-I-0101</t>
        </is>
      </c>
      <c r="B5923" s="12" t="inlineStr">
        <is>
          <t>C</t>
        </is>
      </c>
      <c r="C5923" s="12" t="inlineStr">
        <is>
          <t>Grid interface</t>
        </is>
      </c>
      <c r="D5923" s="12" t="inlineStr">
        <is>
          <t>Discrete device to JB JB-CO2 compression 3 -DI03: 20 x 1 pr (field cables)</t>
        </is>
      </c>
      <c r="E5923" s="12" t="inlineStr"/>
      <c r="F5923" s="12" t="inlineStr">
        <is>
          <t xml:space="preserve">CO2 compression 3 x ~19 MW + dehydration: rooftop HVAC, exhaust fans, </t>
        </is>
      </c>
      <c r="G5923" s="12" t="inlineStr">
        <is>
          <t>JB-CO2 compression 3 -DI03</t>
        </is>
      </c>
      <c r="H5923" s="12" t="inlineStr">
        <is>
          <t xml:space="preserve">CO2 compression 3 x ~19 MW + dehydration: rooftop HVAC, exhaust fans, </t>
        </is>
      </c>
      <c r="I5923" s="12" t="inlineStr">
        <is>
          <t>Instrumentation</t>
        </is>
      </c>
      <c r="J5923" s="12" t="inlineStr">
        <is>
          <t>Instrumentation PLTC / TC-ER 300 V, #18 twisted shielded pairs, overall shield</t>
        </is>
      </c>
      <c r="K5923" s="12" t="inlineStr">
        <is>
          <t>PLTC|1 pr|16</t>
        </is>
      </c>
      <c r="L5923" s="12" t="inlineStr">
        <is>
          <t>1 pr</t>
        </is>
      </c>
      <c r="M5923" s="12" t="inlineStr">
        <is>
          <t>16</t>
        </is>
      </c>
      <c r="N5923" s="12" t="n">
        <v>20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C-I-0102</t>
        </is>
      </c>
      <c r="B5924" s="12" t="inlineStr">
        <is>
          <t>C</t>
        </is>
      </c>
      <c r="C5924" s="12" t="inlineStr">
        <is>
          <t>Grid interface</t>
        </is>
      </c>
      <c r="D5924" s="12" t="inlineStr">
        <is>
          <t>Home run JB-CO2 compression 3 -DI03 to the control / marshalling room</t>
        </is>
      </c>
      <c r="E5924" s="12" t="inlineStr">
        <is>
          <t>R1</t>
        </is>
      </c>
      <c r="F5924" s="12" t="inlineStr">
        <is>
          <t>R1: main electrical building (64 x 180 ft)</t>
        </is>
      </c>
      <c r="G5924" s="12" t="inlineStr">
        <is>
          <t>JB-CO2 compression 3 -DI03</t>
        </is>
      </c>
      <c r="H5924" s="12" t="inlineStr">
        <is>
          <t xml:space="preserve">CO2 compression 3 x ~19 MW + dehydration: rooftop HVAC, exhaust fans, </t>
        </is>
      </c>
      <c r="I5924" s="12" t="inlineStr">
        <is>
          <t>Instrumentation</t>
        </is>
      </c>
      <c r="J5924" s="12" t="inlineStr">
        <is>
          <t>Instrumentation PLTC / TC-ER 300 V, #18 twisted shielded pairs, overall shield</t>
        </is>
      </c>
      <c r="K5924" s="12" t="inlineStr">
        <is>
          <t>PLTC|24 pr|18</t>
        </is>
      </c>
      <c r="L5924" s="12" t="inlineStr">
        <is>
          <t>24 pr</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C-I-0103</t>
        </is>
      </c>
      <c r="B5925" s="12" t="inlineStr">
        <is>
          <t>C</t>
        </is>
      </c>
      <c r="C5925" s="12" t="inlineStr">
        <is>
          <t>Grid interface</t>
        </is>
      </c>
      <c r="D5925" s="12" t="inlineStr">
        <is>
          <t>Discrete device to JB JB-CO2 compression 3 -DI04: 20 x 1 pr (field cables)</t>
        </is>
      </c>
      <c r="E5925" s="12" t="inlineStr"/>
      <c r="F5925" s="12" t="inlineStr">
        <is>
          <t xml:space="preserve">CO2 compression 3 x ~19 MW + dehydration: rooftop HVAC, exhaust fans, </t>
        </is>
      </c>
      <c r="G5925" s="12" t="inlineStr">
        <is>
          <t>JB-CO2 compression 3 -DI04</t>
        </is>
      </c>
      <c r="H5925" s="12" t="inlineStr">
        <is>
          <t xml:space="preserve">CO2 compression 3 x ~19 MW + dehydration: rooftop HVAC, exhaust fans, </t>
        </is>
      </c>
      <c r="I5925" s="12" t="inlineStr">
        <is>
          <t>Instrumentation</t>
        </is>
      </c>
      <c r="J5925" s="12" t="inlineStr">
        <is>
          <t>Instrumentation PLTC / TC-ER 300 V, #18 twisted shielded pairs, overall shield</t>
        </is>
      </c>
      <c r="K5925" s="12" t="inlineStr">
        <is>
          <t>PLTC|1 pr|16</t>
        </is>
      </c>
      <c r="L5925" s="12" t="inlineStr">
        <is>
          <t>1 pr</t>
        </is>
      </c>
      <c r="M5925" s="12" t="inlineStr">
        <is>
          <t>16</t>
        </is>
      </c>
      <c r="N5925" s="12" t="n">
        <v>20</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C-I-0104</t>
        </is>
      </c>
      <c r="B5926" s="12" t="inlineStr">
        <is>
          <t>C</t>
        </is>
      </c>
      <c r="C5926" s="12" t="inlineStr">
        <is>
          <t>Grid interface</t>
        </is>
      </c>
      <c r="D5926" s="12" t="inlineStr">
        <is>
          <t>Home run JB-CO2 compression 3 -DI04 to the control / marshalling room</t>
        </is>
      </c>
      <c r="E5926" s="12" t="inlineStr">
        <is>
          <t>R1</t>
        </is>
      </c>
      <c r="F5926" s="12" t="inlineStr">
        <is>
          <t>R1: main electrical building (64 x 180 ft)</t>
        </is>
      </c>
      <c r="G5926" s="12" t="inlineStr">
        <is>
          <t>JB-CO2 compression 3 -DI04</t>
        </is>
      </c>
      <c r="H5926" s="12" t="inlineStr">
        <is>
          <t xml:space="preserve">CO2 compression 3 x ~19 MW + dehydration: rooftop HVAC, exhaust fans, </t>
        </is>
      </c>
      <c r="I5926" s="12" t="inlineStr">
        <is>
          <t>Instrumentation</t>
        </is>
      </c>
      <c r="J5926" s="12" t="inlineStr">
        <is>
          <t>Instrumentation PLTC / TC-ER 300 V, #18 twisted shielded pairs, overall shield</t>
        </is>
      </c>
      <c r="K5926" s="12" t="inlineStr">
        <is>
          <t>PLTC|24 pr|18</t>
        </is>
      </c>
      <c r="L5926" s="12" t="inlineStr">
        <is>
          <t>24 pr</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C-I-0105</t>
        </is>
      </c>
      <c r="B5927" s="12" t="inlineStr">
        <is>
          <t>C</t>
        </is>
      </c>
      <c r="C5927" s="12" t="inlineStr">
        <is>
          <t>Grid interface</t>
        </is>
      </c>
      <c r="D5927" s="12" t="inlineStr">
        <is>
          <t>Discrete device to JB JB-CO2 compression 3 -DI05: 20 x 1 pr (field cables)</t>
        </is>
      </c>
      <c r="E5927" s="12" t="inlineStr"/>
      <c r="F5927" s="12" t="inlineStr">
        <is>
          <t xml:space="preserve">CO2 compression 3 x ~19 MW + dehydration: rooftop HVAC, exhaust fans, </t>
        </is>
      </c>
      <c r="G5927" s="12" t="inlineStr">
        <is>
          <t>JB-CO2 compression 3 -DI05</t>
        </is>
      </c>
      <c r="H5927" s="12" t="inlineStr">
        <is>
          <t xml:space="preserve">CO2 compression 3 x ~19 MW + dehydration: rooftop HVAC, exhaust fans, </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20</v>
      </c>
      <c r="O5927" s="12" t="n">
        <v>1</v>
      </c>
      <c r="P5927" s="12" t="n"/>
      <c r="Q5927" s="12" t="n"/>
      <c r="R5927" s="12" t="n"/>
      <c r="S5927" s="12" t="inlineStr">
        <is>
          <t>Tray / conduit</t>
        </is>
      </c>
      <c r="T5927" s="16" t="n">
        <v>161</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C-I-0106</t>
        </is>
      </c>
      <c r="B5928" s="12" t="inlineStr">
        <is>
          <t>C</t>
        </is>
      </c>
      <c r="C5928" s="12" t="inlineStr">
        <is>
          <t>Grid interface</t>
        </is>
      </c>
      <c r="D5928" s="12" t="inlineStr">
        <is>
          <t>Home run JB-CO2 compression 3 -DI05 to the control / marshalling room</t>
        </is>
      </c>
      <c r="E5928" s="12" t="inlineStr">
        <is>
          <t>R1</t>
        </is>
      </c>
      <c r="F5928" s="12" t="inlineStr">
        <is>
          <t>R1: main electrical building (64 x 180 ft)</t>
        </is>
      </c>
      <c r="G5928" s="12" t="inlineStr">
        <is>
          <t>JB-CO2 compression 3 -DI05</t>
        </is>
      </c>
      <c r="H5928" s="12" t="inlineStr">
        <is>
          <t xml:space="preserve">CO2 compression 3 x ~19 MW + dehydration: rooftop HVAC, exhaust fans, </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2186</v>
      </c>
      <c r="U5928" s="16" t="n">
        <v>268</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C-I-0107</t>
        </is>
      </c>
      <c r="B5929" s="12" t="inlineStr">
        <is>
          <t>C</t>
        </is>
      </c>
      <c r="C5929" s="12" t="inlineStr">
        <is>
          <t>Grid interface</t>
        </is>
      </c>
      <c r="D5929" s="12" t="inlineStr">
        <is>
          <t>RTD to JB JB-CO2 compression 3 -RTD01: 10 x 1 tri (field cables)</t>
        </is>
      </c>
      <c r="E5929" s="12" t="inlineStr"/>
      <c r="F5929" s="12" t="inlineStr">
        <is>
          <t xml:space="preserve">CO2 compression 3 x ~19 MW + dehydration: rooftop HVAC, exhaust fans, </t>
        </is>
      </c>
      <c r="G5929" s="12" t="inlineStr">
        <is>
          <t>JB-CO2 compression 3 -RTD01</t>
        </is>
      </c>
      <c r="H5929" s="12" t="inlineStr">
        <is>
          <t xml:space="preserve">CO2 compression 3 x ~19 MW + dehydration: rooftop HVAC, exhaust fans, </t>
        </is>
      </c>
      <c r="I5929" s="12" t="inlineStr">
        <is>
          <t>Instrumentation</t>
        </is>
      </c>
      <c r="J5929" s="12" t="inlineStr">
        <is>
          <t>RTD cable, #18 shielded triads, PLTC</t>
        </is>
      </c>
      <c r="K5929" s="12" t="inlineStr">
        <is>
          <t>RTD|1 tri|18</t>
        </is>
      </c>
      <c r="L5929" s="12" t="inlineStr">
        <is>
          <t>1 tri</t>
        </is>
      </c>
      <c r="M5929" s="12" t="inlineStr">
        <is>
          <t>18</t>
        </is>
      </c>
      <c r="N5929" s="12" t="n">
        <v>10</v>
      </c>
      <c r="O5929" s="12" t="n">
        <v>1</v>
      </c>
      <c r="P5929" s="12" t="n"/>
      <c r="Q5929" s="12" t="n"/>
      <c r="R5929" s="12" t="n"/>
      <c r="S5929" s="12" t="inlineStr">
        <is>
          <t>Tray / conduit</t>
        </is>
      </c>
      <c r="T5929" s="16" t="n">
        <v>161</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C-I-0108</t>
        </is>
      </c>
      <c r="B5930" s="12" t="inlineStr">
        <is>
          <t>C</t>
        </is>
      </c>
      <c r="C5930" s="12" t="inlineStr">
        <is>
          <t>Grid interface</t>
        </is>
      </c>
      <c r="D5930" s="12" t="inlineStr">
        <is>
          <t>Home run JB-CO2 compression 3 -RTD01 to the control / marshalling room</t>
        </is>
      </c>
      <c r="E5930" s="12" t="inlineStr">
        <is>
          <t>R1</t>
        </is>
      </c>
      <c r="F5930" s="12" t="inlineStr">
        <is>
          <t>R1: main electrical building (64 x 180 ft)</t>
        </is>
      </c>
      <c r="G5930" s="12" t="inlineStr">
        <is>
          <t>JB-CO2 compression 3 -RTD01</t>
        </is>
      </c>
      <c r="H5930" s="12" t="inlineStr">
        <is>
          <t xml:space="preserve">CO2 compression 3 x ~19 MW + dehydration: rooftop HVAC, exhaust fans, </t>
        </is>
      </c>
      <c r="I5930" s="12" t="inlineStr">
        <is>
          <t>Instrumentation</t>
        </is>
      </c>
      <c r="J5930" s="12" t="inlineStr">
        <is>
          <t>RTD cable, #18 shielded triads, PLTC</t>
        </is>
      </c>
      <c r="K5930" s="12" t="inlineStr">
        <is>
          <t>RTD|12 tri|18</t>
        </is>
      </c>
      <c r="L5930" s="12" t="inlineStr">
        <is>
          <t>12 tri</t>
        </is>
      </c>
      <c r="M5930" s="12" t="inlineStr">
        <is>
          <t>18</t>
        </is>
      </c>
      <c r="N5930" s="12" t="n">
        <v>1</v>
      </c>
      <c r="O5930" s="12" t="n">
        <v>1</v>
      </c>
      <c r="P5930" s="12" t="n"/>
      <c r="Q5930" s="12" t="n"/>
      <c r="R5930" s="12" t="n"/>
      <c r="S5930" s="12" t="inlineStr">
        <is>
          <t>Tray</t>
        </is>
      </c>
      <c r="T5930" s="16" t="n">
        <v>2186</v>
      </c>
      <c r="U5930" s="16" t="n">
        <v>268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C-I-0109</t>
        </is>
      </c>
      <c r="B5931" s="12" t="inlineStr">
        <is>
          <t>C</t>
        </is>
      </c>
      <c r="C5931" s="12" t="inlineStr">
        <is>
          <t>Grid interface</t>
        </is>
      </c>
      <c r="D5931" s="12" t="inlineStr">
        <is>
          <t>RTD to JB JB-CO2 compression 3 -RTD02: 10 x 1 tri (field cables)</t>
        </is>
      </c>
      <c r="E5931" s="12" t="inlineStr"/>
      <c r="F5931" s="12" t="inlineStr">
        <is>
          <t xml:space="preserve">CO2 compression 3 x ~19 MW + dehydration: rooftop HVAC, exhaust fans, </t>
        </is>
      </c>
      <c r="G5931" s="12" t="inlineStr">
        <is>
          <t>JB-CO2 compression 3 -RTD02</t>
        </is>
      </c>
      <c r="H5931" s="12" t="inlineStr">
        <is>
          <t xml:space="preserve">CO2 compression 3 x ~19 MW + dehydration: rooftop HVAC, exhaust fans, </t>
        </is>
      </c>
      <c r="I5931" s="12" t="inlineStr">
        <is>
          <t>Instrumentation</t>
        </is>
      </c>
      <c r="J5931" s="12" t="inlineStr">
        <is>
          <t>RTD cable, #18 shielded triads, PLTC</t>
        </is>
      </c>
      <c r="K5931" s="12" t="inlineStr">
        <is>
          <t>RTD|1 tri|18</t>
        </is>
      </c>
      <c r="L5931" s="12" t="inlineStr">
        <is>
          <t>1 tri</t>
        </is>
      </c>
      <c r="M5931" s="12" t="inlineStr">
        <is>
          <t>18</t>
        </is>
      </c>
      <c r="N5931" s="12" t="n">
        <v>10</v>
      </c>
      <c r="O5931" s="12" t="n">
        <v>1</v>
      </c>
      <c r="P5931" s="12" t="n"/>
      <c r="Q5931" s="12" t="n"/>
      <c r="R5931" s="12" t="n"/>
      <c r="S5931" s="12" t="inlineStr">
        <is>
          <t>Tray / conduit</t>
        </is>
      </c>
      <c r="T5931" s="16" t="n">
        <v>161</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C-I-0110</t>
        </is>
      </c>
      <c r="B5932" s="12" t="inlineStr">
        <is>
          <t>C</t>
        </is>
      </c>
      <c r="C5932" s="12" t="inlineStr">
        <is>
          <t>Grid interface</t>
        </is>
      </c>
      <c r="D5932" s="12" t="inlineStr">
        <is>
          <t>Home run JB-CO2 compression 3 -RTD02 to the control / marshalling room</t>
        </is>
      </c>
      <c r="E5932" s="12" t="inlineStr">
        <is>
          <t>R1</t>
        </is>
      </c>
      <c r="F5932" s="12" t="inlineStr">
        <is>
          <t>R1: main electrical building (64 x 180 ft)</t>
        </is>
      </c>
      <c r="G5932" s="12" t="inlineStr">
        <is>
          <t>JB-CO2 compression 3 -RTD02</t>
        </is>
      </c>
      <c r="H5932" s="12" t="inlineStr">
        <is>
          <t xml:space="preserve">CO2 compression 3 x ~19 MW + dehydration: rooftop HVAC, exhaust fans, </t>
        </is>
      </c>
      <c r="I5932" s="12" t="inlineStr">
        <is>
          <t>Instrumentation</t>
        </is>
      </c>
      <c r="J5932" s="12" t="inlineStr">
        <is>
          <t>RTD cable, #18 shielded triads, PLTC</t>
        </is>
      </c>
      <c r="K5932" s="12" t="inlineStr">
        <is>
          <t>RTD|12 tri|18</t>
        </is>
      </c>
      <c r="L5932" s="12" t="inlineStr">
        <is>
          <t>12 tri</t>
        </is>
      </c>
      <c r="M5932" s="12" t="inlineStr">
        <is>
          <t>18</t>
        </is>
      </c>
      <c r="N5932" s="12" t="n">
        <v>1</v>
      </c>
      <c r="O5932" s="12" t="n">
        <v>1</v>
      </c>
      <c r="P5932" s="12" t="n"/>
      <c r="Q5932" s="12" t="n"/>
      <c r="R5932" s="12" t="n"/>
      <c r="S5932" s="12" t="inlineStr">
        <is>
          <t>Tray</t>
        </is>
      </c>
      <c r="T5932" s="16" t="n">
        <v>2186</v>
      </c>
      <c r="U5932" s="16" t="n">
        <v>268</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C-I-0111</t>
        </is>
      </c>
      <c r="B5933" s="12" t="inlineStr">
        <is>
          <t>C</t>
        </is>
      </c>
      <c r="C5933" s="12" t="inlineStr">
        <is>
          <t>Grid interface</t>
        </is>
      </c>
      <c r="D5933" s="12" t="inlineStr">
        <is>
          <t>RTD to JB JB-CO2 compression 3 -RTD03: 10 x 1 tri (field cables)</t>
        </is>
      </c>
      <c r="E5933" s="12" t="inlineStr"/>
      <c r="F5933" s="12" t="inlineStr">
        <is>
          <t xml:space="preserve">CO2 compression 3 x ~19 MW + dehydration: rooftop HVAC, exhaust fans, </t>
        </is>
      </c>
      <c r="G5933" s="12" t="inlineStr">
        <is>
          <t>JB-CO2 compression 3 -RTD03</t>
        </is>
      </c>
      <c r="H5933" s="12" t="inlineStr">
        <is>
          <t xml:space="preserve">CO2 compression 3 x ~19 MW + dehydration: rooftop HVAC, exhaust fans, </t>
        </is>
      </c>
      <c r="I5933" s="12" t="inlineStr">
        <is>
          <t>Instrumentation</t>
        </is>
      </c>
      <c r="J5933" s="12" t="inlineStr">
        <is>
          <t>RTD cable, #18 shielded triads, PLTC</t>
        </is>
      </c>
      <c r="K5933" s="12" t="inlineStr">
        <is>
          <t>RTD|1 tri|18</t>
        </is>
      </c>
      <c r="L5933" s="12" t="inlineStr">
        <is>
          <t>1 tri</t>
        </is>
      </c>
      <c r="M5933" s="12" t="inlineStr">
        <is>
          <t>18</t>
        </is>
      </c>
      <c r="N5933" s="12" t="n">
        <v>10</v>
      </c>
      <c r="O5933" s="12" t="n">
        <v>1</v>
      </c>
      <c r="P5933" s="12" t="n"/>
      <c r="Q5933" s="12" t="n"/>
      <c r="R5933" s="12" t="n"/>
      <c r="S5933" s="12" t="inlineStr">
        <is>
          <t>Tray / conduit</t>
        </is>
      </c>
      <c r="T5933" s="16" t="n">
        <v>161</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C-I-0112</t>
        </is>
      </c>
      <c r="B5934" s="12" t="inlineStr">
        <is>
          <t>C</t>
        </is>
      </c>
      <c r="C5934" s="12" t="inlineStr">
        <is>
          <t>Grid interface</t>
        </is>
      </c>
      <c r="D5934" s="12" t="inlineStr">
        <is>
          <t>Home run JB-CO2 compression 3 -RTD03 to the control / marshalling room</t>
        </is>
      </c>
      <c r="E5934" s="12" t="inlineStr">
        <is>
          <t>R1</t>
        </is>
      </c>
      <c r="F5934" s="12" t="inlineStr">
        <is>
          <t>R1: main electrical building (64 x 180 ft)</t>
        </is>
      </c>
      <c r="G5934" s="12" t="inlineStr">
        <is>
          <t>JB-CO2 compression 3 -RTD03</t>
        </is>
      </c>
      <c r="H5934" s="12" t="inlineStr">
        <is>
          <t xml:space="preserve">CO2 compression 3 x ~19 MW + dehydration: rooftop HVAC, exhaust fans, </t>
        </is>
      </c>
      <c r="I5934" s="12" t="inlineStr">
        <is>
          <t>Instrumentation</t>
        </is>
      </c>
      <c r="J5934" s="12" t="inlineStr">
        <is>
          <t>RTD cable, #18 shielded triads, PLTC</t>
        </is>
      </c>
      <c r="K5934" s="12" t="inlineStr">
        <is>
          <t>RTD|12 tri|18</t>
        </is>
      </c>
      <c r="L5934" s="12" t="inlineStr">
        <is>
          <t>12 tri</t>
        </is>
      </c>
      <c r="M5934" s="12" t="inlineStr">
        <is>
          <t>18</t>
        </is>
      </c>
      <c r="N5934" s="12" t="n">
        <v>1</v>
      </c>
      <c r="O5934" s="12" t="n">
        <v>1</v>
      </c>
      <c r="P5934" s="12" t="n"/>
      <c r="Q5934" s="12" t="n"/>
      <c r="R5934" s="12" t="n"/>
      <c r="S5934" s="12" t="inlineStr">
        <is>
          <t>Tray</t>
        </is>
      </c>
      <c r="T5934" s="16" t="n">
        <v>2186</v>
      </c>
      <c r="U5934" s="16" t="n">
        <v>268</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C-I-0113</t>
        </is>
      </c>
      <c r="B5935" s="12" t="inlineStr">
        <is>
          <t>C</t>
        </is>
      </c>
      <c r="C5935" s="12" t="inlineStr">
        <is>
          <t>Grid interface</t>
        </is>
      </c>
      <c r="D5935" s="12" t="inlineStr">
        <is>
          <t>RTD to JB JB-CO2 compression 3 -RTD04: 6 x 1 tri (field cables)</t>
        </is>
      </c>
      <c r="E5935" s="12" t="inlineStr"/>
      <c r="F5935" s="12" t="inlineStr">
        <is>
          <t xml:space="preserve">CO2 compression 3 x ~19 MW + dehydration: rooftop HVAC, exhaust fans, </t>
        </is>
      </c>
      <c r="G5935" s="12" t="inlineStr">
        <is>
          <t>JB-CO2 compression 3 -RTD04</t>
        </is>
      </c>
      <c r="H5935" s="12" t="inlineStr">
        <is>
          <t xml:space="preserve">CO2 compression 3 x ~19 MW + dehydration: rooftop HVAC, exhaust fans, </t>
        </is>
      </c>
      <c r="I5935" s="12" t="inlineStr">
        <is>
          <t>Instrumentation</t>
        </is>
      </c>
      <c r="J5935" s="12" t="inlineStr">
        <is>
          <t>RTD cable, #18 shielded triads, PLTC</t>
        </is>
      </c>
      <c r="K5935" s="12" t="inlineStr">
        <is>
          <t>RTD|1 tri|18</t>
        </is>
      </c>
      <c r="L5935" s="12" t="inlineStr">
        <is>
          <t>1 tri</t>
        </is>
      </c>
      <c r="M5935" s="12" t="inlineStr">
        <is>
          <t>18</t>
        </is>
      </c>
      <c r="N5935" s="12" t="n">
        <v>6</v>
      </c>
      <c r="O5935" s="12" t="n">
        <v>1</v>
      </c>
      <c r="P5935" s="12" t="n"/>
      <c r="Q5935" s="12" t="n"/>
      <c r="R5935" s="12" t="n"/>
      <c r="S5935" s="12" t="inlineStr">
        <is>
          <t>Tray / conduit</t>
        </is>
      </c>
      <c r="T5935" s="16" t="n">
        <v>161</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C-I-0114</t>
        </is>
      </c>
      <c r="B5936" s="12" t="inlineStr">
        <is>
          <t>C</t>
        </is>
      </c>
      <c r="C5936" s="12" t="inlineStr">
        <is>
          <t>Grid interface</t>
        </is>
      </c>
      <c r="D5936" s="12" t="inlineStr">
        <is>
          <t>Home run JB-CO2 compression 3 -RTD04 to the control / marshalling room</t>
        </is>
      </c>
      <c r="E5936" s="12" t="inlineStr">
        <is>
          <t>R1</t>
        </is>
      </c>
      <c r="F5936" s="12" t="inlineStr">
        <is>
          <t>R1: main electrical building (64 x 180 ft)</t>
        </is>
      </c>
      <c r="G5936" s="12" t="inlineStr">
        <is>
          <t>JB-CO2 compression 3 -RTD04</t>
        </is>
      </c>
      <c r="H5936" s="12" t="inlineStr">
        <is>
          <t xml:space="preserve">CO2 compression 3 x ~19 MW + dehydration: rooftop HVAC, exhaust fans, </t>
        </is>
      </c>
      <c r="I5936" s="12" t="inlineStr">
        <is>
          <t>Instrumentation</t>
        </is>
      </c>
      <c r="J5936" s="12" t="inlineStr">
        <is>
          <t>RTD cable, #18 shielded triads, PLTC</t>
        </is>
      </c>
      <c r="K5936" s="12" t="inlineStr">
        <is>
          <t>RTD|12 tri|18</t>
        </is>
      </c>
      <c r="L5936" s="12" t="inlineStr">
        <is>
          <t>12 tri</t>
        </is>
      </c>
      <c r="M5936" s="12" t="inlineStr">
        <is>
          <t>18</t>
        </is>
      </c>
      <c r="N5936" s="12" t="n">
        <v>1</v>
      </c>
      <c r="O5936" s="12" t="n">
        <v>1</v>
      </c>
      <c r="P5936" s="12" t="n"/>
      <c r="Q5936" s="12" t="n"/>
      <c r="R5936" s="12" t="n"/>
      <c r="S5936" s="12" t="inlineStr">
        <is>
          <t>Tray</t>
        </is>
      </c>
      <c r="T5936" s="16" t="n">
        <v>2186</v>
      </c>
      <c r="U5936" s="16" t="n">
        <v>268</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C-I-0115</t>
        </is>
      </c>
      <c r="B5937" s="12" t="inlineStr">
        <is>
          <t>C</t>
        </is>
      </c>
      <c r="C5937" s="12" t="inlineStr">
        <is>
          <t>Grid interface</t>
        </is>
      </c>
      <c r="D5937" s="12" t="inlineStr">
        <is>
          <t>Analog instrument to JB JB-Small-bore piping:-AI01: 10 x 1 pr (field cables)</t>
        </is>
      </c>
      <c r="E5937" s="12" t="inlineStr"/>
      <c r="F5937" s="12" t="inlineStr">
        <is>
          <t>Small-bore piping: instrument air, service water, nitrogen, HRSG drain</t>
        </is>
      </c>
      <c r="G5937" s="12" t="inlineStr">
        <is>
          <t>JB-Small-bore piping:-AI01</t>
        </is>
      </c>
      <c r="H5937" s="12" t="inlineStr">
        <is>
          <t>Small-bore piping: instrument air, service water, nitrogen, HRSG drain</t>
        </is>
      </c>
      <c r="I5937" s="12" t="inlineStr">
        <is>
          <t>Instrumentation</t>
        </is>
      </c>
      <c r="J5937" s="12" t="inlineStr">
        <is>
          <t>Instrumentation PLTC / TC-ER 300 V, #18 twisted shielded pairs, overall shield</t>
        </is>
      </c>
      <c r="K5937" s="12" t="inlineStr">
        <is>
          <t>PLTC|1 pr|16</t>
        </is>
      </c>
      <c r="L5937" s="12" t="inlineStr">
        <is>
          <t>1 pr</t>
        </is>
      </c>
      <c r="M5937" s="12" t="inlineStr">
        <is>
          <t>16</t>
        </is>
      </c>
      <c r="N5937" s="12" t="n">
        <v>10</v>
      </c>
      <c r="O5937" s="12" t="n">
        <v>1</v>
      </c>
      <c r="P5937" s="12" t="n"/>
      <c r="Q5937" s="12" t="n"/>
      <c r="R5937" s="12" t="n"/>
      <c r="S5937" s="12" t="inlineStr">
        <is>
          <t>Tray / conduit</t>
        </is>
      </c>
      <c r="T5937" s="16" t="n">
        <v>250</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C-I-0116</t>
        </is>
      </c>
      <c r="B5938" s="12" t="inlineStr">
        <is>
          <t>C</t>
        </is>
      </c>
      <c r="C5938" s="12" t="inlineStr">
        <is>
          <t>Grid interface</t>
        </is>
      </c>
      <c r="D5938" s="12" t="inlineStr">
        <is>
          <t>Home run JB-Small-bore piping:-AI01 to the control / marshalling room</t>
        </is>
      </c>
      <c r="E5938" s="12" t="inlineStr">
        <is>
          <t>R1</t>
        </is>
      </c>
      <c r="F5938" s="12" t="inlineStr">
        <is>
          <t>R1: main electrical building (64 x 180 ft)</t>
        </is>
      </c>
      <c r="G5938" s="12" t="inlineStr">
        <is>
          <t>JB-Small-bore piping:-AI01</t>
        </is>
      </c>
      <c r="H5938" s="12" t="inlineStr">
        <is>
          <t>Small-bore piping: instrument air, service water, nitrogen, HRSG drain</t>
        </is>
      </c>
      <c r="I5938" s="12" t="inlineStr">
        <is>
          <t>Instrumentation</t>
        </is>
      </c>
      <c r="J5938" s="12" t="inlineStr">
        <is>
          <t>Instrumentation PLTC / TC-ER 300 V, #18 twisted shielded pairs, overall shield</t>
        </is>
      </c>
      <c r="K5938" s="12" t="inlineStr">
        <is>
          <t>PLTC|24 pr|18</t>
        </is>
      </c>
      <c r="L5938" s="12" t="inlineStr">
        <is>
          <t>24 pr</t>
        </is>
      </c>
      <c r="M5938" s="12" t="inlineStr">
        <is>
          <t>18</t>
        </is>
      </c>
      <c r="N5938" s="12" t="n">
        <v>1</v>
      </c>
      <c r="O5938" s="12" t="n">
        <v>1</v>
      </c>
      <c r="P5938" s="12" t="n"/>
      <c r="Q5938" s="12" t="n"/>
      <c r="R5938" s="12" t="n"/>
      <c r="S5938" s="12" t="inlineStr">
        <is>
          <t>Tray</t>
        </is>
      </c>
      <c r="T5938" s="16" t="n">
        <v>1218</v>
      </c>
      <c r="U5938" s="16" t="n">
        <v>200</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C-I-0117</t>
        </is>
      </c>
      <c r="B5939" s="12" t="inlineStr">
        <is>
          <t>C</t>
        </is>
      </c>
      <c r="C5939" s="12" t="inlineStr">
        <is>
          <t>Grid interface</t>
        </is>
      </c>
      <c r="D5939" s="12" t="inlineStr">
        <is>
          <t>Discrete device to JB JB-Small-bore piping:-DI01: 10 x 1 pr (field cables)</t>
        </is>
      </c>
      <c r="E5939" s="12" t="inlineStr"/>
      <c r="F5939" s="12" t="inlineStr">
        <is>
          <t>Small-bore piping: instrument air, service water, nitrogen, HRSG drain</t>
        </is>
      </c>
      <c r="G5939" s="12" t="inlineStr">
        <is>
          <t>JB-Small-bore piping:-DI01</t>
        </is>
      </c>
      <c r="H5939" s="12" t="inlineStr">
        <is>
          <t>Small-bore piping: instrument air, service water, nitrogen, HRSG drain</t>
        </is>
      </c>
      <c r="I5939" s="12" t="inlineStr">
        <is>
          <t>Instrumentation</t>
        </is>
      </c>
      <c r="J5939" s="12" t="inlineStr">
        <is>
          <t>Instrumentation PLTC / TC-ER 300 V, #18 twisted shielded pairs, overall shield</t>
        </is>
      </c>
      <c r="K5939" s="12" t="inlineStr">
        <is>
          <t>PLTC|1 pr|16</t>
        </is>
      </c>
      <c r="L5939" s="12" t="inlineStr">
        <is>
          <t>1 pr</t>
        </is>
      </c>
      <c r="M5939" s="12" t="inlineStr">
        <is>
          <t>16</t>
        </is>
      </c>
      <c r="N5939" s="12" t="n">
        <v>10</v>
      </c>
      <c r="O5939" s="12" t="n">
        <v>1</v>
      </c>
      <c r="P5939" s="12" t="n"/>
      <c r="Q5939" s="12" t="n"/>
      <c r="R5939" s="12" t="n"/>
      <c r="S5939" s="12" t="inlineStr">
        <is>
          <t>Tray / conduit</t>
        </is>
      </c>
      <c r="T5939" s="16" t="n">
        <v>250</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C-I-0118</t>
        </is>
      </c>
      <c r="B5940" s="12" t="inlineStr">
        <is>
          <t>C</t>
        </is>
      </c>
      <c r="C5940" s="12" t="inlineStr">
        <is>
          <t>Grid interface</t>
        </is>
      </c>
      <c r="D5940" s="12" t="inlineStr">
        <is>
          <t>Home run JB-Small-bore piping:-DI01 to the control / marshalling room</t>
        </is>
      </c>
      <c r="E5940" s="12" t="inlineStr">
        <is>
          <t>R1</t>
        </is>
      </c>
      <c r="F5940" s="12" t="inlineStr">
        <is>
          <t>R1: main electrical building (64 x 180 ft)</t>
        </is>
      </c>
      <c r="G5940" s="12" t="inlineStr">
        <is>
          <t>JB-Small-bore piping:-DI01</t>
        </is>
      </c>
      <c r="H5940" s="12" t="inlineStr">
        <is>
          <t>Small-bore piping: instrument air, service water, nitrogen, HRSG drain</t>
        </is>
      </c>
      <c r="I5940" s="12" t="inlineStr">
        <is>
          <t>Instrumentation</t>
        </is>
      </c>
      <c r="J5940" s="12" t="inlineStr">
        <is>
          <t>Instrumentation PLTC / TC-ER 300 V, #18 twisted shielded pairs, overall shield</t>
        </is>
      </c>
      <c r="K5940" s="12" t="inlineStr">
        <is>
          <t>PLTC|24 pr|18</t>
        </is>
      </c>
      <c r="L5940" s="12" t="inlineStr">
        <is>
          <t>24 pr</t>
        </is>
      </c>
      <c r="M5940" s="12" t="inlineStr">
        <is>
          <t>18</t>
        </is>
      </c>
      <c r="N5940" s="12" t="n">
        <v>1</v>
      </c>
      <c r="O5940" s="12" t="n">
        <v>1</v>
      </c>
      <c r="P5940" s="12" t="n"/>
      <c r="Q5940" s="12" t="n"/>
      <c r="R5940" s="12" t="n"/>
      <c r="S5940" s="12" t="inlineStr">
        <is>
          <t>Tray</t>
        </is>
      </c>
      <c r="T5940" s="16" t="n">
        <v>1218</v>
      </c>
      <c r="U5940" s="16" t="n">
        <v>200</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C-I-0119</t>
        </is>
      </c>
      <c r="B5941" s="12" t="inlineStr">
        <is>
          <t>C</t>
        </is>
      </c>
      <c r="C5941" s="12" t="inlineStr">
        <is>
          <t>Grid interface</t>
        </is>
      </c>
      <c r="D5941" s="12" t="inlineStr">
        <is>
          <t>Analog instrument to JB JB-Wastewater treatme-AI01: 20 x 1 pr (field cables)</t>
        </is>
      </c>
      <c r="E5941" s="12" t="inlineStr"/>
      <c r="F5941" s="12" t="inlineStr">
        <is>
          <t>Wastewater treatment: rooftop HVAC, exhaust fans, vents</t>
        </is>
      </c>
      <c r="G5941" s="12" t="inlineStr">
        <is>
          <t>JB-Wastewater treatme-AI01</t>
        </is>
      </c>
      <c r="H5941" s="12" t="inlineStr">
        <is>
          <t>Wastewater treatment: rooftop HVAC, exhaust fans, vents</t>
        </is>
      </c>
      <c r="I5941" s="12" t="inlineStr">
        <is>
          <t>Instrumentation</t>
        </is>
      </c>
      <c r="J5941" s="12" t="inlineStr">
        <is>
          <t>Instrumentation PLTC / TC-ER 300 V, #18 twisted shielded pairs, overall shield</t>
        </is>
      </c>
      <c r="K5941" s="12" t="inlineStr">
        <is>
          <t>PLTC|1 pr|16</t>
        </is>
      </c>
      <c r="L5941" s="12" t="inlineStr">
        <is>
          <t>1 pr</t>
        </is>
      </c>
      <c r="M5941" s="12" t="inlineStr">
        <is>
          <t>16</t>
        </is>
      </c>
      <c r="N5941" s="12" t="n">
        <v>20</v>
      </c>
      <c r="O5941" s="12" t="n">
        <v>1</v>
      </c>
      <c r="P5941" s="12" t="n"/>
      <c r="Q5941" s="12" t="n"/>
      <c r="R5941" s="12" t="n"/>
      <c r="S5941" s="12" t="inlineStr">
        <is>
          <t>Tray / conduit</t>
        </is>
      </c>
      <c r="T5941" s="16" t="n">
        <v>89</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C-I-0120</t>
        </is>
      </c>
      <c r="B5942" s="12" t="inlineStr">
        <is>
          <t>C</t>
        </is>
      </c>
      <c r="C5942" s="12" t="inlineStr">
        <is>
          <t>Grid interface</t>
        </is>
      </c>
      <c r="D5942" s="12" t="inlineStr">
        <is>
          <t>Home run JB-Wastewater treatme-AI01 to the control / marshalling room</t>
        </is>
      </c>
      <c r="E5942" s="12" t="inlineStr">
        <is>
          <t>R1</t>
        </is>
      </c>
      <c r="F5942" s="12" t="inlineStr">
        <is>
          <t>R1: main electrical building (64 x 180 ft)</t>
        </is>
      </c>
      <c r="G5942" s="12" t="inlineStr">
        <is>
          <t>JB-Wastewater treatme-AI01</t>
        </is>
      </c>
      <c r="H5942" s="12" t="inlineStr">
        <is>
          <t>Wastewater treatment: rooftop HVAC, exhaust fans, vents</t>
        </is>
      </c>
      <c r="I5942" s="12" t="inlineStr">
        <is>
          <t>Instrumentation</t>
        </is>
      </c>
      <c r="J5942" s="12" t="inlineStr">
        <is>
          <t>Instrumentation PLTC / TC-ER 300 V, #18 twisted shielded pairs, overall shield</t>
        </is>
      </c>
      <c r="K5942" s="12" t="inlineStr">
        <is>
          <t>PLTC|24 pr|18</t>
        </is>
      </c>
      <c r="L5942" s="12" t="inlineStr">
        <is>
          <t>24 pr</t>
        </is>
      </c>
      <c r="M5942" s="12" t="inlineStr">
        <is>
          <t>18</t>
        </is>
      </c>
      <c r="N5942" s="12" t="n">
        <v>1</v>
      </c>
      <c r="O5942" s="12" t="n">
        <v>1</v>
      </c>
      <c r="P5942" s="12" t="n"/>
      <c r="Q5942" s="12" t="n"/>
      <c r="R5942" s="12" t="n"/>
      <c r="S5942" s="12" t="inlineStr">
        <is>
          <t>Duct bank</t>
        </is>
      </c>
      <c r="T5942" s="16" t="n">
        <v>1215</v>
      </c>
      <c r="U5942" s="16" t="n">
        <v>99</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C-I-0121</t>
        </is>
      </c>
      <c r="B5943" s="12" t="inlineStr">
        <is>
          <t>C</t>
        </is>
      </c>
      <c r="C5943" s="12" t="inlineStr">
        <is>
          <t>Grid interface</t>
        </is>
      </c>
      <c r="D5943" s="12" t="inlineStr">
        <is>
          <t>Discrete device to JB JB-Wastewater treatme-DI01: 20 x 1 pr (field cables)</t>
        </is>
      </c>
      <c r="E5943" s="12" t="inlineStr"/>
      <c r="F5943" s="12" t="inlineStr">
        <is>
          <t>Wastewater treatment: rooftop HVAC, exhaust fans, vents</t>
        </is>
      </c>
      <c r="G5943" s="12" t="inlineStr">
        <is>
          <t>JB-Wastewater treatme-DI01</t>
        </is>
      </c>
      <c r="H5943" s="12" t="inlineStr">
        <is>
          <t>Wastewater treatment: rooftop HVAC, exhaust fans, vents</t>
        </is>
      </c>
      <c r="I5943" s="12" t="inlineStr">
        <is>
          <t>Instrumentation</t>
        </is>
      </c>
      <c r="J5943" s="12" t="inlineStr">
        <is>
          <t>Instrumentation PLTC / TC-ER 300 V, #18 twisted shielded pairs, overall shield</t>
        </is>
      </c>
      <c r="K5943" s="12" t="inlineStr">
        <is>
          <t>PLTC|1 pr|16</t>
        </is>
      </c>
      <c r="L5943" s="12" t="inlineStr">
        <is>
          <t>1 pr</t>
        </is>
      </c>
      <c r="M5943" s="12" t="inlineStr">
        <is>
          <t>16</t>
        </is>
      </c>
      <c r="N5943" s="12" t="n">
        <v>20</v>
      </c>
      <c r="O5943" s="12" t="n">
        <v>1</v>
      </c>
      <c r="P5943" s="12" t="n"/>
      <c r="Q5943" s="12" t="n"/>
      <c r="R5943" s="12" t="n"/>
      <c r="S5943" s="12" t="inlineStr">
        <is>
          <t>Tray / conduit</t>
        </is>
      </c>
      <c r="T5943" s="16" t="n">
        <v>89</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C-I-0122</t>
        </is>
      </c>
      <c r="B5944" s="12" t="inlineStr">
        <is>
          <t>C</t>
        </is>
      </c>
      <c r="C5944" s="12" t="inlineStr">
        <is>
          <t>Grid interface</t>
        </is>
      </c>
      <c r="D5944" s="12" t="inlineStr">
        <is>
          <t>Home run JB-Wastewater treatme-DI01 to the control / marshalling room</t>
        </is>
      </c>
      <c r="E5944" s="12" t="inlineStr">
        <is>
          <t>R1</t>
        </is>
      </c>
      <c r="F5944" s="12" t="inlineStr">
        <is>
          <t>R1: main electrical building (64 x 180 ft)</t>
        </is>
      </c>
      <c r="G5944" s="12" t="inlineStr">
        <is>
          <t>JB-Wastewater treatme-DI01</t>
        </is>
      </c>
      <c r="H5944" s="12" t="inlineStr">
        <is>
          <t>Wastewater treatment: rooftop HVAC, exhaust fans, vents</t>
        </is>
      </c>
      <c r="I5944" s="12" t="inlineStr">
        <is>
          <t>Instrumentation</t>
        </is>
      </c>
      <c r="J5944" s="12" t="inlineStr">
        <is>
          <t>Instrumentation PLTC / TC-ER 300 V, #18 twisted shielded pairs, overall shield</t>
        </is>
      </c>
      <c r="K5944" s="12" t="inlineStr">
        <is>
          <t>PLTC|24 pr|18</t>
        </is>
      </c>
      <c r="L5944" s="12" t="inlineStr">
        <is>
          <t>24 pr</t>
        </is>
      </c>
      <c r="M5944" s="12" t="inlineStr">
        <is>
          <t>18</t>
        </is>
      </c>
      <c r="N5944" s="12" t="n">
        <v>1</v>
      </c>
      <c r="O5944" s="12" t="n">
        <v>1</v>
      </c>
      <c r="P5944" s="12" t="n"/>
      <c r="Q5944" s="12" t="n"/>
      <c r="R5944" s="12" t="n"/>
      <c r="S5944" s="12" t="inlineStr">
        <is>
          <t>Duct bank</t>
        </is>
      </c>
      <c r="T5944" s="16" t="n">
        <v>1215</v>
      </c>
      <c r="U5944" s="16" t="n">
        <v>99</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C-I-0123</t>
        </is>
      </c>
      <c r="B5945" s="12" t="inlineStr">
        <is>
          <t>C</t>
        </is>
      </c>
      <c r="C5945" s="12" t="inlineStr">
        <is>
          <t>Grid interface</t>
        </is>
      </c>
      <c r="D5945" s="12" t="inlineStr">
        <is>
          <t>Discrete device to JB JB-Wastewater treatme-DI02: 10 x 1 pr (field cables)</t>
        </is>
      </c>
      <c r="E5945" s="12" t="inlineStr"/>
      <c r="F5945" s="12" t="inlineStr">
        <is>
          <t>Wastewater treatment: rooftop HVAC, exhaust fans, vents</t>
        </is>
      </c>
      <c r="G5945" s="12" t="inlineStr">
        <is>
          <t>JB-Wastewater treatme-DI02</t>
        </is>
      </c>
      <c r="H5945" s="12" t="inlineStr">
        <is>
          <t>Wastewater treatment: rooftop HVAC, exhaust fans, vents</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10</v>
      </c>
      <c r="O5945" s="12" t="n">
        <v>1</v>
      </c>
      <c r="P5945" s="12" t="n"/>
      <c r="Q5945" s="12" t="n"/>
      <c r="R5945" s="12" t="n"/>
      <c r="S5945" s="12" t="inlineStr">
        <is>
          <t>Tray / conduit</t>
        </is>
      </c>
      <c r="T5945" s="16" t="n">
        <v>89</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C-I-0124</t>
        </is>
      </c>
      <c r="B5946" s="12" t="inlineStr">
        <is>
          <t>C</t>
        </is>
      </c>
      <c r="C5946" s="12" t="inlineStr">
        <is>
          <t>Grid interface</t>
        </is>
      </c>
      <c r="D5946" s="12" t="inlineStr">
        <is>
          <t>Home run JB-Wastewater treatme-DI02 to the control / marshalling room</t>
        </is>
      </c>
      <c r="E5946" s="12" t="inlineStr">
        <is>
          <t>R1</t>
        </is>
      </c>
      <c r="F5946" s="12" t="inlineStr">
        <is>
          <t>R1: main electrical building (64 x 180 ft)</t>
        </is>
      </c>
      <c r="G5946" s="12" t="inlineStr">
        <is>
          <t>JB-Wastewater treatme-DI02</t>
        </is>
      </c>
      <c r="H5946" s="12" t="inlineStr">
        <is>
          <t>Wastewater treatment: rooftop HVAC, exhaust fans, vents</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Duct bank</t>
        </is>
      </c>
      <c r="T5946" s="16" t="n">
        <v>1215</v>
      </c>
      <c r="U5946" s="16" t="n">
        <v>99</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C-I-0125</t>
        </is>
      </c>
      <c r="B5947" s="12" t="inlineStr">
        <is>
          <t>C</t>
        </is>
      </c>
      <c r="C5947" s="12" t="inlineStr">
        <is>
          <t>Grid interface</t>
        </is>
      </c>
      <c r="D5947" s="12" t="inlineStr">
        <is>
          <t>Analog instrument to JB JB-Water treatment bu-AI01: 20 x 1 pr (field cables)</t>
        </is>
      </c>
      <c r="E5947" s="12" t="inlineStr"/>
      <c r="F5947" s="12" t="inlineStr">
        <is>
          <t>Water treatment building: rooftop HVAC, exhaust fans, vents</t>
        </is>
      </c>
      <c r="G5947" s="12" t="inlineStr">
        <is>
          <t>JB-Water treatment bu-AI01</t>
        </is>
      </c>
      <c r="H5947" s="12" t="inlineStr">
        <is>
          <t>Water treatment building: rooftop HVAC, exhaust fans, vents</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20</v>
      </c>
      <c r="O5947" s="12" t="n">
        <v>1</v>
      </c>
      <c r="P5947" s="12" t="n"/>
      <c r="Q5947" s="12" t="n"/>
      <c r="R5947" s="12" t="n"/>
      <c r="S5947" s="12" t="inlineStr">
        <is>
          <t>Tray / conduit</t>
        </is>
      </c>
      <c r="T5947" s="16" t="n">
        <v>162</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C-I-0126</t>
        </is>
      </c>
      <c r="B5948" s="12" t="inlineStr">
        <is>
          <t>C</t>
        </is>
      </c>
      <c r="C5948" s="12" t="inlineStr">
        <is>
          <t>Grid interface</t>
        </is>
      </c>
      <c r="D5948" s="12" t="inlineStr">
        <is>
          <t>Home run JB-Water treatment bu-AI01 to the control / marshalling room</t>
        </is>
      </c>
      <c r="E5948" s="12" t="inlineStr">
        <is>
          <t>R1</t>
        </is>
      </c>
      <c r="F5948" s="12" t="inlineStr">
        <is>
          <t>R1: main electrical building (64 x 180 ft)</t>
        </is>
      </c>
      <c r="G5948" s="12" t="inlineStr">
        <is>
          <t>JB-Water treatment bu-AI01</t>
        </is>
      </c>
      <c r="H5948" s="12" t="inlineStr">
        <is>
          <t>Water treatment building: rooftop HVAC, exhaust fans, vents</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Duct bank</t>
        </is>
      </c>
      <c r="T5948" s="16" t="n">
        <v>985</v>
      </c>
      <c r="U5948" s="16" t="n">
        <v>32</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C-I-0127</t>
        </is>
      </c>
      <c r="B5949" s="12" t="inlineStr">
        <is>
          <t>C</t>
        </is>
      </c>
      <c r="C5949" s="12" t="inlineStr">
        <is>
          <t>Grid interface</t>
        </is>
      </c>
      <c r="D5949" s="12" t="inlineStr">
        <is>
          <t>Analog instrument to JB JB-Water treatment bu-AI02: 20 x 1 pr (field cables)</t>
        </is>
      </c>
      <c r="E5949" s="12" t="inlineStr"/>
      <c r="F5949" s="12" t="inlineStr">
        <is>
          <t>Water treatment building: rooftop HVAC, exhaust fans, vents</t>
        </is>
      </c>
      <c r="G5949" s="12" t="inlineStr">
        <is>
          <t>JB-Water treatment bu-AI02</t>
        </is>
      </c>
      <c r="H5949" s="12" t="inlineStr">
        <is>
          <t>Water treatment building: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162</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C-I-0128</t>
        </is>
      </c>
      <c r="B5950" s="12" t="inlineStr">
        <is>
          <t>C</t>
        </is>
      </c>
      <c r="C5950" s="12" t="inlineStr">
        <is>
          <t>Grid interface</t>
        </is>
      </c>
      <c r="D5950" s="12" t="inlineStr">
        <is>
          <t>Home run JB-Water treatment bu-AI02 to the control / marshalling room</t>
        </is>
      </c>
      <c r="E5950" s="12" t="inlineStr">
        <is>
          <t>R1</t>
        </is>
      </c>
      <c r="F5950" s="12" t="inlineStr">
        <is>
          <t>R1: main electrical building (64 x 180 ft)</t>
        </is>
      </c>
      <c r="G5950" s="12" t="inlineStr">
        <is>
          <t>JB-Water treatment bu-AI02</t>
        </is>
      </c>
      <c r="H5950" s="12" t="inlineStr">
        <is>
          <t>Water treatment building: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985</v>
      </c>
      <c r="U5950" s="16" t="n">
        <v>32</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C-I-0129</t>
        </is>
      </c>
      <c r="B5951" s="12" t="inlineStr">
        <is>
          <t>C</t>
        </is>
      </c>
      <c r="C5951" s="12" t="inlineStr">
        <is>
          <t>Grid interface</t>
        </is>
      </c>
      <c r="D5951" s="12" t="inlineStr">
        <is>
          <t>Analog instrument to JB JB-Water treatment bu-AI03: 20 x 1 pr (field cables)</t>
        </is>
      </c>
      <c r="E5951" s="12" t="inlineStr"/>
      <c r="F5951" s="12" t="inlineStr">
        <is>
          <t>Water treatment building: rooftop HVAC, exhaust fans, vents</t>
        </is>
      </c>
      <c r="G5951" s="12" t="inlineStr">
        <is>
          <t>JB-Water treatment bu-AI03</t>
        </is>
      </c>
      <c r="H5951" s="12" t="inlineStr">
        <is>
          <t>Water treatment building: rooftop HVAC, exhaust fans, vents</t>
        </is>
      </c>
      <c r="I5951" s="12" t="inlineStr">
        <is>
          <t>Instrumentation</t>
        </is>
      </c>
      <c r="J5951" s="12" t="inlineStr">
        <is>
          <t>Instrumentation PLTC / TC-ER 300 V, #18 twisted shielded pairs, overall shield</t>
        </is>
      </c>
      <c r="K5951" s="12" t="inlineStr">
        <is>
          <t>PLTC|1 pr|16</t>
        </is>
      </c>
      <c r="L5951" s="12" t="inlineStr">
        <is>
          <t>1 pr</t>
        </is>
      </c>
      <c r="M5951" s="12" t="inlineStr">
        <is>
          <t>16</t>
        </is>
      </c>
      <c r="N5951" s="12" t="n">
        <v>20</v>
      </c>
      <c r="O5951" s="12" t="n">
        <v>1</v>
      </c>
      <c r="P5951" s="12" t="n"/>
      <c r="Q5951" s="12" t="n"/>
      <c r="R5951" s="12" t="n"/>
      <c r="S5951" s="12" t="inlineStr">
        <is>
          <t>Tray / conduit</t>
        </is>
      </c>
      <c r="T5951" s="16" t="n">
        <v>162</v>
      </c>
      <c r="U5951" s="16" t="n">
        <v>10</v>
      </c>
      <c r="V5951" s="16">
        <f>ROUNDUP((T5951+U5951+2*'Read Me'!$B$13)*(1+'Read Me'!$B$12),-1)</f>
        <v/>
      </c>
      <c r="W5951" s="16">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C-I-0130</t>
        </is>
      </c>
      <c r="B5952" s="12" t="inlineStr">
        <is>
          <t>C</t>
        </is>
      </c>
      <c r="C5952" s="12" t="inlineStr">
        <is>
          <t>Grid interface</t>
        </is>
      </c>
      <c r="D5952" s="12" t="inlineStr">
        <is>
          <t>Home run JB-Water treatment bu-AI03 to the control / marshalling room</t>
        </is>
      </c>
      <c r="E5952" s="12" t="inlineStr">
        <is>
          <t>R1</t>
        </is>
      </c>
      <c r="F5952" s="12" t="inlineStr">
        <is>
          <t>R1: main electrical building (64 x 180 ft)</t>
        </is>
      </c>
      <c r="G5952" s="12" t="inlineStr">
        <is>
          <t>JB-Water treatment bu-AI03</t>
        </is>
      </c>
      <c r="H5952" s="12" t="inlineStr">
        <is>
          <t>Water treatment building: rooftop HVAC, exhaust fans, vents</t>
        </is>
      </c>
      <c r="I5952" s="12" t="inlineStr">
        <is>
          <t>Instrumentation</t>
        </is>
      </c>
      <c r="J5952" s="12" t="inlineStr">
        <is>
          <t>Instrumentation PLTC / TC-ER 300 V, #18 twisted shielded pairs, overall shield</t>
        </is>
      </c>
      <c r="K5952" s="12" t="inlineStr">
        <is>
          <t>PLTC|24 pr|18</t>
        </is>
      </c>
      <c r="L5952" s="12" t="inlineStr">
        <is>
          <t>24 pr</t>
        </is>
      </c>
      <c r="M5952" s="12" t="inlineStr">
        <is>
          <t>18</t>
        </is>
      </c>
      <c r="N5952" s="12" t="n">
        <v>1</v>
      </c>
      <c r="O5952" s="12" t="n">
        <v>1</v>
      </c>
      <c r="P5952" s="12" t="n"/>
      <c r="Q5952" s="12" t="n"/>
      <c r="R5952" s="12" t="n"/>
      <c r="S5952" s="12" t="inlineStr">
        <is>
          <t>Duct bank</t>
        </is>
      </c>
      <c r="T5952" s="16" t="n">
        <v>985</v>
      </c>
      <c r="U5952" s="16" t="n">
        <v>32</v>
      </c>
      <c r="V5952" s="16">
        <f>ROUNDUP((T5952+U5952+2*'Read Me'!$B$13)*(1+'Read Me'!$B$12),-1)</f>
        <v/>
      </c>
      <c r="W5952" s="16">
        <f>V5952*N5952*O5952</f>
        <v/>
      </c>
      <c r="X5952" s="12">
        <f>IF(LEFT(I5952,2)="MV",2*N5952*IF(L5952="1/C",O5952,1),0)</f>
        <v/>
      </c>
      <c r="Y5952" s="12">
        <f>IF(OR(LEFT(K5952,4)="LVAX",LEFT(K5952,6)="MV15AX",LEFT(K5952,4)="CTAX",LEFT(K5952,2)="W|"),2*N5952*O5952,0)</f>
        <v/>
      </c>
      <c r="Z5952" s="12" t="inlineStr"/>
      <c r="AA5952" s="12">
        <f>N5952*O5952</f>
        <v/>
      </c>
    </row>
    <row r="5953">
      <c r="A5953" s="12" t="inlineStr">
        <is>
          <t>C-I-0131</t>
        </is>
      </c>
      <c r="B5953" s="12" t="inlineStr">
        <is>
          <t>C</t>
        </is>
      </c>
      <c r="C5953" s="12" t="inlineStr">
        <is>
          <t>Grid interface</t>
        </is>
      </c>
      <c r="D5953" s="12" t="inlineStr">
        <is>
          <t>Discrete device to JB JB-Water treatment bu-DI01: 20 x 1 pr (field cables)</t>
        </is>
      </c>
      <c r="E5953" s="12" t="inlineStr"/>
      <c r="F5953" s="12" t="inlineStr">
        <is>
          <t>Water treatment building: rooftop HVAC, exhaust fans, vents</t>
        </is>
      </c>
      <c r="G5953" s="12" t="inlineStr">
        <is>
          <t>JB-Water treatment bu-DI01</t>
        </is>
      </c>
      <c r="H5953" s="12" t="inlineStr">
        <is>
          <t>Water treatment building: rooftop HVAC, exhaust fans, vents</t>
        </is>
      </c>
      <c r="I5953" s="12" t="inlineStr">
        <is>
          <t>Instrumentation</t>
        </is>
      </c>
      <c r="J5953" s="12" t="inlineStr">
        <is>
          <t>Instrumentation PLTC / TC-ER 300 V, #18 twisted shielded pairs, overall shield</t>
        </is>
      </c>
      <c r="K5953" s="12" t="inlineStr">
        <is>
          <t>PLTC|1 pr|16</t>
        </is>
      </c>
      <c r="L5953" s="12" t="inlineStr">
        <is>
          <t>1 pr</t>
        </is>
      </c>
      <c r="M5953" s="12" t="inlineStr">
        <is>
          <t>16</t>
        </is>
      </c>
      <c r="N5953" s="12" t="n">
        <v>20</v>
      </c>
      <c r="O5953" s="12" t="n">
        <v>1</v>
      </c>
      <c r="P5953" s="12" t="n"/>
      <c r="Q5953" s="12" t="n"/>
      <c r="R5953" s="12" t="n"/>
      <c r="S5953" s="12" t="inlineStr">
        <is>
          <t>Tray / conduit</t>
        </is>
      </c>
      <c r="T5953" s="16" t="n">
        <v>162</v>
      </c>
      <c r="U5953" s="16" t="n">
        <v>10</v>
      </c>
      <c r="V5953" s="16">
        <f>ROUNDUP((T5953+U5953+2*'Read Me'!$B$13)*(1+'Read Me'!$B$12),-1)</f>
        <v/>
      </c>
      <c r="W5953" s="16">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C-I-0132</t>
        </is>
      </c>
      <c r="B5954" s="12" t="inlineStr">
        <is>
          <t>C</t>
        </is>
      </c>
      <c r="C5954" s="12" t="inlineStr">
        <is>
          <t>Grid interface</t>
        </is>
      </c>
      <c r="D5954" s="12" t="inlineStr">
        <is>
          <t>Home run JB-Water treatment bu-DI01 to the control / marshalling room</t>
        </is>
      </c>
      <c r="E5954" s="12" t="inlineStr">
        <is>
          <t>R1</t>
        </is>
      </c>
      <c r="F5954" s="12" t="inlineStr">
        <is>
          <t>R1: main electrical building (64 x 180 ft)</t>
        </is>
      </c>
      <c r="G5954" s="12" t="inlineStr">
        <is>
          <t>JB-Water treatment bu-DI01</t>
        </is>
      </c>
      <c r="H5954" s="12" t="inlineStr">
        <is>
          <t>Water treatment building: rooftop HVAC, exhaust fans, vents</t>
        </is>
      </c>
      <c r="I5954" s="12" t="inlineStr">
        <is>
          <t>Instrumentation</t>
        </is>
      </c>
      <c r="J5954" s="12" t="inlineStr">
        <is>
          <t>Instrumentation PLTC / TC-ER 300 V, #18 twisted shielded pairs, overall shield</t>
        </is>
      </c>
      <c r="K5954" s="12" t="inlineStr">
        <is>
          <t>PLTC|24 pr|18</t>
        </is>
      </c>
      <c r="L5954" s="12" t="inlineStr">
        <is>
          <t>24 pr</t>
        </is>
      </c>
      <c r="M5954" s="12" t="inlineStr">
        <is>
          <t>18</t>
        </is>
      </c>
      <c r="N5954" s="12" t="n">
        <v>1</v>
      </c>
      <c r="O5954" s="12" t="n">
        <v>1</v>
      </c>
      <c r="P5954" s="12" t="n"/>
      <c r="Q5954" s="12" t="n"/>
      <c r="R5954" s="12" t="n"/>
      <c r="S5954" s="12" t="inlineStr">
        <is>
          <t>Duct bank</t>
        </is>
      </c>
      <c r="T5954" s="16" t="n">
        <v>985</v>
      </c>
      <c r="U5954" s="16" t="n">
        <v>32</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C-I-0133</t>
        </is>
      </c>
      <c r="B5955" s="12" t="inlineStr">
        <is>
          <t>C</t>
        </is>
      </c>
      <c r="C5955" s="12" t="inlineStr">
        <is>
          <t>Grid interface</t>
        </is>
      </c>
      <c r="D5955" s="12" t="inlineStr">
        <is>
          <t>Discrete device to JB JB-Water treatment bu-DI02: 20 x 1 pr (field cables)</t>
        </is>
      </c>
      <c r="E5955" s="12" t="inlineStr"/>
      <c r="F5955" s="12" t="inlineStr">
        <is>
          <t>Water treatment building: rooftop HVAC, exhaust fans, vents</t>
        </is>
      </c>
      <c r="G5955" s="12" t="inlineStr">
        <is>
          <t>JB-Water treatment bu-DI02</t>
        </is>
      </c>
      <c r="H5955" s="12" t="inlineStr">
        <is>
          <t>Water treatment building: rooftop HVAC, exhaust fans, vents</t>
        </is>
      </c>
      <c r="I5955" s="12" t="inlineStr">
        <is>
          <t>Instrumentation</t>
        </is>
      </c>
      <c r="J5955" s="12" t="inlineStr">
        <is>
          <t>Instrumentation PLTC / TC-ER 300 V, #18 twisted shielded pairs, overall shield</t>
        </is>
      </c>
      <c r="K5955" s="12" t="inlineStr">
        <is>
          <t>PLTC|1 pr|16</t>
        </is>
      </c>
      <c r="L5955" s="12" t="inlineStr">
        <is>
          <t>1 pr</t>
        </is>
      </c>
      <c r="M5955" s="12" t="inlineStr">
        <is>
          <t>16</t>
        </is>
      </c>
      <c r="N5955" s="12" t="n">
        <v>20</v>
      </c>
      <c r="O5955" s="12" t="n">
        <v>1</v>
      </c>
      <c r="P5955" s="12" t="n"/>
      <c r="Q5955" s="12" t="n"/>
      <c r="R5955" s="12" t="n"/>
      <c r="S5955" s="12" t="inlineStr">
        <is>
          <t>Tray / conduit</t>
        </is>
      </c>
      <c r="T5955" s="16" t="n">
        <v>162</v>
      </c>
      <c r="U5955" s="16" t="n">
        <v>10</v>
      </c>
      <c r="V5955" s="16">
        <f>ROUNDUP((T5955+U5955+2*'Read Me'!$B$13)*(1+'Read Me'!$B$12),-1)</f>
        <v/>
      </c>
      <c r="W5955" s="16">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C-I-0134</t>
        </is>
      </c>
      <c r="B5956" s="12" t="inlineStr">
        <is>
          <t>C</t>
        </is>
      </c>
      <c r="C5956" s="12" t="inlineStr">
        <is>
          <t>Grid interface</t>
        </is>
      </c>
      <c r="D5956" s="12" t="inlineStr">
        <is>
          <t>Home run JB-Water treatment bu-DI02 to the control / marshalling room</t>
        </is>
      </c>
      <c r="E5956" s="12" t="inlineStr">
        <is>
          <t>R1</t>
        </is>
      </c>
      <c r="F5956" s="12" t="inlineStr">
        <is>
          <t>R1: main electrical building (64 x 180 ft)</t>
        </is>
      </c>
      <c r="G5956" s="12" t="inlineStr">
        <is>
          <t>JB-Water treatment bu-DI02</t>
        </is>
      </c>
      <c r="H5956" s="12" t="inlineStr">
        <is>
          <t>Water treatment building: rooftop HVAC, exhaust fans, vents</t>
        </is>
      </c>
      <c r="I5956" s="12" t="inlineStr">
        <is>
          <t>Instrumentation</t>
        </is>
      </c>
      <c r="J5956" s="12" t="inlineStr">
        <is>
          <t>Instrumentation PLTC / TC-ER 300 V, #18 twisted shielded pairs, overall shield</t>
        </is>
      </c>
      <c r="K5956" s="12" t="inlineStr">
        <is>
          <t>PLTC|24 pr|18</t>
        </is>
      </c>
      <c r="L5956" s="12" t="inlineStr">
        <is>
          <t>24 pr</t>
        </is>
      </c>
      <c r="M5956" s="12" t="inlineStr">
        <is>
          <t>18</t>
        </is>
      </c>
      <c r="N5956" s="12" t="n">
        <v>1</v>
      </c>
      <c r="O5956" s="12" t="n">
        <v>1</v>
      </c>
      <c r="P5956" s="12" t="n"/>
      <c r="Q5956" s="12" t="n"/>
      <c r="R5956" s="12" t="n"/>
      <c r="S5956" s="12" t="inlineStr">
        <is>
          <t>Duct bank</t>
        </is>
      </c>
      <c r="T5956" s="16" t="n">
        <v>985</v>
      </c>
      <c r="U5956" s="16" t="n">
        <v>32</v>
      </c>
      <c r="V5956" s="16">
        <f>ROUNDUP((T5956+U5956+2*'Read Me'!$B$13)*(1+'Read Me'!$B$12),-1)</f>
        <v/>
      </c>
      <c r="W5956" s="16">
        <f>V5956*N5956*O5956</f>
        <v/>
      </c>
      <c r="X5956" s="12">
        <f>IF(LEFT(I5956,2)="MV",2*N5956*IF(L5956="1/C",O5956,1),0)</f>
        <v/>
      </c>
      <c r="Y5956" s="12">
        <f>IF(OR(LEFT(K5956,4)="LVAX",LEFT(K5956,6)="MV15AX",LEFT(K5956,4)="CTAX",LEFT(K5956,2)="W|"),2*N5956*O5956,0)</f>
        <v/>
      </c>
      <c r="Z5956" s="12" t="inlineStr"/>
      <c r="AA5956" s="12">
        <f>N5956*O5956</f>
        <v/>
      </c>
    </row>
    <row r="5957">
      <c r="A5957" s="12" t="inlineStr">
        <is>
          <t>C-I-0135</t>
        </is>
      </c>
      <c r="B5957" s="12" t="inlineStr">
        <is>
          <t>C</t>
        </is>
      </c>
      <c r="C5957" s="12" t="inlineStr">
        <is>
          <t>Grid interface</t>
        </is>
      </c>
      <c r="D5957" s="12" t="inlineStr">
        <is>
          <t>Discrete device to JB JB-Water treatment bu-DI03: 20 x 1 pr (field cables)</t>
        </is>
      </c>
      <c r="E5957" s="12" t="inlineStr"/>
      <c r="F5957" s="12" t="inlineStr">
        <is>
          <t>Water treatment building: rooftop HVAC, exhaust fans, vents</t>
        </is>
      </c>
      <c r="G5957" s="12" t="inlineStr">
        <is>
          <t>JB-Water treatment bu-DI03</t>
        </is>
      </c>
      <c r="H5957" s="12" t="inlineStr">
        <is>
          <t>Water treatment building: rooftop HVAC, exhaust fans, vents</t>
        </is>
      </c>
      <c r="I5957" s="12" t="inlineStr">
        <is>
          <t>Instrumentation</t>
        </is>
      </c>
      <c r="J5957" s="12" t="inlineStr">
        <is>
          <t>Instrumentation PLTC / TC-ER 300 V, #18 twisted shielded pairs, overall shield</t>
        </is>
      </c>
      <c r="K5957" s="12" t="inlineStr">
        <is>
          <t>PLTC|1 pr|16</t>
        </is>
      </c>
      <c r="L5957" s="12" t="inlineStr">
        <is>
          <t>1 pr</t>
        </is>
      </c>
      <c r="M5957" s="12" t="inlineStr">
        <is>
          <t>16</t>
        </is>
      </c>
      <c r="N5957" s="12" t="n">
        <v>20</v>
      </c>
      <c r="O5957" s="12" t="n">
        <v>1</v>
      </c>
      <c r="P5957" s="12" t="n"/>
      <c r="Q5957" s="12" t="n"/>
      <c r="R5957" s="12" t="n"/>
      <c r="S5957" s="12" t="inlineStr">
        <is>
          <t>Tray / conduit</t>
        </is>
      </c>
      <c r="T5957" s="16" t="n">
        <v>162</v>
      </c>
      <c r="U5957" s="16" t="n">
        <v>10</v>
      </c>
      <c r="V5957" s="16">
        <f>ROUNDUP((T5957+U5957+2*'Read Me'!$B$13)*(1+'Read Me'!$B$12),-1)</f>
        <v/>
      </c>
      <c r="W5957" s="16">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C-I-0136</t>
        </is>
      </c>
      <c r="B5958" s="12" t="inlineStr">
        <is>
          <t>C</t>
        </is>
      </c>
      <c r="C5958" s="12" t="inlineStr">
        <is>
          <t>Grid interface</t>
        </is>
      </c>
      <c r="D5958" s="12" t="inlineStr">
        <is>
          <t>Home run JB-Water treatment bu-DI03 to the control / marshalling room</t>
        </is>
      </c>
      <c r="E5958" s="12" t="inlineStr">
        <is>
          <t>R1</t>
        </is>
      </c>
      <c r="F5958" s="12" t="inlineStr">
        <is>
          <t>R1: main electrical building (64 x 180 ft)</t>
        </is>
      </c>
      <c r="G5958" s="12" t="inlineStr">
        <is>
          <t>JB-Water treatment bu-DI03</t>
        </is>
      </c>
      <c r="H5958" s="12" t="inlineStr">
        <is>
          <t>Water treatment building: rooftop HVAC, exhaust fans, vents</t>
        </is>
      </c>
      <c r="I5958" s="12" t="inlineStr">
        <is>
          <t>Instrumentation</t>
        </is>
      </c>
      <c r="J5958" s="12" t="inlineStr">
        <is>
          <t>Instrumentation PLTC / TC-ER 300 V, #18 twisted shielded pairs, overall shield</t>
        </is>
      </c>
      <c r="K5958" s="12" t="inlineStr">
        <is>
          <t>PLTC|24 pr|18</t>
        </is>
      </c>
      <c r="L5958" s="12" t="inlineStr">
        <is>
          <t>24 pr</t>
        </is>
      </c>
      <c r="M5958" s="12" t="inlineStr">
        <is>
          <t>18</t>
        </is>
      </c>
      <c r="N5958" s="12" t="n">
        <v>1</v>
      </c>
      <c r="O5958" s="12" t="n">
        <v>1</v>
      </c>
      <c r="P5958" s="12" t="n"/>
      <c r="Q5958" s="12" t="n"/>
      <c r="R5958" s="12" t="n"/>
      <c r="S5958" s="12" t="inlineStr">
        <is>
          <t>Duct bank</t>
        </is>
      </c>
      <c r="T5958" s="16" t="n">
        <v>985</v>
      </c>
      <c r="U5958" s="16" t="n">
        <v>32</v>
      </c>
      <c r="V5958" s="16">
        <f>ROUNDUP((T5958+U5958+2*'Read Me'!$B$13)*(1+'Read Me'!$B$12),-1)</f>
        <v/>
      </c>
      <c r="W5958" s="16">
        <f>V5958*N5958*O5958</f>
        <v/>
      </c>
      <c r="X5958" s="12">
        <f>IF(LEFT(I5958,2)="MV",2*N5958*IF(L5958="1/C",O5958,1),0)</f>
        <v/>
      </c>
      <c r="Y5958" s="12">
        <f>IF(OR(LEFT(K5958,4)="LVAX",LEFT(K5958,6)="MV15AX",LEFT(K5958,4)="CTAX",LEFT(K5958,2)="W|"),2*N5958*O5958,0)</f>
        <v/>
      </c>
      <c r="Z5958" s="12" t="inlineStr"/>
      <c r="AA5958" s="12">
        <f>N5958*O5958</f>
        <v/>
      </c>
    </row>
    <row r="5959">
      <c r="A5959" s="12" t="inlineStr">
        <is>
          <t>C-I-0137</t>
        </is>
      </c>
      <c r="B5959" s="12" t="inlineStr">
        <is>
          <t>C</t>
        </is>
      </c>
      <c r="C5959" s="12" t="inlineStr">
        <is>
          <t>Grid interface</t>
        </is>
      </c>
      <c r="D5959" s="12" t="inlineStr">
        <is>
          <t>Discrete device to JB JB-Water treatment bu-DI04: 20 x 1 pr (field cables)</t>
        </is>
      </c>
      <c r="E5959" s="12" t="inlineStr"/>
      <c r="F5959" s="12" t="inlineStr">
        <is>
          <t>Water treatment building: rooftop HVAC, exhaust fans, vents</t>
        </is>
      </c>
      <c r="G5959" s="12" t="inlineStr">
        <is>
          <t>JB-Water treatment bu-DI04</t>
        </is>
      </c>
      <c r="H5959" s="12" t="inlineStr">
        <is>
          <t>Water treatment building: rooftop HVAC, exhaust fans, vents</t>
        </is>
      </c>
      <c r="I5959" s="12" t="inlineStr">
        <is>
          <t>Instrumentation</t>
        </is>
      </c>
      <c r="J5959" s="12" t="inlineStr">
        <is>
          <t>Instrumentation PLTC / TC-ER 300 V, #18 twisted shielded pairs, overall shield</t>
        </is>
      </c>
      <c r="K5959" s="12" t="inlineStr">
        <is>
          <t>PLTC|1 pr|16</t>
        </is>
      </c>
      <c r="L5959" s="12" t="inlineStr">
        <is>
          <t>1 pr</t>
        </is>
      </c>
      <c r="M5959" s="12" t="inlineStr">
        <is>
          <t>16</t>
        </is>
      </c>
      <c r="N5959" s="12" t="n">
        <v>20</v>
      </c>
      <c r="O5959" s="12" t="n">
        <v>1</v>
      </c>
      <c r="P5959" s="12" t="n"/>
      <c r="Q5959" s="12" t="n"/>
      <c r="R5959" s="12" t="n"/>
      <c r="S5959" s="12" t="inlineStr">
        <is>
          <t>Tray / conduit</t>
        </is>
      </c>
      <c r="T5959" s="16" t="n">
        <v>162</v>
      </c>
      <c r="U5959" s="16" t="n">
        <v>10</v>
      </c>
      <c r="V5959" s="16">
        <f>ROUNDUP((T5959+U5959+2*'Read Me'!$B$13)*(1+'Read Me'!$B$12),-1)</f>
        <v/>
      </c>
      <c r="W5959" s="16">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C-I-0138</t>
        </is>
      </c>
      <c r="B5960" s="12" t="inlineStr">
        <is>
          <t>C</t>
        </is>
      </c>
      <c r="C5960" s="12" t="inlineStr">
        <is>
          <t>Grid interface</t>
        </is>
      </c>
      <c r="D5960" s="12" t="inlineStr">
        <is>
          <t>Home run JB-Water treatment bu-DI04 to the control / marshalling room</t>
        </is>
      </c>
      <c r="E5960" s="12" t="inlineStr">
        <is>
          <t>R1</t>
        </is>
      </c>
      <c r="F5960" s="12" t="inlineStr">
        <is>
          <t>R1: main electrical building (64 x 180 ft)</t>
        </is>
      </c>
      <c r="G5960" s="12" t="inlineStr">
        <is>
          <t>JB-Water treatment bu-DI04</t>
        </is>
      </c>
      <c r="H5960" s="12" t="inlineStr">
        <is>
          <t>Water treatment building: rooftop HVAC, exhaust fans, vents</t>
        </is>
      </c>
      <c r="I5960" s="12" t="inlineStr">
        <is>
          <t>Instrumentation</t>
        </is>
      </c>
      <c r="J5960" s="12" t="inlineStr">
        <is>
          <t>Instrumentation PLTC / TC-ER 300 V, #18 twisted shielded pairs, overall shield</t>
        </is>
      </c>
      <c r="K5960" s="12" t="inlineStr">
        <is>
          <t>PLTC|24 pr|18</t>
        </is>
      </c>
      <c r="L5960" s="12" t="inlineStr">
        <is>
          <t>24 pr</t>
        </is>
      </c>
      <c r="M5960" s="12" t="inlineStr">
        <is>
          <t>18</t>
        </is>
      </c>
      <c r="N5960" s="12" t="n">
        <v>1</v>
      </c>
      <c r="O5960" s="12" t="n">
        <v>1</v>
      </c>
      <c r="P5960" s="12" t="n"/>
      <c r="Q5960" s="12" t="n"/>
      <c r="R5960" s="12" t="n"/>
      <c r="S5960" s="12" t="inlineStr">
        <is>
          <t>Duct bank</t>
        </is>
      </c>
      <c r="T5960" s="16" t="n">
        <v>985</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c r="AA5960" s="12">
        <f>N5960*O5960</f>
        <v/>
      </c>
    </row>
    <row r="5961">
      <c r="A5961" s="12" t="inlineStr">
        <is>
          <t>C-P-0006</t>
        </is>
      </c>
      <c r="B5961" s="12" t="inlineStr">
        <is>
          <t>C</t>
        </is>
      </c>
      <c r="C5961" s="12" t="inlineStr">
        <is>
          <t>Grid interface</t>
        </is>
      </c>
      <c r="D5961" s="12" t="inlineStr">
        <is>
          <t>Motor 1 of 10, 30 kW</t>
        </is>
      </c>
      <c r="E5961" s="12" t="inlineStr">
        <is>
          <t>MCC-C1</t>
        </is>
      </c>
      <c r="F5961" s="12" t="inlineStr">
        <is>
          <t>R1 MCC-C1</t>
        </is>
      </c>
      <c r="G5961" s="12" t="inlineStr"/>
      <c r="H5961" s="12" t="inlineStr">
        <is>
          <t xml:space="preserve">CO2 compression 3 x ~19 MW + dehydration: rooftop HVAC, exhaust fans, </t>
        </is>
      </c>
      <c r="I5961" s="12" t="inlineStr">
        <is>
          <t>LV 600 V</t>
        </is>
      </c>
      <c r="J5961" s="12" t="inlineStr">
        <is>
          <t>Type TC-ER 600 V 3/C Cu XHHW-2 + ground, PVC jacket</t>
        </is>
      </c>
      <c r="K5961" s="12" t="inlineStr">
        <is>
          <t>LV|3/C+G|3/0</t>
        </is>
      </c>
      <c r="L5961" s="12" t="inlineStr">
        <is>
          <t>3/C+G</t>
        </is>
      </c>
      <c r="M5961" s="12" t="inlineStr">
        <is>
          <t>3/0</t>
        </is>
      </c>
      <c r="N5961" s="12" t="n">
        <v>1</v>
      </c>
      <c r="O5961" s="12" t="n">
        <v>1</v>
      </c>
      <c r="P5961" s="12" t="n">
        <v>480</v>
      </c>
      <c r="Q5961" s="12" t="n">
        <v>30</v>
      </c>
      <c r="R5961" s="12" t="n">
        <v>42.5</v>
      </c>
      <c r="S5961" s="12" t="inlineStr">
        <is>
          <t>Tray</t>
        </is>
      </c>
      <c r="T5961" s="16" t="n">
        <v>1744</v>
      </c>
      <c r="U5961" s="16" t="n">
        <v>161</v>
      </c>
      <c r="V5961" s="16">
        <f>ROUNDUP((T5961+U5961+2*'Read Me'!$B$13)*(1+'Read Me'!$B$12),-1)</f>
        <v/>
      </c>
      <c r="W5961" s="16">
        <f>V5961*N5961*O5961</f>
        <v/>
      </c>
      <c r="X5961" s="12">
        <f>IF(LEFT(I5961,2)="MV",2*N5961*IF(L5961="1/C",O5961,1),0)</f>
        <v/>
      </c>
      <c r="Y5961" s="12">
        <f>IF(OR(LEFT(K5961,4)="LVAX",LEFT(K5961,6)="MV15AX",LEFT(K5961,4)="CTAX",LEFT(K5961,2)="W|"),2*N5961*O5961,0)</f>
        <v/>
      </c>
      <c r="Z5961" s="12" t="inlineStr">
        <is>
          <t>VD 2.5 %</t>
        </is>
      </c>
      <c r="AA5961" s="12">
        <f>N5961*O5961</f>
        <v/>
      </c>
    </row>
    <row r="5962">
      <c r="A5962" s="12" t="inlineStr">
        <is>
          <t>C-P-0007</t>
        </is>
      </c>
      <c r="B5962" s="12" t="inlineStr">
        <is>
          <t>C</t>
        </is>
      </c>
      <c r="C5962" s="12" t="inlineStr">
        <is>
          <t>Grid interface</t>
        </is>
      </c>
      <c r="D5962" s="12" t="inlineStr">
        <is>
          <t>Motor 2 of 10, 30 kW</t>
        </is>
      </c>
      <c r="E5962" s="12" t="inlineStr">
        <is>
          <t>MCC-C1</t>
        </is>
      </c>
      <c r="F5962" s="12" t="inlineStr">
        <is>
          <t>R1 MCC-C1</t>
        </is>
      </c>
      <c r="G5962" s="12" t="inlineStr"/>
      <c r="H5962" s="12" t="inlineStr">
        <is>
          <t xml:space="preserve">CO2 compression 3 x ~19 MW + dehydration: rooftop HVAC, exhaust fans, </t>
        </is>
      </c>
      <c r="I5962" s="12" t="inlineStr">
        <is>
          <t>LV 600 V</t>
        </is>
      </c>
      <c r="J5962" s="12" t="inlineStr">
        <is>
          <t>Type TC-ER 600 V 3/C Cu XHHW-2 + ground, PVC jacket</t>
        </is>
      </c>
      <c r="K5962" s="12" t="inlineStr">
        <is>
          <t>LV|3/C+G|3/0</t>
        </is>
      </c>
      <c r="L5962" s="12" t="inlineStr">
        <is>
          <t>3/C+G</t>
        </is>
      </c>
      <c r="M5962" s="12" t="inlineStr">
        <is>
          <t>3/0</t>
        </is>
      </c>
      <c r="N5962" s="12" t="n">
        <v>1</v>
      </c>
      <c r="O5962" s="12" t="n">
        <v>1</v>
      </c>
      <c r="P5962" s="12" t="n">
        <v>480</v>
      </c>
      <c r="Q5962" s="12" t="n">
        <v>30</v>
      </c>
      <c r="R5962" s="12" t="n">
        <v>42.5</v>
      </c>
      <c r="S5962" s="12" t="inlineStr">
        <is>
          <t>Tray</t>
        </is>
      </c>
      <c r="T5962" s="16" t="n">
        <v>1744</v>
      </c>
      <c r="U5962" s="16" t="n">
        <v>161</v>
      </c>
      <c r="V5962" s="16">
        <f>ROUNDUP((T5962+U5962+2*'Read Me'!$B$13)*(1+'Read Me'!$B$12),-1)</f>
        <v/>
      </c>
      <c r="W5962" s="16">
        <f>V5962*N5962*O5962</f>
        <v/>
      </c>
      <c r="X5962" s="12">
        <f>IF(LEFT(I5962,2)="MV",2*N5962*IF(L5962="1/C",O5962,1),0)</f>
        <v/>
      </c>
      <c r="Y5962" s="12">
        <f>IF(OR(LEFT(K5962,4)="LVAX",LEFT(K5962,6)="MV15AX",LEFT(K5962,4)="CTAX",LEFT(K5962,2)="W|"),2*N5962*O5962,0)</f>
        <v/>
      </c>
      <c r="Z5962" s="12" t="inlineStr">
        <is>
          <t>VD 2.5 %</t>
        </is>
      </c>
      <c r="AA5962" s="12">
        <f>N5962*O5962</f>
        <v/>
      </c>
    </row>
    <row r="5963">
      <c r="A5963" s="12" t="inlineStr">
        <is>
          <t>C-P-0008</t>
        </is>
      </c>
      <c r="B5963" s="12" t="inlineStr">
        <is>
          <t>C</t>
        </is>
      </c>
      <c r="C5963" s="12" t="inlineStr">
        <is>
          <t>Grid interface</t>
        </is>
      </c>
      <c r="D5963" s="12" t="inlineStr">
        <is>
          <t>Motor 3 of 10, 30 kW</t>
        </is>
      </c>
      <c r="E5963" s="12" t="inlineStr">
        <is>
          <t>MCC-C1</t>
        </is>
      </c>
      <c r="F5963" s="12" t="inlineStr">
        <is>
          <t>R1 MCC-C1</t>
        </is>
      </c>
      <c r="G5963" s="12" t="inlineStr"/>
      <c r="H5963" s="12" t="inlineStr">
        <is>
          <t xml:space="preserve">CO2 compression 3 x ~19 MW + dehydration: rooftop HVAC, exhaust fans, </t>
        </is>
      </c>
      <c r="I5963" s="12" t="inlineStr">
        <is>
          <t>LV 600 V</t>
        </is>
      </c>
      <c r="J5963" s="12" t="inlineStr">
        <is>
          <t>Type TC-ER 600 V 3/C Cu XHHW-2 + ground, PVC jacket</t>
        </is>
      </c>
      <c r="K5963" s="12" t="inlineStr">
        <is>
          <t>LV|3/C+G|3/0</t>
        </is>
      </c>
      <c r="L5963" s="12" t="inlineStr">
        <is>
          <t>3/C+G</t>
        </is>
      </c>
      <c r="M5963" s="12" t="inlineStr">
        <is>
          <t>3/0</t>
        </is>
      </c>
      <c r="N5963" s="12" t="n">
        <v>1</v>
      </c>
      <c r="O5963" s="12" t="n">
        <v>1</v>
      </c>
      <c r="P5963" s="12" t="n">
        <v>480</v>
      </c>
      <c r="Q5963" s="12" t="n">
        <v>30</v>
      </c>
      <c r="R5963" s="12" t="n">
        <v>42.5</v>
      </c>
      <c r="S5963" s="12" t="inlineStr">
        <is>
          <t>Tray</t>
        </is>
      </c>
      <c r="T5963" s="16" t="n">
        <v>1744</v>
      </c>
      <c r="U5963" s="16" t="n">
        <v>161</v>
      </c>
      <c r="V5963" s="16">
        <f>ROUNDUP((T5963+U5963+2*'Read Me'!$B$13)*(1+'Read Me'!$B$12),-1)</f>
        <v/>
      </c>
      <c r="W5963" s="16">
        <f>V5963*N5963*O5963</f>
        <v/>
      </c>
      <c r="X5963" s="12">
        <f>IF(LEFT(I5963,2)="MV",2*N5963*IF(L5963="1/C",O5963,1),0)</f>
        <v/>
      </c>
      <c r="Y5963" s="12">
        <f>IF(OR(LEFT(K5963,4)="LVAX",LEFT(K5963,6)="MV15AX",LEFT(K5963,4)="CTAX",LEFT(K5963,2)="W|"),2*N5963*O5963,0)</f>
        <v/>
      </c>
      <c r="Z5963" s="12" t="inlineStr">
        <is>
          <t>VD 2.5 %</t>
        </is>
      </c>
      <c r="AA5963" s="12">
        <f>N5963*O5963</f>
        <v/>
      </c>
    </row>
    <row r="5964">
      <c r="A5964" s="12" t="inlineStr">
        <is>
          <t>C-P-0009</t>
        </is>
      </c>
      <c r="B5964" s="12" t="inlineStr">
        <is>
          <t>C</t>
        </is>
      </c>
      <c r="C5964" s="12" t="inlineStr">
        <is>
          <t>Grid interface</t>
        </is>
      </c>
      <c r="D5964" s="12" t="inlineStr">
        <is>
          <t>Motor 4 of 10, 30 kW</t>
        </is>
      </c>
      <c r="E5964" s="12" t="inlineStr">
        <is>
          <t>MCC-C1</t>
        </is>
      </c>
      <c r="F5964" s="12" t="inlineStr">
        <is>
          <t>R1 MCC-C1</t>
        </is>
      </c>
      <c r="G5964" s="12" t="inlineStr"/>
      <c r="H5964" s="12" t="inlineStr">
        <is>
          <t xml:space="preserve">CO2 compression 3 x ~19 MW + dehydration: rooftop HVAC, exhaust fans, </t>
        </is>
      </c>
      <c r="I5964" s="12" t="inlineStr">
        <is>
          <t>LV 600 V</t>
        </is>
      </c>
      <c r="J5964" s="12" t="inlineStr">
        <is>
          <t>Type TC-ER 600 V 3/C Cu XHHW-2 + ground, PVC jacket</t>
        </is>
      </c>
      <c r="K5964" s="12" t="inlineStr">
        <is>
          <t>LV|3/C+G|3/0</t>
        </is>
      </c>
      <c r="L5964" s="12" t="inlineStr">
        <is>
          <t>3/C+G</t>
        </is>
      </c>
      <c r="M5964" s="12" t="inlineStr">
        <is>
          <t>3/0</t>
        </is>
      </c>
      <c r="N5964" s="12" t="n">
        <v>1</v>
      </c>
      <c r="O5964" s="12" t="n">
        <v>1</v>
      </c>
      <c r="P5964" s="12" t="n">
        <v>480</v>
      </c>
      <c r="Q5964" s="12" t="n">
        <v>30</v>
      </c>
      <c r="R5964" s="12" t="n">
        <v>42.5</v>
      </c>
      <c r="S5964" s="12" t="inlineStr">
        <is>
          <t>Tray</t>
        </is>
      </c>
      <c r="T5964" s="16" t="n">
        <v>1744</v>
      </c>
      <c r="U5964" s="16" t="n">
        <v>161</v>
      </c>
      <c r="V5964" s="16">
        <f>ROUNDUP((T5964+U5964+2*'Read Me'!$B$13)*(1+'Read Me'!$B$12),-1)</f>
        <v/>
      </c>
      <c r="W5964" s="16">
        <f>V5964*N5964*O5964</f>
        <v/>
      </c>
      <c r="X5964" s="12">
        <f>IF(LEFT(I5964,2)="MV",2*N5964*IF(L5964="1/C",O5964,1),0)</f>
        <v/>
      </c>
      <c r="Y5964" s="12">
        <f>IF(OR(LEFT(K5964,4)="LVAX",LEFT(K5964,6)="MV15AX",LEFT(K5964,4)="CTAX",LEFT(K5964,2)="W|"),2*N5964*O5964,0)</f>
        <v/>
      </c>
      <c r="Z5964" s="12" t="inlineStr">
        <is>
          <t>VD 2.5 %</t>
        </is>
      </c>
      <c r="AA5964" s="12">
        <f>N5964*O5964</f>
        <v/>
      </c>
    </row>
    <row r="5965">
      <c r="A5965" s="12" t="inlineStr">
        <is>
          <t>C-P-0010</t>
        </is>
      </c>
      <c r="B5965" s="12" t="inlineStr">
        <is>
          <t>C</t>
        </is>
      </c>
      <c r="C5965" s="12" t="inlineStr">
        <is>
          <t>Grid interface</t>
        </is>
      </c>
      <c r="D5965" s="12" t="inlineStr">
        <is>
          <t>Motor 5 of 10, 30 kW</t>
        </is>
      </c>
      <c r="E5965" s="12" t="inlineStr">
        <is>
          <t>MCC-C1</t>
        </is>
      </c>
      <c r="F5965" s="12" t="inlineStr">
        <is>
          <t>R1 MCC-C1</t>
        </is>
      </c>
      <c r="G5965" s="12" t="inlineStr"/>
      <c r="H5965" s="12" t="inlineStr">
        <is>
          <t xml:space="preserve">CO2 compression 3 x ~19 MW + dehydration: rooftop HVAC, exhaust fans, </t>
        </is>
      </c>
      <c r="I5965" s="12" t="inlineStr">
        <is>
          <t>LV 600 V</t>
        </is>
      </c>
      <c r="J5965" s="12" t="inlineStr">
        <is>
          <t>Type TC-ER 600 V 3/C Cu XHHW-2 + ground, PVC jacket</t>
        </is>
      </c>
      <c r="K5965" s="12" t="inlineStr">
        <is>
          <t>LV|3/C+G|3/0</t>
        </is>
      </c>
      <c r="L5965" s="12" t="inlineStr">
        <is>
          <t>3/C+G</t>
        </is>
      </c>
      <c r="M5965" s="12" t="inlineStr">
        <is>
          <t>3/0</t>
        </is>
      </c>
      <c r="N5965" s="12" t="n">
        <v>1</v>
      </c>
      <c r="O5965" s="12" t="n">
        <v>1</v>
      </c>
      <c r="P5965" s="12" t="n">
        <v>480</v>
      </c>
      <c r="Q5965" s="12" t="n">
        <v>30</v>
      </c>
      <c r="R5965" s="12" t="n">
        <v>42.5</v>
      </c>
      <c r="S5965" s="12" t="inlineStr">
        <is>
          <t>Tray</t>
        </is>
      </c>
      <c r="T5965" s="16" t="n">
        <v>1744</v>
      </c>
      <c r="U5965" s="16" t="n">
        <v>161</v>
      </c>
      <c r="V5965" s="16">
        <f>ROUNDUP((T5965+U5965+2*'Read Me'!$B$13)*(1+'Read Me'!$B$12),-1)</f>
        <v/>
      </c>
      <c r="W5965" s="16">
        <f>V5965*N5965*O5965</f>
        <v/>
      </c>
      <c r="X5965" s="12">
        <f>IF(LEFT(I5965,2)="MV",2*N5965*IF(L5965="1/C",O5965,1),0)</f>
        <v/>
      </c>
      <c r="Y5965" s="12">
        <f>IF(OR(LEFT(K5965,4)="LVAX",LEFT(K5965,6)="MV15AX",LEFT(K5965,4)="CTAX",LEFT(K5965,2)="W|"),2*N5965*O5965,0)</f>
        <v/>
      </c>
      <c r="Z5965" s="12" t="inlineStr">
        <is>
          <t>VD 2.5 %</t>
        </is>
      </c>
      <c r="AA5965" s="12">
        <f>N5965*O5965</f>
        <v/>
      </c>
    </row>
    <row r="5966">
      <c r="A5966" s="12" t="inlineStr">
        <is>
          <t>C-P-0011</t>
        </is>
      </c>
      <c r="B5966" s="12" t="inlineStr">
        <is>
          <t>C</t>
        </is>
      </c>
      <c r="C5966" s="12" t="inlineStr">
        <is>
          <t>Grid interface</t>
        </is>
      </c>
      <c r="D5966" s="12" t="inlineStr">
        <is>
          <t>Motor 6 of 10, 30 kW</t>
        </is>
      </c>
      <c r="E5966" s="12" t="inlineStr">
        <is>
          <t>MCC-C1</t>
        </is>
      </c>
      <c r="F5966" s="12" t="inlineStr">
        <is>
          <t>R1 MCC-C1</t>
        </is>
      </c>
      <c r="G5966" s="12" t="inlineStr"/>
      <c r="H5966" s="12" t="inlineStr">
        <is>
          <t xml:space="preserve">CO2 compression 3 x ~19 MW + dehydration: rooftop HVAC, exhaust fans, </t>
        </is>
      </c>
      <c r="I5966" s="12" t="inlineStr">
        <is>
          <t>LV 600 V</t>
        </is>
      </c>
      <c r="J5966" s="12" t="inlineStr">
        <is>
          <t>Type TC-ER 600 V 3/C Cu XHHW-2 + ground, PVC jacket</t>
        </is>
      </c>
      <c r="K5966" s="12" t="inlineStr">
        <is>
          <t>LV|3/C+G|3/0</t>
        </is>
      </c>
      <c r="L5966" s="12" t="inlineStr">
        <is>
          <t>3/C+G</t>
        </is>
      </c>
      <c r="M5966" s="12" t="inlineStr">
        <is>
          <t>3/0</t>
        </is>
      </c>
      <c r="N5966" s="12" t="n">
        <v>1</v>
      </c>
      <c r="O5966" s="12" t="n">
        <v>1</v>
      </c>
      <c r="P5966" s="12" t="n">
        <v>480</v>
      </c>
      <c r="Q5966" s="12" t="n">
        <v>30</v>
      </c>
      <c r="R5966" s="12" t="n">
        <v>42.5</v>
      </c>
      <c r="S5966" s="12" t="inlineStr">
        <is>
          <t>Tray</t>
        </is>
      </c>
      <c r="T5966" s="16" t="n">
        <v>1744</v>
      </c>
      <c r="U5966" s="16" t="n">
        <v>161</v>
      </c>
      <c r="V5966" s="16">
        <f>ROUNDUP((T5966+U5966+2*'Read Me'!$B$13)*(1+'Read Me'!$B$12),-1)</f>
        <v/>
      </c>
      <c r="W5966" s="16">
        <f>V5966*N5966*O5966</f>
        <v/>
      </c>
      <c r="X5966" s="12">
        <f>IF(LEFT(I5966,2)="MV",2*N5966*IF(L5966="1/C",O5966,1),0)</f>
        <v/>
      </c>
      <c r="Y5966" s="12">
        <f>IF(OR(LEFT(K5966,4)="LVAX",LEFT(K5966,6)="MV15AX",LEFT(K5966,4)="CTAX",LEFT(K5966,2)="W|"),2*N5966*O5966,0)</f>
        <v/>
      </c>
      <c r="Z5966" s="12" t="inlineStr">
        <is>
          <t>VD 2.5 %</t>
        </is>
      </c>
      <c r="AA5966" s="12">
        <f>N5966*O5966</f>
        <v/>
      </c>
    </row>
    <row r="5967">
      <c r="A5967" s="12" t="inlineStr">
        <is>
          <t>C-P-0012</t>
        </is>
      </c>
      <c r="B5967" s="12" t="inlineStr">
        <is>
          <t>C</t>
        </is>
      </c>
      <c r="C5967" s="12" t="inlineStr">
        <is>
          <t>Grid interface</t>
        </is>
      </c>
      <c r="D5967" s="12" t="inlineStr">
        <is>
          <t>Motor 7 of 10, 30 kW</t>
        </is>
      </c>
      <c r="E5967" s="12" t="inlineStr">
        <is>
          <t>MCC-C1</t>
        </is>
      </c>
      <c r="F5967" s="12" t="inlineStr">
        <is>
          <t>R1 MCC-C1</t>
        </is>
      </c>
      <c r="G5967" s="12" t="inlineStr"/>
      <c r="H5967" s="12" t="inlineStr">
        <is>
          <t xml:space="preserve">CO2 compression 3 x ~19 MW + dehydration: rooftop HVAC, exhaust fans, </t>
        </is>
      </c>
      <c r="I5967" s="12" t="inlineStr">
        <is>
          <t>LV 600 V</t>
        </is>
      </c>
      <c r="J5967" s="12" t="inlineStr">
        <is>
          <t>Type TC-ER 600 V 3/C Cu XHHW-2 + ground, PVC jacket</t>
        </is>
      </c>
      <c r="K5967" s="12" t="inlineStr">
        <is>
          <t>LV|3/C+G|3/0</t>
        </is>
      </c>
      <c r="L5967" s="12" t="inlineStr">
        <is>
          <t>3/C+G</t>
        </is>
      </c>
      <c r="M5967" s="12" t="inlineStr">
        <is>
          <t>3/0</t>
        </is>
      </c>
      <c r="N5967" s="12" t="n">
        <v>1</v>
      </c>
      <c r="O5967" s="12" t="n">
        <v>1</v>
      </c>
      <c r="P5967" s="12" t="n">
        <v>480</v>
      </c>
      <c r="Q5967" s="12" t="n">
        <v>30</v>
      </c>
      <c r="R5967" s="12" t="n">
        <v>42.5</v>
      </c>
      <c r="S5967" s="12" t="inlineStr">
        <is>
          <t>Tray</t>
        </is>
      </c>
      <c r="T5967" s="16" t="n">
        <v>1744</v>
      </c>
      <c r="U5967" s="16" t="n">
        <v>161</v>
      </c>
      <c r="V5967" s="16">
        <f>ROUNDUP((T5967+U5967+2*'Read Me'!$B$13)*(1+'Read Me'!$B$12),-1)</f>
        <v/>
      </c>
      <c r="W5967" s="16">
        <f>V5967*N5967*O5967</f>
        <v/>
      </c>
      <c r="X5967" s="12">
        <f>IF(LEFT(I5967,2)="MV",2*N5967*IF(L5967="1/C",O5967,1),0)</f>
        <v/>
      </c>
      <c r="Y5967" s="12">
        <f>IF(OR(LEFT(K5967,4)="LVAX",LEFT(K5967,6)="MV15AX",LEFT(K5967,4)="CTAX",LEFT(K5967,2)="W|"),2*N5967*O5967,0)</f>
        <v/>
      </c>
      <c r="Z5967" s="12" t="inlineStr">
        <is>
          <t>VD 2.5 %</t>
        </is>
      </c>
      <c r="AA5967" s="12">
        <f>N5967*O5967</f>
        <v/>
      </c>
    </row>
    <row r="5968">
      <c r="A5968" s="12" t="inlineStr">
        <is>
          <t>C-P-0013</t>
        </is>
      </c>
      <c r="B5968" s="12" t="inlineStr">
        <is>
          <t>C</t>
        </is>
      </c>
      <c r="C5968" s="12" t="inlineStr">
        <is>
          <t>Grid interface</t>
        </is>
      </c>
      <c r="D5968" s="12" t="inlineStr">
        <is>
          <t>Motor 8 of 10, 30 kW</t>
        </is>
      </c>
      <c r="E5968" s="12" t="inlineStr">
        <is>
          <t>MCC-C1</t>
        </is>
      </c>
      <c r="F5968" s="12" t="inlineStr">
        <is>
          <t>R1 MCC-C1</t>
        </is>
      </c>
      <c r="G5968" s="12" t="inlineStr"/>
      <c r="H5968" s="12" t="inlineStr">
        <is>
          <t xml:space="preserve">CO2 compression 3 x ~19 MW + dehydration: rooftop HVAC, exhaust fans, </t>
        </is>
      </c>
      <c r="I5968" s="12" t="inlineStr">
        <is>
          <t>LV 600 V</t>
        </is>
      </c>
      <c r="J5968" s="12" t="inlineStr">
        <is>
          <t>Type TC-ER 600 V 3/C Cu XHHW-2 + ground, PVC jacket</t>
        </is>
      </c>
      <c r="K5968" s="12" t="inlineStr">
        <is>
          <t>LV|3/C+G|3/0</t>
        </is>
      </c>
      <c r="L5968" s="12" t="inlineStr">
        <is>
          <t>3/C+G</t>
        </is>
      </c>
      <c r="M5968" s="12" t="inlineStr">
        <is>
          <t>3/0</t>
        </is>
      </c>
      <c r="N5968" s="12" t="n">
        <v>1</v>
      </c>
      <c r="O5968" s="12" t="n">
        <v>1</v>
      </c>
      <c r="P5968" s="12" t="n">
        <v>480</v>
      </c>
      <c r="Q5968" s="12" t="n">
        <v>30</v>
      </c>
      <c r="R5968" s="12" t="n">
        <v>42.5</v>
      </c>
      <c r="S5968" s="12" t="inlineStr">
        <is>
          <t>Tray</t>
        </is>
      </c>
      <c r="T5968" s="16" t="n">
        <v>1744</v>
      </c>
      <c r="U5968" s="16" t="n">
        <v>161</v>
      </c>
      <c r="V5968" s="16">
        <f>ROUNDUP((T5968+U5968+2*'Read Me'!$B$13)*(1+'Read Me'!$B$12),-1)</f>
        <v/>
      </c>
      <c r="W5968" s="16">
        <f>V5968*N5968*O5968</f>
        <v/>
      </c>
      <c r="X5968" s="12">
        <f>IF(LEFT(I5968,2)="MV",2*N5968*IF(L5968="1/C",O5968,1),0)</f>
        <v/>
      </c>
      <c r="Y5968" s="12">
        <f>IF(OR(LEFT(K5968,4)="LVAX",LEFT(K5968,6)="MV15AX",LEFT(K5968,4)="CTAX",LEFT(K5968,2)="W|"),2*N5968*O5968,0)</f>
        <v/>
      </c>
      <c r="Z5968" s="12" t="inlineStr">
        <is>
          <t>VD 2.5 %</t>
        </is>
      </c>
      <c r="AA5968" s="12">
        <f>N5968*O5968</f>
        <v/>
      </c>
    </row>
    <row r="5969">
      <c r="A5969" s="12" t="inlineStr">
        <is>
          <t>C-P-0014</t>
        </is>
      </c>
      <c r="B5969" s="12" t="inlineStr">
        <is>
          <t>C</t>
        </is>
      </c>
      <c r="C5969" s="12" t="inlineStr">
        <is>
          <t>Grid interface</t>
        </is>
      </c>
      <c r="D5969" s="12" t="inlineStr">
        <is>
          <t>Motor 9 of 10, 30 kW</t>
        </is>
      </c>
      <c r="E5969" s="12" t="inlineStr">
        <is>
          <t>MCC-C1</t>
        </is>
      </c>
      <c r="F5969" s="12" t="inlineStr">
        <is>
          <t>R1 MCC-C1</t>
        </is>
      </c>
      <c r="G5969" s="12" t="inlineStr"/>
      <c r="H5969" s="12" t="inlineStr">
        <is>
          <t xml:space="preserve">CO2 compression 3 x ~19 MW + dehydration: rooftop HVAC, exhaust fans, </t>
        </is>
      </c>
      <c r="I5969" s="12" t="inlineStr">
        <is>
          <t>LV 600 V</t>
        </is>
      </c>
      <c r="J5969" s="12" t="inlineStr">
        <is>
          <t>Type TC-ER 600 V 3/C Cu XHHW-2 + ground, PVC jacket</t>
        </is>
      </c>
      <c r="K5969" s="12" t="inlineStr">
        <is>
          <t>LV|3/C+G|3/0</t>
        </is>
      </c>
      <c r="L5969" s="12" t="inlineStr">
        <is>
          <t>3/C+G</t>
        </is>
      </c>
      <c r="M5969" s="12" t="inlineStr">
        <is>
          <t>3/0</t>
        </is>
      </c>
      <c r="N5969" s="12" t="n">
        <v>1</v>
      </c>
      <c r="O5969" s="12" t="n">
        <v>1</v>
      </c>
      <c r="P5969" s="12" t="n">
        <v>480</v>
      </c>
      <c r="Q5969" s="12" t="n">
        <v>30</v>
      </c>
      <c r="R5969" s="12" t="n">
        <v>42.5</v>
      </c>
      <c r="S5969" s="12" t="inlineStr">
        <is>
          <t>Tray</t>
        </is>
      </c>
      <c r="T5969" s="16" t="n">
        <v>1744</v>
      </c>
      <c r="U5969" s="16" t="n">
        <v>161</v>
      </c>
      <c r="V5969" s="16">
        <f>ROUNDUP((T5969+U5969+2*'Read Me'!$B$13)*(1+'Read Me'!$B$12),-1)</f>
        <v/>
      </c>
      <c r="W5969" s="16">
        <f>V5969*N5969*O5969</f>
        <v/>
      </c>
      <c r="X5969" s="12">
        <f>IF(LEFT(I5969,2)="MV",2*N5969*IF(L5969="1/C",O5969,1),0)</f>
        <v/>
      </c>
      <c r="Y5969" s="12">
        <f>IF(OR(LEFT(K5969,4)="LVAX",LEFT(K5969,6)="MV15AX",LEFT(K5969,4)="CTAX",LEFT(K5969,2)="W|"),2*N5969*O5969,0)</f>
        <v/>
      </c>
      <c r="Z5969" s="12" t="inlineStr">
        <is>
          <t>VD 2.5 %</t>
        </is>
      </c>
      <c r="AA5969" s="12">
        <f>N5969*O5969</f>
        <v/>
      </c>
    </row>
    <row r="5970">
      <c r="A5970" s="12" t="inlineStr">
        <is>
          <t>C-P-0015</t>
        </is>
      </c>
      <c r="B5970" s="12" t="inlineStr">
        <is>
          <t>C</t>
        </is>
      </c>
      <c r="C5970" s="12" t="inlineStr">
        <is>
          <t>Grid interface</t>
        </is>
      </c>
      <c r="D5970" s="12" t="inlineStr">
        <is>
          <t>Motor 10 of 10, 30 kW</t>
        </is>
      </c>
      <c r="E5970" s="12" t="inlineStr">
        <is>
          <t>MCC-C1</t>
        </is>
      </c>
      <c r="F5970" s="12" t="inlineStr">
        <is>
          <t>R1 MCC-C1</t>
        </is>
      </c>
      <c r="G5970" s="12" t="inlineStr"/>
      <c r="H5970" s="12" t="inlineStr">
        <is>
          <t xml:space="preserve">CO2 compression 3 x ~19 MW + dehydration: rooftop HVAC, exhaust fans, </t>
        </is>
      </c>
      <c r="I5970" s="12" t="inlineStr">
        <is>
          <t>LV 600 V</t>
        </is>
      </c>
      <c r="J5970" s="12" t="inlineStr">
        <is>
          <t>Type TC-ER 600 V 3/C Cu XHHW-2 + ground, PVC jacket</t>
        </is>
      </c>
      <c r="K5970" s="12" t="inlineStr">
        <is>
          <t>LV|3/C+G|3/0</t>
        </is>
      </c>
      <c r="L5970" s="12" t="inlineStr">
        <is>
          <t>3/C+G</t>
        </is>
      </c>
      <c r="M5970" s="12" t="inlineStr">
        <is>
          <t>3/0</t>
        </is>
      </c>
      <c r="N5970" s="12" t="n">
        <v>1</v>
      </c>
      <c r="O5970" s="12" t="n">
        <v>1</v>
      </c>
      <c r="P5970" s="12" t="n">
        <v>480</v>
      </c>
      <c r="Q5970" s="12" t="n">
        <v>30</v>
      </c>
      <c r="R5970" s="12" t="n">
        <v>42.5</v>
      </c>
      <c r="S5970" s="12" t="inlineStr">
        <is>
          <t>Tray</t>
        </is>
      </c>
      <c r="T5970" s="16" t="n">
        <v>1744</v>
      </c>
      <c r="U5970" s="16" t="n">
        <v>161</v>
      </c>
      <c r="V5970" s="16">
        <f>ROUNDUP((T5970+U5970+2*'Read Me'!$B$13)*(1+'Read Me'!$B$12),-1)</f>
        <v/>
      </c>
      <c r="W5970" s="16">
        <f>V5970*N5970*O5970</f>
        <v/>
      </c>
      <c r="X5970" s="12">
        <f>IF(LEFT(I5970,2)="MV",2*N5970*IF(L5970="1/C",O5970,1),0)</f>
        <v/>
      </c>
      <c r="Y5970" s="12">
        <f>IF(OR(LEFT(K5970,4)="LVAX",LEFT(K5970,6)="MV15AX",LEFT(K5970,4)="CTAX",LEFT(K5970,2)="W|"),2*N5970*O5970,0)</f>
        <v/>
      </c>
      <c r="Z5970" s="12" t="inlineStr">
        <is>
          <t>VD 2.5 %</t>
        </is>
      </c>
      <c r="AA5970" s="12">
        <f>N5970*O5970</f>
        <v/>
      </c>
    </row>
    <row r="5971">
      <c r="A5971" s="12" t="inlineStr">
        <is>
          <t>C-P-0016</t>
        </is>
      </c>
      <c r="B5971" s="12" t="inlineStr">
        <is>
          <t>C</t>
        </is>
      </c>
      <c r="C5971" s="12" t="inlineStr">
        <is>
          <t>Grid interface</t>
        </is>
      </c>
      <c r="D5971" s="12" t="inlineStr">
        <is>
          <t>480 V welding receptacle 1</t>
        </is>
      </c>
      <c r="E5971" s="12" t="inlineStr">
        <is>
          <t>MCC-C1</t>
        </is>
      </c>
      <c r="F5971" s="12" t="inlineStr">
        <is>
          <t>R1 MCC-C1</t>
        </is>
      </c>
      <c r="G5971" s="12" t="inlineStr"/>
      <c r="H5971" s="12" t="inlineStr">
        <is>
          <t xml:space="preserve">CO2 compression 3 x ~19 MW + dehydration: rooftop HVAC, exhaust fans, </t>
        </is>
      </c>
      <c r="I5971" s="12" t="inlineStr">
        <is>
          <t>LV 600 V</t>
        </is>
      </c>
      <c r="J5971" s="12" t="inlineStr">
        <is>
          <t>Type TC-ER 600 V 3/C Cu XHHW-2 + ground, PVC jacket</t>
        </is>
      </c>
      <c r="K5971" s="12" t="inlineStr">
        <is>
          <t>LV|3/C+G|250</t>
        </is>
      </c>
      <c r="L5971" s="12" t="inlineStr">
        <is>
          <t>3/C+G</t>
        </is>
      </c>
      <c r="M5971" s="12" t="inlineStr">
        <is>
          <t>250 kcmil</t>
        </is>
      </c>
      <c r="N5971" s="12" t="n">
        <v>1</v>
      </c>
      <c r="O5971" s="12" t="n">
        <v>1</v>
      </c>
      <c r="P5971" s="12" t="n">
        <v>480</v>
      </c>
      <c r="Q5971" s="12" t="n">
        <v>60</v>
      </c>
      <c r="R5971" s="12" t="n">
        <v>76</v>
      </c>
      <c r="S5971" s="12" t="inlineStr">
        <is>
          <t>Tray</t>
        </is>
      </c>
      <c r="T5971" s="16" t="n">
        <v>1744</v>
      </c>
      <c r="U5971" s="16" t="n">
        <v>161</v>
      </c>
      <c r="V5971" s="16">
        <f>ROUNDUP((T5971+U5971+2*'Read Me'!$B$13)*(1+'Read Me'!$B$12),-1)</f>
        <v/>
      </c>
      <c r="W5971" s="16">
        <f>V5971*N5971*O5971</f>
        <v/>
      </c>
      <c r="X5971" s="12">
        <f>IF(LEFT(I5971,2)="MV",2*N5971*IF(L5971="1/C",O5971,1),0)</f>
        <v/>
      </c>
      <c r="Y5971" s="12">
        <f>IF(OR(LEFT(K5971,4)="LVAX",LEFT(K5971,6)="MV15AX",LEFT(K5971,4)="CTAX",LEFT(K5971,2)="W|"),2*N5971*O5971,0)</f>
        <v/>
      </c>
      <c r="Z5971" s="12" t="inlineStr">
        <is>
          <t>VD 3.0 %</t>
        </is>
      </c>
      <c r="AA5971" s="12">
        <f>N5971*O5971</f>
        <v/>
      </c>
    </row>
    <row r="5972">
      <c r="A5972" s="12" t="inlineStr">
        <is>
          <t>C-P-0017</t>
        </is>
      </c>
      <c r="B5972" s="12" t="inlineStr">
        <is>
          <t>C</t>
        </is>
      </c>
      <c r="C5972" s="12" t="inlineStr">
        <is>
          <t>Grid interface</t>
        </is>
      </c>
      <c r="D5972" s="12" t="inlineStr">
        <is>
          <t>480 V welding receptacle 2</t>
        </is>
      </c>
      <c r="E5972" s="12" t="inlineStr">
        <is>
          <t>MCC-C1</t>
        </is>
      </c>
      <c r="F5972" s="12" t="inlineStr">
        <is>
          <t>R1 MCC-C1</t>
        </is>
      </c>
      <c r="G5972" s="12" t="inlineStr"/>
      <c r="H5972" s="12" t="inlineStr">
        <is>
          <t xml:space="preserve">CO2 compression 3 x ~19 MW + dehydration: rooftop HVAC, exhaust fans, </t>
        </is>
      </c>
      <c r="I5972" s="12" t="inlineStr">
        <is>
          <t>LV 600 V</t>
        </is>
      </c>
      <c r="J5972" s="12" t="inlineStr">
        <is>
          <t>Type TC-ER 600 V 3/C Cu XHHW-2 + ground, PVC jacket</t>
        </is>
      </c>
      <c r="K5972" s="12" t="inlineStr">
        <is>
          <t>LV|3/C+G|250</t>
        </is>
      </c>
      <c r="L5972" s="12" t="inlineStr">
        <is>
          <t>3/C+G</t>
        </is>
      </c>
      <c r="M5972" s="12" t="inlineStr">
        <is>
          <t>250 kcmil</t>
        </is>
      </c>
      <c r="N5972" s="12" t="n">
        <v>1</v>
      </c>
      <c r="O5972" s="12" t="n">
        <v>1</v>
      </c>
      <c r="P5972" s="12" t="n">
        <v>480</v>
      </c>
      <c r="Q5972" s="12" t="n">
        <v>60</v>
      </c>
      <c r="R5972" s="12" t="n">
        <v>76</v>
      </c>
      <c r="S5972" s="12" t="inlineStr">
        <is>
          <t>Tray</t>
        </is>
      </c>
      <c r="T5972" s="16" t="n">
        <v>1744</v>
      </c>
      <c r="U5972" s="16" t="n">
        <v>161</v>
      </c>
      <c r="V5972" s="16">
        <f>ROUNDUP((T5972+U5972+2*'Read Me'!$B$13)*(1+'Read Me'!$B$12),-1)</f>
        <v/>
      </c>
      <c r="W5972" s="16">
        <f>V5972*N5972*O5972</f>
        <v/>
      </c>
      <c r="X5972" s="12">
        <f>IF(LEFT(I5972,2)="MV",2*N5972*IF(L5972="1/C",O5972,1),0)</f>
        <v/>
      </c>
      <c r="Y5972" s="12">
        <f>IF(OR(LEFT(K5972,4)="LVAX",LEFT(K5972,6)="MV15AX",LEFT(K5972,4)="CTAX",LEFT(K5972,2)="W|"),2*N5972*O5972,0)</f>
        <v/>
      </c>
      <c r="Z5972" s="12" t="inlineStr">
        <is>
          <t>VD 3.0 %</t>
        </is>
      </c>
      <c r="AA5972" s="12">
        <f>N5972*O5972</f>
        <v/>
      </c>
    </row>
    <row r="5973">
      <c r="A5973" s="12" t="inlineStr">
        <is>
          <t>C-P-0018</t>
        </is>
      </c>
      <c r="B5973" s="12" t="inlineStr">
        <is>
          <t>C</t>
        </is>
      </c>
      <c r="C5973" s="12" t="inlineStr">
        <is>
          <t>Grid interface</t>
        </is>
      </c>
      <c r="D5973" s="12" t="inlineStr">
        <is>
          <t>480 V welding receptacle 3</t>
        </is>
      </c>
      <c r="E5973" s="12" t="inlineStr">
        <is>
          <t>MCC-C1</t>
        </is>
      </c>
      <c r="F5973" s="12" t="inlineStr">
        <is>
          <t>R1 MCC-C1</t>
        </is>
      </c>
      <c r="G5973" s="12" t="inlineStr"/>
      <c r="H5973" s="12" t="inlineStr">
        <is>
          <t xml:space="preserve">CO2 compression 3 x ~19 MW + dehydration: rooftop HVAC, exhaust fans, </t>
        </is>
      </c>
      <c r="I5973" s="12" t="inlineStr">
        <is>
          <t>LV 600 V</t>
        </is>
      </c>
      <c r="J5973" s="12" t="inlineStr">
        <is>
          <t>Type TC-ER 600 V 3/C Cu XHHW-2 + ground, PVC jacket</t>
        </is>
      </c>
      <c r="K5973" s="12" t="inlineStr">
        <is>
          <t>LV|3/C+G|250</t>
        </is>
      </c>
      <c r="L5973" s="12" t="inlineStr">
        <is>
          <t>3/C+G</t>
        </is>
      </c>
      <c r="M5973" s="12" t="inlineStr">
        <is>
          <t>250 kcmil</t>
        </is>
      </c>
      <c r="N5973" s="12" t="n">
        <v>1</v>
      </c>
      <c r="O5973" s="12" t="n">
        <v>1</v>
      </c>
      <c r="P5973" s="12" t="n">
        <v>480</v>
      </c>
      <c r="Q5973" s="12" t="n">
        <v>60</v>
      </c>
      <c r="R5973" s="12" t="n">
        <v>76</v>
      </c>
      <c r="S5973" s="12" t="inlineStr">
        <is>
          <t>Tray</t>
        </is>
      </c>
      <c r="T5973" s="16" t="n">
        <v>1744</v>
      </c>
      <c r="U5973" s="16" t="n">
        <v>161</v>
      </c>
      <c r="V5973" s="16">
        <f>ROUNDUP((T5973+U5973+2*'Read Me'!$B$13)*(1+'Read Me'!$B$12),-1)</f>
        <v/>
      </c>
      <c r="W5973" s="16">
        <f>V5973*N5973*O5973</f>
        <v/>
      </c>
      <c r="X5973" s="12">
        <f>IF(LEFT(I5973,2)="MV",2*N5973*IF(L5973="1/C",O5973,1),0)</f>
        <v/>
      </c>
      <c r="Y5973" s="12">
        <f>IF(OR(LEFT(K5973,4)="LVAX",LEFT(K5973,6)="MV15AX",LEFT(K5973,4)="CTAX",LEFT(K5973,2)="W|"),2*N5973*O5973,0)</f>
        <v/>
      </c>
      <c r="Z5973" s="12" t="inlineStr">
        <is>
          <t>VD 3.0 %</t>
        </is>
      </c>
      <c r="AA5973" s="12">
        <f>N5973*O5973</f>
        <v/>
      </c>
    </row>
    <row r="5974">
      <c r="A5974" s="12" t="inlineStr">
        <is>
          <t>C-P-0019</t>
        </is>
      </c>
      <c r="B5974" s="12" t="inlineStr">
        <is>
          <t>C</t>
        </is>
      </c>
      <c r="C5974" s="12" t="inlineStr">
        <is>
          <t>Grid interface</t>
        </is>
      </c>
      <c r="D5974" s="12" t="inlineStr">
        <is>
          <t>480 V welding receptacle 4</t>
        </is>
      </c>
      <c r="E5974" s="12" t="inlineStr">
        <is>
          <t>MCC-C1</t>
        </is>
      </c>
      <c r="F5974" s="12" t="inlineStr">
        <is>
          <t>R1 MCC-C1</t>
        </is>
      </c>
      <c r="G5974" s="12" t="inlineStr"/>
      <c r="H5974" s="12" t="inlineStr">
        <is>
          <t xml:space="preserve">CO2 compression 3 x ~19 MW + dehydration: rooftop HVAC, exhaust fans, </t>
        </is>
      </c>
      <c r="I5974" s="12" t="inlineStr">
        <is>
          <t>LV 600 V</t>
        </is>
      </c>
      <c r="J5974" s="12" t="inlineStr">
        <is>
          <t>Type TC-ER 600 V 3/C Cu XHHW-2 + ground, PVC jacket</t>
        </is>
      </c>
      <c r="K5974" s="12" t="inlineStr">
        <is>
          <t>LV|3/C+G|250</t>
        </is>
      </c>
      <c r="L5974" s="12" t="inlineStr">
        <is>
          <t>3/C+G</t>
        </is>
      </c>
      <c r="M5974" s="12" t="inlineStr">
        <is>
          <t>250 kcmil</t>
        </is>
      </c>
      <c r="N5974" s="12" t="n">
        <v>1</v>
      </c>
      <c r="O5974" s="12" t="n">
        <v>1</v>
      </c>
      <c r="P5974" s="12" t="n">
        <v>480</v>
      </c>
      <c r="Q5974" s="12" t="n">
        <v>60</v>
      </c>
      <c r="R5974" s="12" t="n">
        <v>76</v>
      </c>
      <c r="S5974" s="12" t="inlineStr">
        <is>
          <t>Tray</t>
        </is>
      </c>
      <c r="T5974" s="16" t="n">
        <v>1744</v>
      </c>
      <c r="U5974" s="16" t="n">
        <v>161</v>
      </c>
      <c r="V5974" s="16">
        <f>ROUNDUP((T5974+U5974+2*'Read Me'!$B$13)*(1+'Read Me'!$B$12),-1)</f>
        <v/>
      </c>
      <c r="W5974" s="16">
        <f>V5974*N5974*O5974</f>
        <v/>
      </c>
      <c r="X5974" s="12">
        <f>IF(LEFT(I5974,2)="MV",2*N5974*IF(L5974="1/C",O5974,1),0)</f>
        <v/>
      </c>
      <c r="Y5974" s="12">
        <f>IF(OR(LEFT(K5974,4)="LVAX",LEFT(K5974,6)="MV15AX",LEFT(K5974,4)="CTAX",LEFT(K5974,2)="W|"),2*N5974*O5974,0)</f>
        <v/>
      </c>
      <c r="Z5974" s="12" t="inlineStr">
        <is>
          <t>VD 3.0 %</t>
        </is>
      </c>
      <c r="AA5974" s="12">
        <f>N5974*O5974</f>
        <v/>
      </c>
    </row>
    <row r="5975">
      <c r="A5975" s="12" t="inlineStr">
        <is>
          <t>C-P-0020</t>
        </is>
      </c>
      <c r="B5975" s="12" t="inlineStr">
        <is>
          <t>C</t>
        </is>
      </c>
      <c r="C5975" s="12" t="inlineStr">
        <is>
          <t>Grid interface</t>
        </is>
      </c>
      <c r="D5975" s="12" t="inlineStr">
        <is>
          <t>Motor 1 of 2, 250 kW</t>
        </is>
      </c>
      <c r="E5975" s="12" t="inlineStr">
        <is>
          <t>MCC-C1</t>
        </is>
      </c>
      <c r="F5975" s="12" t="inlineStr">
        <is>
          <t>R1 MCC-C1</t>
        </is>
      </c>
      <c r="G5975" s="12" t="inlineStr"/>
      <c r="H5975" s="12" t="inlineStr">
        <is>
          <t>Small-bore piping: instrument air, service water, nitrogen, HRSG drain</t>
        </is>
      </c>
      <c r="I5975" s="12" t="inlineStr">
        <is>
          <t>LV 600 V</t>
        </is>
      </c>
      <c r="J5975" s="12" t="inlineStr">
        <is>
          <t>Type TC-ER 600 V 3/C Cu XHHW-2 + ground, PVC jacket</t>
        </is>
      </c>
      <c r="K5975" s="12" t="inlineStr">
        <is>
          <t>LV|3/C+G|250</t>
        </is>
      </c>
      <c r="L5975" s="12" t="inlineStr">
        <is>
          <t>3/C+G</t>
        </is>
      </c>
      <c r="M5975" s="12" t="inlineStr">
        <is>
          <t>250 kcmil</t>
        </is>
      </c>
      <c r="N5975" s="12" t="n">
        <v>2</v>
      </c>
      <c r="O5975" s="12" t="n">
        <v>1</v>
      </c>
      <c r="P5975" s="12" t="n">
        <v>480</v>
      </c>
      <c r="Q5975" s="12" t="n">
        <v>250</v>
      </c>
      <c r="R5975" s="12" t="n">
        <v>353.8</v>
      </c>
      <c r="S5975" s="12" t="inlineStr">
        <is>
          <t>Tray</t>
        </is>
      </c>
      <c r="T5975" s="16" t="n">
        <v>614</v>
      </c>
      <c r="U5975" s="16" t="n">
        <v>145</v>
      </c>
      <c r="V5975" s="16">
        <f>ROUNDUP((T5975+U5975+2*'Read Me'!$B$13)*(1+'Read Me'!$B$12),-1)</f>
        <v/>
      </c>
      <c r="W5975" s="16">
        <f>V5975*N5975*O5975</f>
        <v/>
      </c>
      <c r="X5975" s="12">
        <f>IF(LEFT(I5975,2)="MV",2*N5975*IF(L5975="1/C",O5975,1),0)</f>
        <v/>
      </c>
      <c r="Y5975" s="12">
        <f>IF(OR(LEFT(K5975,4)="LVAX",LEFT(K5975,6)="MV15AX",LEFT(K5975,4)="CTAX",LEFT(K5975,2)="W|"),2*N5975*O5975,0)</f>
        <v/>
      </c>
      <c r="Z5975" s="12" t="inlineStr">
        <is>
          <t>VD 2.7 %</t>
        </is>
      </c>
      <c r="AA5975" s="12">
        <f>N5975*O5975</f>
        <v/>
      </c>
    </row>
    <row r="5976">
      <c r="A5976" s="12" t="inlineStr">
        <is>
          <t>C-P-0021</t>
        </is>
      </c>
      <c r="B5976" s="12" t="inlineStr">
        <is>
          <t>C</t>
        </is>
      </c>
      <c r="C5976" s="12" t="inlineStr">
        <is>
          <t>Grid interface</t>
        </is>
      </c>
      <c r="D5976" s="12" t="inlineStr">
        <is>
          <t>Motor 2 of 2, 250 kW</t>
        </is>
      </c>
      <c r="E5976" s="12" t="inlineStr">
        <is>
          <t>MCC-C1</t>
        </is>
      </c>
      <c r="F5976" s="12" t="inlineStr">
        <is>
          <t>R1 MCC-C1</t>
        </is>
      </c>
      <c r="G5976" s="12" t="inlineStr"/>
      <c r="H5976" s="12" t="inlineStr">
        <is>
          <t>Small-bore piping: instrument air, service water, nitrogen, HRSG drain</t>
        </is>
      </c>
      <c r="I5976" s="12" t="inlineStr">
        <is>
          <t>LV 600 V</t>
        </is>
      </c>
      <c r="J5976" s="12" t="inlineStr">
        <is>
          <t>Type TC-ER 600 V 3/C Cu XHHW-2 + ground, PVC jacket</t>
        </is>
      </c>
      <c r="K5976" s="12" t="inlineStr">
        <is>
          <t>LV|3/C+G|250</t>
        </is>
      </c>
      <c r="L5976" s="12" t="inlineStr">
        <is>
          <t>3/C+G</t>
        </is>
      </c>
      <c r="M5976" s="12" t="inlineStr">
        <is>
          <t>250 kcmil</t>
        </is>
      </c>
      <c r="N5976" s="12" t="n">
        <v>2</v>
      </c>
      <c r="O5976" s="12" t="n">
        <v>1</v>
      </c>
      <c r="P5976" s="12" t="n">
        <v>480</v>
      </c>
      <c r="Q5976" s="12" t="n">
        <v>250</v>
      </c>
      <c r="R5976" s="12" t="n">
        <v>353.8</v>
      </c>
      <c r="S5976" s="12" t="inlineStr">
        <is>
          <t>Tray</t>
        </is>
      </c>
      <c r="T5976" s="16" t="n">
        <v>614</v>
      </c>
      <c r="U5976" s="16" t="n">
        <v>145</v>
      </c>
      <c r="V5976" s="16">
        <f>ROUNDUP((T5976+U5976+2*'Read Me'!$B$13)*(1+'Read Me'!$B$12),-1)</f>
        <v/>
      </c>
      <c r="W5976" s="16">
        <f>V5976*N5976*O5976</f>
        <v/>
      </c>
      <c r="X5976" s="12">
        <f>IF(LEFT(I5976,2)="MV",2*N5976*IF(L5976="1/C",O5976,1),0)</f>
        <v/>
      </c>
      <c r="Y5976" s="12">
        <f>IF(OR(LEFT(K5976,4)="LVAX",LEFT(K5976,6)="MV15AX",LEFT(K5976,4)="CTAX",LEFT(K5976,2)="W|"),2*N5976*O5976,0)</f>
        <v/>
      </c>
      <c r="Z5976" s="12" t="inlineStr">
        <is>
          <t>VD 2.7 %</t>
        </is>
      </c>
      <c r="AA5976" s="12">
        <f>N5976*O5976</f>
        <v/>
      </c>
    </row>
    <row r="5977">
      <c r="A5977" s="12" t="inlineStr">
        <is>
          <t>C-P-0022</t>
        </is>
      </c>
      <c r="B5977" s="12" t="inlineStr">
        <is>
          <t>C</t>
        </is>
      </c>
      <c r="C5977" s="12" t="inlineStr">
        <is>
          <t>Grid interface</t>
        </is>
      </c>
      <c r="D5977" s="12" t="inlineStr">
        <is>
          <t>Motor 1 of 8, 15 kW</t>
        </is>
      </c>
      <c r="E5977" s="12" t="inlineStr">
        <is>
          <t>MCC-C1</t>
        </is>
      </c>
      <c r="F5977" s="12" t="inlineStr">
        <is>
          <t>R1 MCC-C1</t>
        </is>
      </c>
      <c r="G5977" s="12" t="inlineStr"/>
      <c r="H5977" s="12" t="inlineStr">
        <is>
          <t>Wastewater treatment: rooftop HVAC, exhaust fans, vents</t>
        </is>
      </c>
      <c r="I5977" s="12" t="inlineStr">
        <is>
          <t>LV 600 V</t>
        </is>
      </c>
      <c r="J5977" s="12" t="inlineStr">
        <is>
          <t>Type TC-ER 600 V 3/C Cu XHHW-2 + ground, PVC jacket</t>
        </is>
      </c>
      <c r="K5977" s="12" t="inlineStr">
        <is>
          <t>LV|3/C+G|1</t>
        </is>
      </c>
      <c r="L5977" s="12" t="inlineStr">
        <is>
          <t>3/C+G</t>
        </is>
      </c>
      <c r="M5977" s="12" t="inlineStr">
        <is>
          <t>1</t>
        </is>
      </c>
      <c r="N5977" s="12" t="n">
        <v>1</v>
      </c>
      <c r="O5977" s="12" t="n">
        <v>1</v>
      </c>
      <c r="P5977" s="12" t="n">
        <v>480</v>
      </c>
      <c r="Q5977" s="12" t="n">
        <v>15</v>
      </c>
      <c r="R5977" s="12" t="n">
        <v>21.2</v>
      </c>
      <c r="S5977" s="12" t="inlineStr">
        <is>
          <t>Duct bank</t>
        </is>
      </c>
      <c r="T5977" s="16" t="n">
        <v>1859</v>
      </c>
      <c r="U5977" s="16" t="n">
        <v>228</v>
      </c>
      <c r="V5977" s="16">
        <f>ROUNDUP((T5977+U5977+2*'Read Me'!$B$13)*(1+'Read Me'!$B$12),-1)</f>
        <v/>
      </c>
      <c r="W5977" s="16">
        <f>V5977*N5977*O5977</f>
        <v/>
      </c>
      <c r="X5977" s="12">
        <f>IF(LEFT(I5977,2)="MV",2*N5977*IF(L5977="1/C",O5977,1),0)</f>
        <v/>
      </c>
      <c r="Y5977" s="12">
        <f>IF(OR(LEFT(K5977,4)="LVAX",LEFT(K5977,6)="MV15AX",LEFT(K5977,4)="CTAX",LEFT(K5977,2)="W|"),2*N5977*O5977,0)</f>
        <v/>
      </c>
      <c r="Z5977" s="12" t="inlineStr">
        <is>
          <t>VD 2.7 %</t>
        </is>
      </c>
      <c r="AA5977" s="12">
        <f>N5977*O5977</f>
        <v/>
      </c>
    </row>
    <row r="5978">
      <c r="A5978" s="12" t="inlineStr">
        <is>
          <t>C-P-0023</t>
        </is>
      </c>
      <c r="B5978" s="12" t="inlineStr">
        <is>
          <t>C</t>
        </is>
      </c>
      <c r="C5978" s="12" t="inlineStr">
        <is>
          <t>Grid interface</t>
        </is>
      </c>
      <c r="D5978" s="12" t="inlineStr">
        <is>
          <t>Motor 2 of 8, 15 kW</t>
        </is>
      </c>
      <c r="E5978" s="12" t="inlineStr">
        <is>
          <t>MCC-C1</t>
        </is>
      </c>
      <c r="F5978" s="12" t="inlineStr">
        <is>
          <t>R1 MCC-C1</t>
        </is>
      </c>
      <c r="G5978" s="12" t="inlineStr"/>
      <c r="H5978" s="12" t="inlineStr">
        <is>
          <t>Wastewater treatment: rooftop HVAC, exhaust fans, vents</t>
        </is>
      </c>
      <c r="I5978" s="12" t="inlineStr">
        <is>
          <t>LV 600 V</t>
        </is>
      </c>
      <c r="J5978" s="12" t="inlineStr">
        <is>
          <t>Type TC-ER 600 V 3/C Cu XHHW-2 + ground, PVC jacket</t>
        </is>
      </c>
      <c r="K5978" s="12" t="inlineStr">
        <is>
          <t>LV|3/C+G|1</t>
        </is>
      </c>
      <c r="L5978" s="12" t="inlineStr">
        <is>
          <t>3/C+G</t>
        </is>
      </c>
      <c r="M5978" s="12" t="inlineStr">
        <is>
          <t>1</t>
        </is>
      </c>
      <c r="N5978" s="12" t="n">
        <v>1</v>
      </c>
      <c r="O5978" s="12" t="n">
        <v>1</v>
      </c>
      <c r="P5978" s="12" t="n">
        <v>480</v>
      </c>
      <c r="Q5978" s="12" t="n">
        <v>15</v>
      </c>
      <c r="R5978" s="12" t="n">
        <v>21.2</v>
      </c>
      <c r="S5978" s="12" t="inlineStr">
        <is>
          <t>Duct bank</t>
        </is>
      </c>
      <c r="T5978" s="16" t="n">
        <v>1859</v>
      </c>
      <c r="U5978" s="16" t="n">
        <v>228</v>
      </c>
      <c r="V5978" s="16">
        <f>ROUNDUP((T5978+U5978+2*'Read Me'!$B$13)*(1+'Read Me'!$B$12),-1)</f>
        <v/>
      </c>
      <c r="W5978" s="16">
        <f>V5978*N5978*O5978</f>
        <v/>
      </c>
      <c r="X5978" s="12">
        <f>IF(LEFT(I5978,2)="MV",2*N5978*IF(L5978="1/C",O5978,1),0)</f>
        <v/>
      </c>
      <c r="Y5978" s="12">
        <f>IF(OR(LEFT(K5978,4)="LVAX",LEFT(K5978,6)="MV15AX",LEFT(K5978,4)="CTAX",LEFT(K5978,2)="W|"),2*N5978*O5978,0)</f>
        <v/>
      </c>
      <c r="Z5978" s="12" t="inlineStr">
        <is>
          <t>VD 2.7 %</t>
        </is>
      </c>
      <c r="AA5978" s="12">
        <f>N5978*O5978</f>
        <v/>
      </c>
    </row>
    <row r="5979">
      <c r="A5979" s="12" t="inlineStr">
        <is>
          <t>C-P-0024</t>
        </is>
      </c>
      <c r="B5979" s="12" t="inlineStr">
        <is>
          <t>C</t>
        </is>
      </c>
      <c r="C5979" s="12" t="inlineStr">
        <is>
          <t>Grid interface</t>
        </is>
      </c>
      <c r="D5979" s="12" t="inlineStr">
        <is>
          <t>Motor 3 of 8, 15 kW</t>
        </is>
      </c>
      <c r="E5979" s="12" t="inlineStr">
        <is>
          <t>MCC-C1</t>
        </is>
      </c>
      <c r="F5979" s="12" t="inlineStr">
        <is>
          <t>R1 MCC-C1</t>
        </is>
      </c>
      <c r="G5979" s="12" t="inlineStr"/>
      <c r="H5979" s="12" t="inlineStr">
        <is>
          <t>Wastewater treatment: rooftop HVAC, exhaust fans, vents</t>
        </is>
      </c>
      <c r="I5979" s="12" t="inlineStr">
        <is>
          <t>LV 600 V</t>
        </is>
      </c>
      <c r="J5979" s="12" t="inlineStr">
        <is>
          <t>Type TC-ER 600 V 3/C Cu XHHW-2 + ground, PVC jacket</t>
        </is>
      </c>
      <c r="K5979" s="12" t="inlineStr">
        <is>
          <t>LV|3/C+G|1</t>
        </is>
      </c>
      <c r="L5979" s="12" t="inlineStr">
        <is>
          <t>3/C+G</t>
        </is>
      </c>
      <c r="M5979" s="12" t="inlineStr">
        <is>
          <t>1</t>
        </is>
      </c>
      <c r="N5979" s="12" t="n">
        <v>1</v>
      </c>
      <c r="O5979" s="12" t="n">
        <v>1</v>
      </c>
      <c r="P5979" s="12" t="n">
        <v>480</v>
      </c>
      <c r="Q5979" s="12" t="n">
        <v>15</v>
      </c>
      <c r="R5979" s="12" t="n">
        <v>21.2</v>
      </c>
      <c r="S5979" s="12" t="inlineStr">
        <is>
          <t>Duct bank</t>
        </is>
      </c>
      <c r="T5979" s="16" t="n">
        <v>1859</v>
      </c>
      <c r="U5979" s="16" t="n">
        <v>228</v>
      </c>
      <c r="V5979" s="16">
        <f>ROUNDUP((T5979+U5979+2*'Read Me'!$B$13)*(1+'Read Me'!$B$12),-1)</f>
        <v/>
      </c>
      <c r="W5979" s="16">
        <f>V5979*N5979*O5979</f>
        <v/>
      </c>
      <c r="X5979" s="12">
        <f>IF(LEFT(I5979,2)="MV",2*N5979*IF(L5979="1/C",O5979,1),0)</f>
        <v/>
      </c>
      <c r="Y5979" s="12">
        <f>IF(OR(LEFT(K5979,4)="LVAX",LEFT(K5979,6)="MV15AX",LEFT(K5979,4)="CTAX",LEFT(K5979,2)="W|"),2*N5979*O5979,0)</f>
        <v/>
      </c>
      <c r="Z5979" s="12" t="inlineStr">
        <is>
          <t>VD 2.7 %</t>
        </is>
      </c>
      <c r="AA5979" s="12">
        <f>N5979*O5979</f>
        <v/>
      </c>
    </row>
    <row r="5980">
      <c r="A5980" s="12" t="inlineStr">
        <is>
          <t>C-P-0025</t>
        </is>
      </c>
      <c r="B5980" s="12" t="inlineStr">
        <is>
          <t>C</t>
        </is>
      </c>
      <c r="C5980" s="12" t="inlineStr">
        <is>
          <t>Grid interface</t>
        </is>
      </c>
      <c r="D5980" s="12" t="inlineStr">
        <is>
          <t>Motor 4 of 8, 15 kW</t>
        </is>
      </c>
      <c r="E5980" s="12" t="inlineStr">
        <is>
          <t>MCC-C1</t>
        </is>
      </c>
      <c r="F5980" s="12" t="inlineStr">
        <is>
          <t>R1 MCC-C1</t>
        </is>
      </c>
      <c r="G5980" s="12" t="inlineStr"/>
      <c r="H5980" s="12" t="inlineStr">
        <is>
          <t>Wastewater treatment: rooftop HVAC, exhaust fans, vents</t>
        </is>
      </c>
      <c r="I5980" s="12" t="inlineStr">
        <is>
          <t>LV 600 V</t>
        </is>
      </c>
      <c r="J5980" s="12" t="inlineStr">
        <is>
          <t>Type TC-ER 600 V 3/C Cu XHHW-2 + ground, PVC jacket</t>
        </is>
      </c>
      <c r="K5980" s="12" t="inlineStr">
        <is>
          <t>LV|3/C+G|1</t>
        </is>
      </c>
      <c r="L5980" s="12" t="inlineStr">
        <is>
          <t>3/C+G</t>
        </is>
      </c>
      <c r="M5980" s="12" t="inlineStr">
        <is>
          <t>1</t>
        </is>
      </c>
      <c r="N5980" s="12" t="n">
        <v>1</v>
      </c>
      <c r="O5980" s="12" t="n">
        <v>1</v>
      </c>
      <c r="P5980" s="12" t="n">
        <v>480</v>
      </c>
      <c r="Q5980" s="12" t="n">
        <v>15</v>
      </c>
      <c r="R5980" s="12" t="n">
        <v>21.2</v>
      </c>
      <c r="S5980" s="12" t="inlineStr">
        <is>
          <t>Duct bank</t>
        </is>
      </c>
      <c r="T5980" s="16" t="n">
        <v>1859</v>
      </c>
      <c r="U5980" s="16" t="n">
        <v>228</v>
      </c>
      <c r="V5980" s="16">
        <f>ROUNDUP((T5980+U5980+2*'Read Me'!$B$13)*(1+'Read Me'!$B$12),-1)</f>
        <v/>
      </c>
      <c r="W5980" s="16">
        <f>V5980*N5980*O5980</f>
        <v/>
      </c>
      <c r="X5980" s="12">
        <f>IF(LEFT(I5980,2)="MV",2*N5980*IF(L5980="1/C",O5980,1),0)</f>
        <v/>
      </c>
      <c r="Y5980" s="12">
        <f>IF(OR(LEFT(K5980,4)="LVAX",LEFT(K5980,6)="MV15AX",LEFT(K5980,4)="CTAX",LEFT(K5980,2)="W|"),2*N5980*O5980,0)</f>
        <v/>
      </c>
      <c r="Z5980" s="12" t="inlineStr">
        <is>
          <t>VD 2.7 %</t>
        </is>
      </c>
      <c r="AA5980" s="12">
        <f>N5980*O5980</f>
        <v/>
      </c>
    </row>
    <row r="5981">
      <c r="A5981" s="12" t="inlineStr">
        <is>
          <t>C-P-0026</t>
        </is>
      </c>
      <c r="B5981" s="12" t="inlineStr">
        <is>
          <t>C</t>
        </is>
      </c>
      <c r="C5981" s="12" t="inlineStr">
        <is>
          <t>Grid interface</t>
        </is>
      </c>
      <c r="D5981" s="12" t="inlineStr">
        <is>
          <t>Motor 5 of 8, 15 kW</t>
        </is>
      </c>
      <c r="E5981" s="12" t="inlineStr">
        <is>
          <t>MCC-C1</t>
        </is>
      </c>
      <c r="F5981" s="12" t="inlineStr">
        <is>
          <t>R1 MCC-C1</t>
        </is>
      </c>
      <c r="G5981" s="12" t="inlineStr"/>
      <c r="H5981" s="12" t="inlineStr">
        <is>
          <t>Wastewater treatment: rooftop HVAC, exhaust fans, vents</t>
        </is>
      </c>
      <c r="I5981" s="12" t="inlineStr">
        <is>
          <t>LV 600 V</t>
        </is>
      </c>
      <c r="J5981" s="12" t="inlineStr">
        <is>
          <t>Type TC-ER 600 V 3/C Cu XHHW-2 + ground, PVC jacket</t>
        </is>
      </c>
      <c r="K5981" s="12" t="inlineStr">
        <is>
          <t>LV|3/C+G|1</t>
        </is>
      </c>
      <c r="L5981" s="12" t="inlineStr">
        <is>
          <t>3/C+G</t>
        </is>
      </c>
      <c r="M5981" s="12" t="inlineStr">
        <is>
          <t>1</t>
        </is>
      </c>
      <c r="N5981" s="12" t="n">
        <v>1</v>
      </c>
      <c r="O5981" s="12" t="n">
        <v>1</v>
      </c>
      <c r="P5981" s="12" t="n">
        <v>480</v>
      </c>
      <c r="Q5981" s="12" t="n">
        <v>15</v>
      </c>
      <c r="R5981" s="12" t="n">
        <v>21.2</v>
      </c>
      <c r="S5981" s="12" t="inlineStr">
        <is>
          <t>Duct bank</t>
        </is>
      </c>
      <c r="T5981" s="16" t="n">
        <v>1859</v>
      </c>
      <c r="U5981" s="16" t="n">
        <v>228</v>
      </c>
      <c r="V5981" s="16">
        <f>ROUNDUP((T5981+U5981+2*'Read Me'!$B$13)*(1+'Read Me'!$B$12),-1)</f>
        <v/>
      </c>
      <c r="W5981" s="16">
        <f>V5981*N5981*O5981</f>
        <v/>
      </c>
      <c r="X5981" s="12">
        <f>IF(LEFT(I5981,2)="MV",2*N5981*IF(L5981="1/C",O5981,1),0)</f>
        <v/>
      </c>
      <c r="Y5981" s="12">
        <f>IF(OR(LEFT(K5981,4)="LVAX",LEFT(K5981,6)="MV15AX",LEFT(K5981,4)="CTAX",LEFT(K5981,2)="W|"),2*N5981*O5981,0)</f>
        <v/>
      </c>
      <c r="Z5981" s="12" t="inlineStr">
        <is>
          <t>VD 2.7 %</t>
        </is>
      </c>
      <c r="AA5981" s="12">
        <f>N5981*O5981</f>
        <v/>
      </c>
    </row>
    <row r="5982">
      <c r="A5982" s="12" t="inlineStr">
        <is>
          <t>C-P-0027</t>
        </is>
      </c>
      <c r="B5982" s="12" t="inlineStr">
        <is>
          <t>C</t>
        </is>
      </c>
      <c r="C5982" s="12" t="inlineStr">
        <is>
          <t>Grid interface</t>
        </is>
      </c>
      <c r="D5982" s="12" t="inlineStr">
        <is>
          <t>Motor 6 of 8, 15 kW</t>
        </is>
      </c>
      <c r="E5982" s="12" t="inlineStr">
        <is>
          <t>MCC-C1</t>
        </is>
      </c>
      <c r="F5982" s="12" t="inlineStr">
        <is>
          <t>R1 MCC-C1</t>
        </is>
      </c>
      <c r="G5982" s="12" t="inlineStr"/>
      <c r="H5982" s="12" t="inlineStr">
        <is>
          <t>Wastewater treatment: rooftop HVAC, exhaust fans, vents</t>
        </is>
      </c>
      <c r="I5982" s="12" t="inlineStr">
        <is>
          <t>LV 600 V</t>
        </is>
      </c>
      <c r="J5982" s="12" t="inlineStr">
        <is>
          <t>Type TC-ER 600 V 3/C Cu XHHW-2 + ground, PVC jacket</t>
        </is>
      </c>
      <c r="K5982" s="12" t="inlineStr">
        <is>
          <t>LV|3/C+G|1</t>
        </is>
      </c>
      <c r="L5982" s="12" t="inlineStr">
        <is>
          <t>3/C+G</t>
        </is>
      </c>
      <c r="M5982" s="12" t="inlineStr">
        <is>
          <t>1</t>
        </is>
      </c>
      <c r="N5982" s="12" t="n">
        <v>1</v>
      </c>
      <c r="O5982" s="12" t="n">
        <v>1</v>
      </c>
      <c r="P5982" s="12" t="n">
        <v>480</v>
      </c>
      <c r="Q5982" s="12" t="n">
        <v>15</v>
      </c>
      <c r="R5982" s="12" t="n">
        <v>21.2</v>
      </c>
      <c r="S5982" s="12" t="inlineStr">
        <is>
          <t>Duct bank</t>
        </is>
      </c>
      <c r="T5982" s="16" t="n">
        <v>1859</v>
      </c>
      <c r="U5982" s="16" t="n">
        <v>228</v>
      </c>
      <c r="V5982" s="16">
        <f>ROUNDUP((T5982+U5982+2*'Read Me'!$B$13)*(1+'Read Me'!$B$12),-1)</f>
        <v/>
      </c>
      <c r="W5982" s="16">
        <f>V5982*N5982*O5982</f>
        <v/>
      </c>
      <c r="X5982" s="12">
        <f>IF(LEFT(I5982,2)="MV",2*N5982*IF(L5982="1/C",O5982,1),0)</f>
        <v/>
      </c>
      <c r="Y5982" s="12">
        <f>IF(OR(LEFT(K5982,4)="LVAX",LEFT(K5982,6)="MV15AX",LEFT(K5982,4)="CTAX",LEFT(K5982,2)="W|"),2*N5982*O5982,0)</f>
        <v/>
      </c>
      <c r="Z5982" s="12" t="inlineStr">
        <is>
          <t>VD 2.7 %</t>
        </is>
      </c>
      <c r="AA5982" s="12">
        <f>N5982*O5982</f>
        <v/>
      </c>
    </row>
    <row r="5983">
      <c r="A5983" s="12" t="inlineStr">
        <is>
          <t>C-P-0028</t>
        </is>
      </c>
      <c r="B5983" s="12" t="inlineStr">
        <is>
          <t>C</t>
        </is>
      </c>
      <c r="C5983" s="12" t="inlineStr">
        <is>
          <t>Grid interface</t>
        </is>
      </c>
      <c r="D5983" s="12" t="inlineStr">
        <is>
          <t>Motor 7 of 8, 15 kW</t>
        </is>
      </c>
      <c r="E5983" s="12" t="inlineStr">
        <is>
          <t>MCC-C1</t>
        </is>
      </c>
      <c r="F5983" s="12" t="inlineStr">
        <is>
          <t>R1 MCC-C1</t>
        </is>
      </c>
      <c r="G5983" s="12" t="inlineStr"/>
      <c r="H5983" s="12" t="inlineStr">
        <is>
          <t>Wastewater treatment: rooftop HVAC, exhaust fans, vents</t>
        </is>
      </c>
      <c r="I5983" s="12" t="inlineStr">
        <is>
          <t>LV 600 V</t>
        </is>
      </c>
      <c r="J5983" s="12" t="inlineStr">
        <is>
          <t>Type TC-ER 600 V 3/C Cu XHHW-2 + ground, PVC jacket</t>
        </is>
      </c>
      <c r="K5983" s="12" t="inlineStr">
        <is>
          <t>LV|3/C+G|1</t>
        </is>
      </c>
      <c r="L5983" s="12" t="inlineStr">
        <is>
          <t>3/C+G</t>
        </is>
      </c>
      <c r="M5983" s="12" t="inlineStr">
        <is>
          <t>1</t>
        </is>
      </c>
      <c r="N5983" s="12" t="n">
        <v>1</v>
      </c>
      <c r="O5983" s="12" t="n">
        <v>1</v>
      </c>
      <c r="P5983" s="12" t="n">
        <v>480</v>
      </c>
      <c r="Q5983" s="12" t="n">
        <v>15</v>
      </c>
      <c r="R5983" s="12" t="n">
        <v>21.2</v>
      </c>
      <c r="S5983" s="12" t="inlineStr">
        <is>
          <t>Duct bank</t>
        </is>
      </c>
      <c r="T5983" s="16" t="n">
        <v>1859</v>
      </c>
      <c r="U5983" s="16" t="n">
        <v>228</v>
      </c>
      <c r="V5983" s="16">
        <f>ROUNDUP((T5983+U5983+2*'Read Me'!$B$13)*(1+'Read Me'!$B$12),-1)</f>
        <v/>
      </c>
      <c r="W5983" s="16">
        <f>V5983*N5983*O5983</f>
        <v/>
      </c>
      <c r="X5983" s="12">
        <f>IF(LEFT(I5983,2)="MV",2*N5983*IF(L5983="1/C",O5983,1),0)</f>
        <v/>
      </c>
      <c r="Y5983" s="12">
        <f>IF(OR(LEFT(K5983,4)="LVAX",LEFT(K5983,6)="MV15AX",LEFT(K5983,4)="CTAX",LEFT(K5983,2)="W|"),2*N5983*O5983,0)</f>
        <v/>
      </c>
      <c r="Z5983" s="12" t="inlineStr">
        <is>
          <t>VD 2.7 %</t>
        </is>
      </c>
      <c r="AA5983" s="12">
        <f>N5983*O5983</f>
        <v/>
      </c>
    </row>
    <row r="5984">
      <c r="A5984" s="12" t="inlineStr">
        <is>
          <t>C-P-0029</t>
        </is>
      </c>
      <c r="B5984" s="12" t="inlineStr">
        <is>
          <t>C</t>
        </is>
      </c>
      <c r="C5984" s="12" t="inlineStr">
        <is>
          <t>Grid interface</t>
        </is>
      </c>
      <c r="D5984" s="12" t="inlineStr">
        <is>
          <t>Motor 8 of 8, 15 kW</t>
        </is>
      </c>
      <c r="E5984" s="12" t="inlineStr">
        <is>
          <t>MCC-C1</t>
        </is>
      </c>
      <c r="F5984" s="12" t="inlineStr">
        <is>
          <t>R1 MCC-C1</t>
        </is>
      </c>
      <c r="G5984" s="12" t="inlineStr"/>
      <c r="H5984" s="12" t="inlineStr">
        <is>
          <t>Wastewater treatment: rooftop HVAC, exhaust fans, vents</t>
        </is>
      </c>
      <c r="I5984" s="12" t="inlineStr">
        <is>
          <t>LV 600 V</t>
        </is>
      </c>
      <c r="J5984" s="12" t="inlineStr">
        <is>
          <t>Type TC-ER 600 V 3/C Cu XHHW-2 + ground, PVC jacket</t>
        </is>
      </c>
      <c r="K5984" s="12" t="inlineStr">
        <is>
          <t>LV|3/C+G|1</t>
        </is>
      </c>
      <c r="L5984" s="12" t="inlineStr">
        <is>
          <t>3/C+G</t>
        </is>
      </c>
      <c r="M5984" s="12" t="inlineStr">
        <is>
          <t>1</t>
        </is>
      </c>
      <c r="N5984" s="12" t="n">
        <v>1</v>
      </c>
      <c r="O5984" s="12" t="n">
        <v>1</v>
      </c>
      <c r="P5984" s="12" t="n">
        <v>480</v>
      </c>
      <c r="Q5984" s="12" t="n">
        <v>15</v>
      </c>
      <c r="R5984" s="12" t="n">
        <v>21.2</v>
      </c>
      <c r="S5984" s="12" t="inlineStr">
        <is>
          <t>Duct bank</t>
        </is>
      </c>
      <c r="T5984" s="16" t="n">
        <v>1859</v>
      </c>
      <c r="U5984" s="16" t="n">
        <v>228</v>
      </c>
      <c r="V5984" s="16">
        <f>ROUNDUP((T5984+U5984+2*'Read Me'!$B$13)*(1+'Read Me'!$B$12),-1)</f>
        <v/>
      </c>
      <c r="W5984" s="16">
        <f>V5984*N5984*O5984</f>
        <v/>
      </c>
      <c r="X5984" s="12">
        <f>IF(LEFT(I5984,2)="MV",2*N5984*IF(L5984="1/C",O5984,1),0)</f>
        <v/>
      </c>
      <c r="Y5984" s="12">
        <f>IF(OR(LEFT(K5984,4)="LVAX",LEFT(K5984,6)="MV15AX",LEFT(K5984,4)="CTAX",LEFT(K5984,2)="W|"),2*N5984*O5984,0)</f>
        <v/>
      </c>
      <c r="Z5984" s="12" t="inlineStr">
        <is>
          <t>VD 2.7 %</t>
        </is>
      </c>
      <c r="AA5984" s="12">
        <f>N5984*O5984</f>
        <v/>
      </c>
    </row>
    <row r="5985">
      <c r="A5985" s="12" t="inlineStr">
        <is>
          <t>C-P-0030</t>
        </is>
      </c>
      <c r="B5985" s="12" t="inlineStr">
        <is>
          <t>C</t>
        </is>
      </c>
      <c r="C5985" s="12" t="inlineStr">
        <is>
          <t>Grid interface</t>
        </is>
      </c>
      <c r="D5985" s="12" t="inlineStr">
        <is>
          <t>Motor 1 of 20, 15 kW</t>
        </is>
      </c>
      <c r="E5985" s="12" t="inlineStr">
        <is>
          <t>MCC-C1</t>
        </is>
      </c>
      <c r="F5985" s="12" t="inlineStr">
        <is>
          <t>R1 MCC-C1</t>
        </is>
      </c>
      <c r="G5985" s="12" t="inlineStr"/>
      <c r="H5985" s="12" t="inlineStr">
        <is>
          <t>Water treatment building: rooftop HVAC, exhaust fans, vents</t>
        </is>
      </c>
      <c r="I5985" s="12" t="inlineStr">
        <is>
          <t>LV 600 V</t>
        </is>
      </c>
      <c r="J5985" s="12" t="inlineStr">
        <is>
          <t>Type TC-ER 600 V 3/C Cu XHHW-2 + ground, PVC jacket</t>
        </is>
      </c>
      <c r="K5985" s="12" t="inlineStr">
        <is>
          <t>LV|3/C+G|2</t>
        </is>
      </c>
      <c r="L5985" s="12" t="inlineStr">
        <is>
          <t>3/C+G</t>
        </is>
      </c>
      <c r="M5985" s="12" t="inlineStr">
        <is>
          <t>2</t>
        </is>
      </c>
      <c r="N5985" s="12" t="n">
        <v>1</v>
      </c>
      <c r="O5985" s="12" t="n">
        <v>1</v>
      </c>
      <c r="P5985" s="12" t="n">
        <v>480</v>
      </c>
      <c r="Q5985" s="12" t="n">
        <v>15</v>
      </c>
      <c r="R5985" s="12" t="n">
        <v>21.2</v>
      </c>
      <c r="S5985" s="12" t="inlineStr">
        <is>
          <t>Duct bank</t>
        </is>
      </c>
      <c r="T5985" s="16" t="n">
        <v>1629</v>
      </c>
      <c r="U5985" s="16" t="n">
        <v>161</v>
      </c>
      <c r="V5985" s="16">
        <f>ROUNDUP((T5985+U5985+2*'Read Me'!$B$13)*(1+'Read Me'!$B$12),-1)</f>
        <v/>
      </c>
      <c r="W5985" s="16">
        <f>V5985*N5985*O5985</f>
        <v/>
      </c>
      <c r="X5985" s="12">
        <f>IF(LEFT(I5985,2)="MV",2*N5985*IF(L5985="1/C",O5985,1),0)</f>
        <v/>
      </c>
      <c r="Y5985" s="12">
        <f>IF(OR(LEFT(K5985,4)="LVAX",LEFT(K5985,6)="MV15AX",LEFT(K5985,4)="CTAX",LEFT(K5985,2)="W|"),2*N5985*O5985,0)</f>
        <v/>
      </c>
      <c r="Z5985" s="12" t="inlineStr">
        <is>
          <t>VD 2.9 %</t>
        </is>
      </c>
      <c r="AA5985" s="12">
        <f>N5985*O5985</f>
        <v/>
      </c>
    </row>
    <row r="5986">
      <c r="A5986" s="12" t="inlineStr">
        <is>
          <t>C-P-0031</t>
        </is>
      </c>
      <c r="B5986" s="12" t="inlineStr">
        <is>
          <t>C</t>
        </is>
      </c>
      <c r="C5986" s="12" t="inlineStr">
        <is>
          <t>Grid interface</t>
        </is>
      </c>
      <c r="D5986" s="12" t="inlineStr">
        <is>
          <t>Motor 2 of 20, 15 kW</t>
        </is>
      </c>
      <c r="E5986" s="12" t="inlineStr">
        <is>
          <t>MCC-C1</t>
        </is>
      </c>
      <c r="F5986" s="12" t="inlineStr">
        <is>
          <t>R1 MCC-C1</t>
        </is>
      </c>
      <c r="G5986" s="12" t="inlineStr"/>
      <c r="H5986" s="12" t="inlineStr">
        <is>
          <t>Water treatment building: rooftop HVAC, exhaust fans, vents</t>
        </is>
      </c>
      <c r="I5986" s="12" t="inlineStr">
        <is>
          <t>LV 600 V</t>
        </is>
      </c>
      <c r="J5986" s="12" t="inlineStr">
        <is>
          <t>Type TC-ER 600 V 3/C Cu XHHW-2 + ground, PVC jacket</t>
        </is>
      </c>
      <c r="K5986" s="12" t="inlineStr">
        <is>
          <t>LV|3/C+G|2</t>
        </is>
      </c>
      <c r="L5986" s="12" t="inlineStr">
        <is>
          <t>3/C+G</t>
        </is>
      </c>
      <c r="M5986" s="12" t="inlineStr">
        <is>
          <t>2</t>
        </is>
      </c>
      <c r="N5986" s="12" t="n">
        <v>1</v>
      </c>
      <c r="O5986" s="12" t="n">
        <v>1</v>
      </c>
      <c r="P5986" s="12" t="n">
        <v>480</v>
      </c>
      <c r="Q5986" s="12" t="n">
        <v>15</v>
      </c>
      <c r="R5986" s="12" t="n">
        <v>21.2</v>
      </c>
      <c r="S5986" s="12" t="inlineStr">
        <is>
          <t>Duct bank</t>
        </is>
      </c>
      <c r="T5986" s="16" t="n">
        <v>1629</v>
      </c>
      <c r="U5986" s="16" t="n">
        <v>161</v>
      </c>
      <c r="V5986" s="16">
        <f>ROUNDUP((T5986+U5986+2*'Read Me'!$B$13)*(1+'Read Me'!$B$12),-1)</f>
        <v/>
      </c>
      <c r="W5986" s="16">
        <f>V5986*N5986*O5986</f>
        <v/>
      </c>
      <c r="X5986" s="12">
        <f>IF(LEFT(I5986,2)="MV",2*N5986*IF(L5986="1/C",O5986,1),0)</f>
        <v/>
      </c>
      <c r="Y5986" s="12">
        <f>IF(OR(LEFT(K5986,4)="LVAX",LEFT(K5986,6)="MV15AX",LEFT(K5986,4)="CTAX",LEFT(K5986,2)="W|"),2*N5986*O5986,0)</f>
        <v/>
      </c>
      <c r="Z5986" s="12" t="inlineStr">
        <is>
          <t>VD 2.9 %</t>
        </is>
      </c>
      <c r="AA5986" s="12">
        <f>N5986*O5986</f>
        <v/>
      </c>
    </row>
    <row r="5987">
      <c r="A5987" s="12" t="inlineStr">
        <is>
          <t>C-P-0032</t>
        </is>
      </c>
      <c r="B5987" s="12" t="inlineStr">
        <is>
          <t>C</t>
        </is>
      </c>
      <c r="C5987" s="12" t="inlineStr">
        <is>
          <t>Grid interface</t>
        </is>
      </c>
      <c r="D5987" s="12" t="inlineStr">
        <is>
          <t>Motor 3 of 20, 15 kW</t>
        </is>
      </c>
      <c r="E5987" s="12" t="inlineStr">
        <is>
          <t>MCC-C1</t>
        </is>
      </c>
      <c r="F5987" s="12" t="inlineStr">
        <is>
          <t>R1 MCC-C1</t>
        </is>
      </c>
      <c r="G5987" s="12" t="inlineStr"/>
      <c r="H5987" s="12" t="inlineStr">
        <is>
          <t>Water treatment building: rooftop HVAC, exhaust fans, vents</t>
        </is>
      </c>
      <c r="I5987" s="12" t="inlineStr">
        <is>
          <t>LV 600 V</t>
        </is>
      </c>
      <c r="J5987" s="12" t="inlineStr">
        <is>
          <t>Type TC-ER 600 V 3/C Cu XHHW-2 + ground, PVC jacket</t>
        </is>
      </c>
      <c r="K5987" s="12" t="inlineStr">
        <is>
          <t>LV|3/C+G|2</t>
        </is>
      </c>
      <c r="L5987" s="12" t="inlineStr">
        <is>
          <t>3/C+G</t>
        </is>
      </c>
      <c r="M5987" s="12" t="inlineStr">
        <is>
          <t>2</t>
        </is>
      </c>
      <c r="N5987" s="12" t="n">
        <v>1</v>
      </c>
      <c r="O5987" s="12" t="n">
        <v>1</v>
      </c>
      <c r="P5987" s="12" t="n">
        <v>480</v>
      </c>
      <c r="Q5987" s="12" t="n">
        <v>15</v>
      </c>
      <c r="R5987" s="12" t="n">
        <v>21.2</v>
      </c>
      <c r="S5987" s="12" t="inlineStr">
        <is>
          <t>Duct bank</t>
        </is>
      </c>
      <c r="T5987" s="16" t="n">
        <v>1629</v>
      </c>
      <c r="U5987" s="16" t="n">
        <v>161</v>
      </c>
      <c r="V5987" s="16">
        <f>ROUNDUP((T5987+U5987+2*'Read Me'!$B$13)*(1+'Read Me'!$B$12),-1)</f>
        <v/>
      </c>
      <c r="W5987" s="16">
        <f>V5987*N5987*O5987</f>
        <v/>
      </c>
      <c r="X5987" s="12">
        <f>IF(LEFT(I5987,2)="MV",2*N5987*IF(L5987="1/C",O5987,1),0)</f>
        <v/>
      </c>
      <c r="Y5987" s="12">
        <f>IF(OR(LEFT(K5987,4)="LVAX",LEFT(K5987,6)="MV15AX",LEFT(K5987,4)="CTAX",LEFT(K5987,2)="W|"),2*N5987*O5987,0)</f>
        <v/>
      </c>
      <c r="Z5987" s="12" t="inlineStr">
        <is>
          <t>VD 2.9 %</t>
        </is>
      </c>
      <c r="AA5987" s="12">
        <f>N5987*O5987</f>
        <v/>
      </c>
    </row>
    <row r="5988">
      <c r="A5988" s="12" t="inlineStr">
        <is>
          <t>C-P-0033</t>
        </is>
      </c>
      <c r="B5988" s="12" t="inlineStr">
        <is>
          <t>C</t>
        </is>
      </c>
      <c r="C5988" s="12" t="inlineStr">
        <is>
          <t>Grid interface</t>
        </is>
      </c>
      <c r="D5988" s="12" t="inlineStr">
        <is>
          <t>Motor 4 of 20, 15 kW</t>
        </is>
      </c>
      <c r="E5988" s="12" t="inlineStr">
        <is>
          <t>MCC-C1</t>
        </is>
      </c>
      <c r="F5988" s="12" t="inlineStr">
        <is>
          <t>R1 MCC-C1</t>
        </is>
      </c>
      <c r="G5988" s="12" t="inlineStr"/>
      <c r="H5988" s="12" t="inlineStr">
        <is>
          <t>Water treatment building: rooftop HVAC, exhaust fans, vents</t>
        </is>
      </c>
      <c r="I5988" s="12" t="inlineStr">
        <is>
          <t>LV 600 V</t>
        </is>
      </c>
      <c r="J5988" s="12" t="inlineStr">
        <is>
          <t>Type TC-ER 600 V 3/C Cu XHHW-2 + ground, PVC jacket</t>
        </is>
      </c>
      <c r="K5988" s="12" t="inlineStr">
        <is>
          <t>LV|3/C+G|2</t>
        </is>
      </c>
      <c r="L5988" s="12" t="inlineStr">
        <is>
          <t>3/C+G</t>
        </is>
      </c>
      <c r="M5988" s="12" t="inlineStr">
        <is>
          <t>2</t>
        </is>
      </c>
      <c r="N5988" s="12" t="n">
        <v>1</v>
      </c>
      <c r="O5988" s="12" t="n">
        <v>1</v>
      </c>
      <c r="P5988" s="12" t="n">
        <v>480</v>
      </c>
      <c r="Q5988" s="12" t="n">
        <v>15</v>
      </c>
      <c r="R5988" s="12" t="n">
        <v>21.2</v>
      </c>
      <c r="S5988" s="12" t="inlineStr">
        <is>
          <t>Duct bank</t>
        </is>
      </c>
      <c r="T5988" s="16" t="n">
        <v>1629</v>
      </c>
      <c r="U5988" s="16" t="n">
        <v>161</v>
      </c>
      <c r="V5988" s="16">
        <f>ROUNDUP((T5988+U5988+2*'Read Me'!$B$13)*(1+'Read Me'!$B$12),-1)</f>
        <v/>
      </c>
      <c r="W5988" s="16">
        <f>V5988*N5988*O5988</f>
        <v/>
      </c>
      <c r="X5988" s="12">
        <f>IF(LEFT(I5988,2)="MV",2*N5988*IF(L5988="1/C",O5988,1),0)</f>
        <v/>
      </c>
      <c r="Y5988" s="12">
        <f>IF(OR(LEFT(K5988,4)="LVAX",LEFT(K5988,6)="MV15AX",LEFT(K5988,4)="CTAX",LEFT(K5988,2)="W|"),2*N5988*O5988,0)</f>
        <v/>
      </c>
      <c r="Z5988" s="12" t="inlineStr">
        <is>
          <t>VD 2.9 %</t>
        </is>
      </c>
      <c r="AA5988" s="12">
        <f>N5988*O5988</f>
        <v/>
      </c>
    </row>
    <row r="5989">
      <c r="A5989" s="12" t="inlineStr">
        <is>
          <t>C-P-0034</t>
        </is>
      </c>
      <c r="B5989" s="12" t="inlineStr">
        <is>
          <t>C</t>
        </is>
      </c>
      <c r="C5989" s="12" t="inlineStr">
        <is>
          <t>Grid interface</t>
        </is>
      </c>
      <c r="D5989" s="12" t="inlineStr">
        <is>
          <t>Motor 5 of 20, 15 kW</t>
        </is>
      </c>
      <c r="E5989" s="12" t="inlineStr">
        <is>
          <t>MCC-C1</t>
        </is>
      </c>
      <c r="F5989" s="12" t="inlineStr">
        <is>
          <t>R1 MCC-C1</t>
        </is>
      </c>
      <c r="G5989" s="12" t="inlineStr"/>
      <c r="H5989" s="12" t="inlineStr">
        <is>
          <t>Water treatment building: rooftop HVAC, exhaust fans, vents</t>
        </is>
      </c>
      <c r="I5989" s="12" t="inlineStr">
        <is>
          <t>LV 600 V</t>
        </is>
      </c>
      <c r="J5989" s="12" t="inlineStr">
        <is>
          <t>Type TC-ER 600 V 3/C Cu XHHW-2 + ground, PVC jacket</t>
        </is>
      </c>
      <c r="K5989" s="12" t="inlineStr">
        <is>
          <t>LV|3/C+G|2</t>
        </is>
      </c>
      <c r="L5989" s="12" t="inlineStr">
        <is>
          <t>3/C+G</t>
        </is>
      </c>
      <c r="M5989" s="12" t="inlineStr">
        <is>
          <t>2</t>
        </is>
      </c>
      <c r="N5989" s="12" t="n">
        <v>1</v>
      </c>
      <c r="O5989" s="12" t="n">
        <v>1</v>
      </c>
      <c r="P5989" s="12" t="n">
        <v>480</v>
      </c>
      <c r="Q5989" s="12" t="n">
        <v>15</v>
      </c>
      <c r="R5989" s="12" t="n">
        <v>21.2</v>
      </c>
      <c r="S5989" s="12" t="inlineStr">
        <is>
          <t>Duct bank</t>
        </is>
      </c>
      <c r="T5989" s="16" t="n">
        <v>1629</v>
      </c>
      <c r="U5989" s="16" t="n">
        <v>161</v>
      </c>
      <c r="V5989" s="16">
        <f>ROUNDUP((T5989+U5989+2*'Read Me'!$B$13)*(1+'Read Me'!$B$12),-1)</f>
        <v/>
      </c>
      <c r="W5989" s="16">
        <f>V5989*N5989*O5989</f>
        <v/>
      </c>
      <c r="X5989" s="12">
        <f>IF(LEFT(I5989,2)="MV",2*N5989*IF(L5989="1/C",O5989,1),0)</f>
        <v/>
      </c>
      <c r="Y5989" s="12">
        <f>IF(OR(LEFT(K5989,4)="LVAX",LEFT(K5989,6)="MV15AX",LEFT(K5989,4)="CTAX",LEFT(K5989,2)="W|"),2*N5989*O5989,0)</f>
        <v/>
      </c>
      <c r="Z5989" s="12" t="inlineStr">
        <is>
          <t>VD 2.9 %</t>
        </is>
      </c>
      <c r="AA5989" s="12">
        <f>N5989*O5989</f>
        <v/>
      </c>
    </row>
    <row r="5990">
      <c r="A5990" s="12" t="inlineStr">
        <is>
          <t>C-P-0035</t>
        </is>
      </c>
      <c r="B5990" s="12" t="inlineStr">
        <is>
          <t>C</t>
        </is>
      </c>
      <c r="C5990" s="12" t="inlineStr">
        <is>
          <t>Grid interface</t>
        </is>
      </c>
      <c r="D5990" s="12" t="inlineStr">
        <is>
          <t>Motor 6 of 20, 15 kW</t>
        </is>
      </c>
      <c r="E5990" s="12" t="inlineStr">
        <is>
          <t>MCC-C1</t>
        </is>
      </c>
      <c r="F5990" s="12" t="inlineStr">
        <is>
          <t>R1 MCC-C1</t>
        </is>
      </c>
      <c r="G5990" s="12" t="inlineStr"/>
      <c r="H5990" s="12" t="inlineStr">
        <is>
          <t>Water treatment building: rooftop HVAC, exhaust fans, vents</t>
        </is>
      </c>
      <c r="I5990" s="12" t="inlineStr">
        <is>
          <t>LV 600 V</t>
        </is>
      </c>
      <c r="J5990" s="12" t="inlineStr">
        <is>
          <t>Type TC-ER 600 V 3/C Cu XHHW-2 + ground, PVC jacket</t>
        </is>
      </c>
      <c r="K5990" s="12" t="inlineStr">
        <is>
          <t>LV|3/C+G|2</t>
        </is>
      </c>
      <c r="L5990" s="12" t="inlineStr">
        <is>
          <t>3/C+G</t>
        </is>
      </c>
      <c r="M5990" s="12" t="inlineStr">
        <is>
          <t>2</t>
        </is>
      </c>
      <c r="N5990" s="12" t="n">
        <v>1</v>
      </c>
      <c r="O5990" s="12" t="n">
        <v>1</v>
      </c>
      <c r="P5990" s="12" t="n">
        <v>480</v>
      </c>
      <c r="Q5990" s="12" t="n">
        <v>15</v>
      </c>
      <c r="R5990" s="12" t="n">
        <v>21.2</v>
      </c>
      <c r="S5990" s="12" t="inlineStr">
        <is>
          <t>Duct bank</t>
        </is>
      </c>
      <c r="T5990" s="16" t="n">
        <v>1629</v>
      </c>
      <c r="U5990" s="16" t="n">
        <v>161</v>
      </c>
      <c r="V5990" s="16">
        <f>ROUNDUP((T5990+U5990+2*'Read Me'!$B$13)*(1+'Read Me'!$B$12),-1)</f>
        <v/>
      </c>
      <c r="W5990" s="16">
        <f>V5990*N5990*O5990</f>
        <v/>
      </c>
      <c r="X5990" s="12">
        <f>IF(LEFT(I5990,2)="MV",2*N5990*IF(L5990="1/C",O5990,1),0)</f>
        <v/>
      </c>
      <c r="Y5990" s="12">
        <f>IF(OR(LEFT(K5990,4)="LVAX",LEFT(K5990,6)="MV15AX",LEFT(K5990,4)="CTAX",LEFT(K5990,2)="W|"),2*N5990*O5990,0)</f>
        <v/>
      </c>
      <c r="Z5990" s="12" t="inlineStr">
        <is>
          <t>VD 2.9 %</t>
        </is>
      </c>
      <c r="AA5990" s="12">
        <f>N5990*O5990</f>
        <v/>
      </c>
    </row>
    <row r="5991">
      <c r="A5991" s="12" t="inlineStr">
        <is>
          <t>C-P-0036</t>
        </is>
      </c>
      <c r="B5991" s="12" t="inlineStr">
        <is>
          <t>C</t>
        </is>
      </c>
      <c r="C5991" s="12" t="inlineStr">
        <is>
          <t>Grid interface</t>
        </is>
      </c>
      <c r="D5991" s="12" t="inlineStr">
        <is>
          <t>Motor 7 of 20, 15 kW</t>
        </is>
      </c>
      <c r="E5991" s="12" t="inlineStr">
        <is>
          <t>MCC-C1</t>
        </is>
      </c>
      <c r="F5991" s="12" t="inlineStr">
        <is>
          <t>R1 MCC-C1</t>
        </is>
      </c>
      <c r="G5991" s="12" t="inlineStr"/>
      <c r="H5991" s="12" t="inlineStr">
        <is>
          <t>Water treatment building: rooftop HVAC, exhaust fans, vents</t>
        </is>
      </c>
      <c r="I5991" s="12" t="inlineStr">
        <is>
          <t>LV 600 V</t>
        </is>
      </c>
      <c r="J5991" s="12" t="inlineStr">
        <is>
          <t>Type TC-ER 600 V 3/C Cu XHHW-2 + ground, PVC jacket</t>
        </is>
      </c>
      <c r="K5991" s="12" t="inlineStr">
        <is>
          <t>LV|3/C+G|2</t>
        </is>
      </c>
      <c r="L5991" s="12" t="inlineStr">
        <is>
          <t>3/C+G</t>
        </is>
      </c>
      <c r="M5991" s="12" t="inlineStr">
        <is>
          <t>2</t>
        </is>
      </c>
      <c r="N5991" s="12" t="n">
        <v>1</v>
      </c>
      <c r="O5991" s="12" t="n">
        <v>1</v>
      </c>
      <c r="P5991" s="12" t="n">
        <v>480</v>
      </c>
      <c r="Q5991" s="12" t="n">
        <v>15</v>
      </c>
      <c r="R5991" s="12" t="n">
        <v>21.2</v>
      </c>
      <c r="S5991" s="12" t="inlineStr">
        <is>
          <t>Duct bank</t>
        </is>
      </c>
      <c r="T5991" s="16" t="n">
        <v>1629</v>
      </c>
      <c r="U5991" s="16" t="n">
        <v>161</v>
      </c>
      <c r="V5991" s="16">
        <f>ROUNDUP((T5991+U5991+2*'Read Me'!$B$13)*(1+'Read Me'!$B$12),-1)</f>
        <v/>
      </c>
      <c r="W5991" s="16">
        <f>V5991*N5991*O5991</f>
        <v/>
      </c>
      <c r="X5991" s="12">
        <f>IF(LEFT(I5991,2)="MV",2*N5991*IF(L5991="1/C",O5991,1),0)</f>
        <v/>
      </c>
      <c r="Y5991" s="12">
        <f>IF(OR(LEFT(K5991,4)="LVAX",LEFT(K5991,6)="MV15AX",LEFT(K5991,4)="CTAX",LEFT(K5991,2)="W|"),2*N5991*O5991,0)</f>
        <v/>
      </c>
      <c r="Z5991" s="12" t="inlineStr">
        <is>
          <t>VD 2.9 %</t>
        </is>
      </c>
      <c r="AA5991" s="12">
        <f>N5991*O5991</f>
        <v/>
      </c>
    </row>
    <row r="5992">
      <c r="A5992" s="12" t="inlineStr">
        <is>
          <t>C-P-0037</t>
        </is>
      </c>
      <c r="B5992" s="12" t="inlineStr">
        <is>
          <t>C</t>
        </is>
      </c>
      <c r="C5992" s="12" t="inlineStr">
        <is>
          <t>Grid interface</t>
        </is>
      </c>
      <c r="D5992" s="12" t="inlineStr">
        <is>
          <t>Motor 8 of 20, 15 kW</t>
        </is>
      </c>
      <c r="E5992" s="12" t="inlineStr">
        <is>
          <t>MCC-C1</t>
        </is>
      </c>
      <c r="F5992" s="12" t="inlineStr">
        <is>
          <t>R1 MCC-C1</t>
        </is>
      </c>
      <c r="G5992" s="12" t="inlineStr"/>
      <c r="H5992" s="12" t="inlineStr">
        <is>
          <t>Water treatment building: rooftop HVAC, exhaust fans, vents</t>
        </is>
      </c>
      <c r="I5992" s="12" t="inlineStr">
        <is>
          <t>LV 600 V</t>
        </is>
      </c>
      <c r="J5992" s="12" t="inlineStr">
        <is>
          <t>Type TC-ER 600 V 3/C Cu XHHW-2 + ground, PVC jacket</t>
        </is>
      </c>
      <c r="K5992" s="12" t="inlineStr">
        <is>
          <t>LV|3/C+G|2</t>
        </is>
      </c>
      <c r="L5992" s="12" t="inlineStr">
        <is>
          <t>3/C+G</t>
        </is>
      </c>
      <c r="M5992" s="12" t="inlineStr">
        <is>
          <t>2</t>
        </is>
      </c>
      <c r="N5992" s="12" t="n">
        <v>1</v>
      </c>
      <c r="O5992" s="12" t="n">
        <v>1</v>
      </c>
      <c r="P5992" s="12" t="n">
        <v>480</v>
      </c>
      <c r="Q5992" s="12" t="n">
        <v>15</v>
      </c>
      <c r="R5992" s="12" t="n">
        <v>21.2</v>
      </c>
      <c r="S5992" s="12" t="inlineStr">
        <is>
          <t>Duct bank</t>
        </is>
      </c>
      <c r="T5992" s="16" t="n">
        <v>1629</v>
      </c>
      <c r="U5992" s="16" t="n">
        <v>161</v>
      </c>
      <c r="V5992" s="16">
        <f>ROUNDUP((T5992+U5992+2*'Read Me'!$B$13)*(1+'Read Me'!$B$12),-1)</f>
        <v/>
      </c>
      <c r="W5992" s="16">
        <f>V5992*N5992*O5992</f>
        <v/>
      </c>
      <c r="X5992" s="12">
        <f>IF(LEFT(I5992,2)="MV",2*N5992*IF(L5992="1/C",O5992,1),0)</f>
        <v/>
      </c>
      <c r="Y5992" s="12">
        <f>IF(OR(LEFT(K5992,4)="LVAX",LEFT(K5992,6)="MV15AX",LEFT(K5992,4)="CTAX",LEFT(K5992,2)="W|"),2*N5992*O5992,0)</f>
        <v/>
      </c>
      <c r="Z5992" s="12" t="inlineStr">
        <is>
          <t>VD 2.9 %</t>
        </is>
      </c>
      <c r="AA5992" s="12">
        <f>N5992*O5992</f>
        <v/>
      </c>
    </row>
    <row r="5993">
      <c r="A5993" s="12" t="inlineStr">
        <is>
          <t>C-P-0038</t>
        </is>
      </c>
      <c r="B5993" s="12" t="inlineStr">
        <is>
          <t>C</t>
        </is>
      </c>
      <c r="C5993" s="12" t="inlineStr">
        <is>
          <t>Grid interface</t>
        </is>
      </c>
      <c r="D5993" s="12" t="inlineStr">
        <is>
          <t>Motor 9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C-P-0039</t>
        </is>
      </c>
      <c r="B5994" s="12" t="inlineStr">
        <is>
          <t>C</t>
        </is>
      </c>
      <c r="C5994" s="12" t="inlineStr">
        <is>
          <t>Grid interface</t>
        </is>
      </c>
      <c r="D5994" s="12" t="inlineStr">
        <is>
          <t>Motor 10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row r="5995">
      <c r="A5995" s="12" t="inlineStr">
        <is>
          <t>C-P-0040</t>
        </is>
      </c>
      <c r="B5995" s="12" t="inlineStr">
        <is>
          <t>C</t>
        </is>
      </c>
      <c r="C5995" s="12" t="inlineStr">
        <is>
          <t>Grid interface</t>
        </is>
      </c>
      <c r="D5995" s="12" t="inlineStr">
        <is>
          <t>Motor 11 of 20, 15 kW</t>
        </is>
      </c>
      <c r="E5995" s="12" t="inlineStr">
        <is>
          <t>MCC-C1</t>
        </is>
      </c>
      <c r="F5995" s="12" t="inlineStr">
        <is>
          <t>R1 MCC-C1</t>
        </is>
      </c>
      <c r="G5995" s="12" t="inlineStr"/>
      <c r="H5995" s="12" t="inlineStr">
        <is>
          <t>Water treatment building: rooftop HVAC, exhaust fans, vents</t>
        </is>
      </c>
      <c r="I5995" s="12" t="inlineStr">
        <is>
          <t>LV 600 V</t>
        </is>
      </c>
      <c r="J5995" s="12" t="inlineStr">
        <is>
          <t>Type TC-ER 600 V 3/C Cu XHHW-2 + ground, PVC jacket</t>
        </is>
      </c>
      <c r="K5995" s="12" t="inlineStr">
        <is>
          <t>LV|3/C+G|2</t>
        </is>
      </c>
      <c r="L5995" s="12" t="inlineStr">
        <is>
          <t>3/C+G</t>
        </is>
      </c>
      <c r="M5995" s="12" t="inlineStr">
        <is>
          <t>2</t>
        </is>
      </c>
      <c r="N5995" s="12" t="n">
        <v>1</v>
      </c>
      <c r="O5995" s="12" t="n">
        <v>1</v>
      </c>
      <c r="P5995" s="12" t="n">
        <v>480</v>
      </c>
      <c r="Q5995" s="12" t="n">
        <v>15</v>
      </c>
      <c r="R5995" s="12" t="n">
        <v>21.2</v>
      </c>
      <c r="S5995" s="12" t="inlineStr">
        <is>
          <t>Duct bank</t>
        </is>
      </c>
      <c r="T5995" s="16" t="n">
        <v>1629</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is>
          <t>VD 2.9 %</t>
        </is>
      </c>
      <c r="AA5995" s="12">
        <f>N5995*O5995</f>
        <v/>
      </c>
    </row>
    <row r="5996">
      <c r="A5996" s="12" t="inlineStr">
        <is>
          <t>C-P-0041</t>
        </is>
      </c>
      <c r="B5996" s="12" t="inlineStr">
        <is>
          <t>C</t>
        </is>
      </c>
      <c r="C5996" s="12" t="inlineStr">
        <is>
          <t>Grid interface</t>
        </is>
      </c>
      <c r="D5996" s="12" t="inlineStr">
        <is>
          <t>Motor 12 of 20, 15 kW</t>
        </is>
      </c>
      <c r="E5996" s="12" t="inlineStr">
        <is>
          <t>MCC-C1</t>
        </is>
      </c>
      <c r="F5996" s="12" t="inlineStr">
        <is>
          <t>R1 MCC-C1</t>
        </is>
      </c>
      <c r="G5996" s="12" t="inlineStr"/>
      <c r="H5996" s="12" t="inlineStr">
        <is>
          <t>Water treatment building: rooftop HVAC, exhaust fans, vents</t>
        </is>
      </c>
      <c r="I5996" s="12" t="inlineStr">
        <is>
          <t>LV 600 V</t>
        </is>
      </c>
      <c r="J5996" s="12" t="inlineStr">
        <is>
          <t>Type TC-ER 600 V 3/C Cu XHHW-2 + ground, PVC jacket</t>
        </is>
      </c>
      <c r="K5996" s="12" t="inlineStr">
        <is>
          <t>LV|3/C+G|2</t>
        </is>
      </c>
      <c r="L5996" s="12" t="inlineStr">
        <is>
          <t>3/C+G</t>
        </is>
      </c>
      <c r="M5996" s="12" t="inlineStr">
        <is>
          <t>2</t>
        </is>
      </c>
      <c r="N5996" s="12" t="n">
        <v>1</v>
      </c>
      <c r="O5996" s="12" t="n">
        <v>1</v>
      </c>
      <c r="P5996" s="12" t="n">
        <v>480</v>
      </c>
      <c r="Q5996" s="12" t="n">
        <v>15</v>
      </c>
      <c r="R5996" s="12" t="n">
        <v>21.2</v>
      </c>
      <c r="S5996" s="12" t="inlineStr">
        <is>
          <t>Duct bank</t>
        </is>
      </c>
      <c r="T5996" s="16" t="n">
        <v>1629</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is>
          <t>VD 2.9 %</t>
        </is>
      </c>
      <c r="AA5996" s="12">
        <f>N5996*O5996</f>
        <v/>
      </c>
    </row>
    <row r="5997">
      <c r="A5997" s="12" t="inlineStr">
        <is>
          <t>C-P-0042</t>
        </is>
      </c>
      <c r="B5997" s="12" t="inlineStr">
        <is>
          <t>C</t>
        </is>
      </c>
      <c r="C5997" s="12" t="inlineStr">
        <is>
          <t>Grid interface</t>
        </is>
      </c>
      <c r="D5997" s="12" t="inlineStr">
        <is>
          <t>Motor 13 of 20, 15 kW</t>
        </is>
      </c>
      <c r="E5997" s="12" t="inlineStr">
        <is>
          <t>MCC-C1</t>
        </is>
      </c>
      <c r="F5997" s="12" t="inlineStr">
        <is>
          <t>R1 MCC-C1</t>
        </is>
      </c>
      <c r="G5997" s="12" t="inlineStr"/>
      <c r="H5997" s="12" t="inlineStr">
        <is>
          <t>Water treatment building: rooftop HVAC, exhaust fans, vents</t>
        </is>
      </c>
      <c r="I5997" s="12" t="inlineStr">
        <is>
          <t>LV 600 V</t>
        </is>
      </c>
      <c r="J5997" s="12" t="inlineStr">
        <is>
          <t>Type TC-ER 600 V 3/C Cu XHHW-2 + ground, PVC jacket</t>
        </is>
      </c>
      <c r="K5997" s="12" t="inlineStr">
        <is>
          <t>LV|3/C+G|2</t>
        </is>
      </c>
      <c r="L5997" s="12" t="inlineStr">
        <is>
          <t>3/C+G</t>
        </is>
      </c>
      <c r="M5997" s="12" t="inlineStr">
        <is>
          <t>2</t>
        </is>
      </c>
      <c r="N5997" s="12" t="n">
        <v>1</v>
      </c>
      <c r="O5997" s="12" t="n">
        <v>1</v>
      </c>
      <c r="P5997" s="12" t="n">
        <v>480</v>
      </c>
      <c r="Q5997" s="12" t="n">
        <v>15</v>
      </c>
      <c r="R5997" s="12" t="n">
        <v>21.2</v>
      </c>
      <c r="S5997" s="12" t="inlineStr">
        <is>
          <t>Duct bank</t>
        </is>
      </c>
      <c r="T5997" s="16" t="n">
        <v>1629</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is>
          <t>VD 2.9 %</t>
        </is>
      </c>
      <c r="AA5997" s="12">
        <f>N5997*O5997</f>
        <v/>
      </c>
    </row>
    <row r="5998">
      <c r="A5998" s="12" t="inlineStr">
        <is>
          <t>C-P-0043</t>
        </is>
      </c>
      <c r="B5998" s="12" t="inlineStr">
        <is>
          <t>C</t>
        </is>
      </c>
      <c r="C5998" s="12" t="inlineStr">
        <is>
          <t>Grid interface</t>
        </is>
      </c>
      <c r="D5998" s="12" t="inlineStr">
        <is>
          <t>Motor 14 of 20, 15 kW</t>
        </is>
      </c>
      <c r="E5998" s="12" t="inlineStr">
        <is>
          <t>MCC-C1</t>
        </is>
      </c>
      <c r="F5998" s="12" t="inlineStr">
        <is>
          <t>R1 MCC-C1</t>
        </is>
      </c>
      <c r="G5998" s="12" t="inlineStr"/>
      <c r="H5998" s="12" t="inlineStr">
        <is>
          <t>Water treatment building: rooftop HVAC, exhaust fans, vents</t>
        </is>
      </c>
      <c r="I5998" s="12" t="inlineStr">
        <is>
          <t>LV 600 V</t>
        </is>
      </c>
      <c r="J5998" s="12" t="inlineStr">
        <is>
          <t>Type TC-ER 600 V 3/C Cu XHHW-2 + ground, PVC jacket</t>
        </is>
      </c>
      <c r="K5998" s="12" t="inlineStr">
        <is>
          <t>LV|3/C+G|2</t>
        </is>
      </c>
      <c r="L5998" s="12" t="inlineStr">
        <is>
          <t>3/C+G</t>
        </is>
      </c>
      <c r="M5998" s="12" t="inlineStr">
        <is>
          <t>2</t>
        </is>
      </c>
      <c r="N5998" s="12" t="n">
        <v>1</v>
      </c>
      <c r="O5998" s="12" t="n">
        <v>1</v>
      </c>
      <c r="P5998" s="12" t="n">
        <v>480</v>
      </c>
      <c r="Q5998" s="12" t="n">
        <v>15</v>
      </c>
      <c r="R5998" s="12" t="n">
        <v>21.2</v>
      </c>
      <c r="S5998" s="12" t="inlineStr">
        <is>
          <t>Duct bank</t>
        </is>
      </c>
      <c r="T5998" s="16" t="n">
        <v>1629</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is>
          <t>VD 2.9 %</t>
        </is>
      </c>
      <c r="AA5998" s="12">
        <f>N5998*O5998</f>
        <v/>
      </c>
    </row>
    <row r="5999">
      <c r="A5999" s="12" t="inlineStr">
        <is>
          <t>C-P-0044</t>
        </is>
      </c>
      <c r="B5999" s="12" t="inlineStr">
        <is>
          <t>C</t>
        </is>
      </c>
      <c r="C5999" s="12" t="inlineStr">
        <is>
          <t>Grid interface</t>
        </is>
      </c>
      <c r="D5999" s="12" t="inlineStr">
        <is>
          <t>Motor 15 of 20, 15 kW</t>
        </is>
      </c>
      <c r="E5999" s="12" t="inlineStr">
        <is>
          <t>MCC-C1</t>
        </is>
      </c>
      <c r="F5999" s="12" t="inlineStr">
        <is>
          <t>R1 MCC-C1</t>
        </is>
      </c>
      <c r="G5999" s="12" t="inlineStr"/>
      <c r="H5999" s="12" t="inlineStr">
        <is>
          <t>Water treatment building: rooftop HVAC, exhaust fans, vents</t>
        </is>
      </c>
      <c r="I5999" s="12" t="inlineStr">
        <is>
          <t>LV 600 V</t>
        </is>
      </c>
      <c r="J5999" s="12" t="inlineStr">
        <is>
          <t>Type TC-ER 600 V 3/C Cu XHHW-2 + ground, PVC jacket</t>
        </is>
      </c>
      <c r="K5999" s="12" t="inlineStr">
        <is>
          <t>LV|3/C+G|2</t>
        </is>
      </c>
      <c r="L5999" s="12" t="inlineStr">
        <is>
          <t>3/C+G</t>
        </is>
      </c>
      <c r="M5999" s="12" t="inlineStr">
        <is>
          <t>2</t>
        </is>
      </c>
      <c r="N5999" s="12" t="n">
        <v>1</v>
      </c>
      <c r="O5999" s="12" t="n">
        <v>1</v>
      </c>
      <c r="P5999" s="12" t="n">
        <v>480</v>
      </c>
      <c r="Q5999" s="12" t="n">
        <v>15</v>
      </c>
      <c r="R5999" s="12" t="n">
        <v>21.2</v>
      </c>
      <c r="S5999" s="12" t="inlineStr">
        <is>
          <t>Duct bank</t>
        </is>
      </c>
      <c r="T5999" s="16" t="n">
        <v>1629</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is>
          <t>VD 2.9 %</t>
        </is>
      </c>
      <c r="AA5999" s="12">
        <f>N5999*O5999</f>
        <v/>
      </c>
    </row>
    <row r="6000">
      <c r="A6000" s="12" t="inlineStr">
        <is>
          <t>C-P-0045</t>
        </is>
      </c>
      <c r="B6000" s="12" t="inlineStr">
        <is>
          <t>C</t>
        </is>
      </c>
      <c r="C6000" s="12" t="inlineStr">
        <is>
          <t>Grid interface</t>
        </is>
      </c>
      <c r="D6000" s="12" t="inlineStr">
        <is>
          <t>Motor 16 of 20, 15 kW</t>
        </is>
      </c>
      <c r="E6000" s="12" t="inlineStr">
        <is>
          <t>MCC-C1</t>
        </is>
      </c>
      <c r="F6000" s="12" t="inlineStr">
        <is>
          <t>R1 MCC-C1</t>
        </is>
      </c>
      <c r="G6000" s="12" t="inlineStr"/>
      <c r="H6000" s="12" t="inlineStr">
        <is>
          <t>Water treatment building: rooftop HVAC, exhaust fans, vents</t>
        </is>
      </c>
      <c r="I6000" s="12" t="inlineStr">
        <is>
          <t>LV 600 V</t>
        </is>
      </c>
      <c r="J6000" s="12" t="inlineStr">
        <is>
          <t>Type TC-ER 600 V 3/C Cu XHHW-2 + ground, PVC jacket</t>
        </is>
      </c>
      <c r="K6000" s="12" t="inlineStr">
        <is>
          <t>LV|3/C+G|2</t>
        </is>
      </c>
      <c r="L6000" s="12" t="inlineStr">
        <is>
          <t>3/C+G</t>
        </is>
      </c>
      <c r="M6000" s="12" t="inlineStr">
        <is>
          <t>2</t>
        </is>
      </c>
      <c r="N6000" s="12" t="n">
        <v>1</v>
      </c>
      <c r="O6000" s="12" t="n">
        <v>1</v>
      </c>
      <c r="P6000" s="12" t="n">
        <v>480</v>
      </c>
      <c r="Q6000" s="12" t="n">
        <v>15</v>
      </c>
      <c r="R6000" s="12" t="n">
        <v>21.2</v>
      </c>
      <c r="S6000" s="12" t="inlineStr">
        <is>
          <t>Duct bank</t>
        </is>
      </c>
      <c r="T6000" s="16" t="n">
        <v>1629</v>
      </c>
      <c r="U6000" s="16" t="n">
        <v>161</v>
      </c>
      <c r="V6000" s="16">
        <f>ROUNDUP((T6000+U6000+2*'Read Me'!$B$13)*(1+'Read Me'!$B$12),-1)</f>
        <v/>
      </c>
      <c r="W6000" s="16">
        <f>V6000*N6000*O6000</f>
        <v/>
      </c>
      <c r="X6000" s="12">
        <f>IF(LEFT(I6000,2)="MV",2*N6000*IF(L6000="1/C",O6000,1),0)</f>
        <v/>
      </c>
      <c r="Y6000" s="12">
        <f>IF(OR(LEFT(K6000,4)="LVAX",LEFT(K6000,6)="MV15AX",LEFT(K6000,4)="CTAX",LEFT(K6000,2)="W|"),2*N6000*O6000,0)</f>
        <v/>
      </c>
      <c r="Z6000" s="12" t="inlineStr">
        <is>
          <t>VD 2.9 %</t>
        </is>
      </c>
      <c r="AA6000" s="12">
        <f>N6000*O6000</f>
        <v/>
      </c>
    </row>
    <row r="6001">
      <c r="A6001" s="12" t="inlineStr">
        <is>
          <t>C-P-0046</t>
        </is>
      </c>
      <c r="B6001" s="12" t="inlineStr">
        <is>
          <t>C</t>
        </is>
      </c>
      <c r="C6001" s="12" t="inlineStr">
        <is>
          <t>Grid interface</t>
        </is>
      </c>
      <c r="D6001" s="12" t="inlineStr">
        <is>
          <t>Motor 17 of 20, 15 kW</t>
        </is>
      </c>
      <c r="E6001" s="12" t="inlineStr">
        <is>
          <t>MCC-C1</t>
        </is>
      </c>
      <c r="F6001" s="12" t="inlineStr">
        <is>
          <t>R1 MCC-C1</t>
        </is>
      </c>
      <c r="G6001" s="12" t="inlineStr"/>
      <c r="H6001" s="12" t="inlineStr">
        <is>
          <t>Water treatment building: rooftop HVAC, exhaust fans, vents</t>
        </is>
      </c>
      <c r="I6001" s="12" t="inlineStr">
        <is>
          <t>LV 600 V</t>
        </is>
      </c>
      <c r="J6001" s="12" t="inlineStr">
        <is>
          <t>Type TC-ER 600 V 3/C Cu XHHW-2 + ground, PVC jacket</t>
        </is>
      </c>
      <c r="K6001" s="12" t="inlineStr">
        <is>
          <t>LV|3/C+G|2</t>
        </is>
      </c>
      <c r="L6001" s="12" t="inlineStr">
        <is>
          <t>3/C+G</t>
        </is>
      </c>
      <c r="M6001" s="12" t="inlineStr">
        <is>
          <t>2</t>
        </is>
      </c>
      <c r="N6001" s="12" t="n">
        <v>1</v>
      </c>
      <c r="O6001" s="12" t="n">
        <v>1</v>
      </c>
      <c r="P6001" s="12" t="n">
        <v>480</v>
      </c>
      <c r="Q6001" s="12" t="n">
        <v>15</v>
      </c>
      <c r="R6001" s="12" t="n">
        <v>21.2</v>
      </c>
      <c r="S6001" s="12" t="inlineStr">
        <is>
          <t>Duct bank</t>
        </is>
      </c>
      <c r="T6001" s="16" t="n">
        <v>1629</v>
      </c>
      <c r="U6001" s="16" t="n">
        <v>161</v>
      </c>
      <c r="V6001" s="16">
        <f>ROUNDUP((T6001+U6001+2*'Read Me'!$B$13)*(1+'Read Me'!$B$12),-1)</f>
        <v/>
      </c>
      <c r="W6001" s="16">
        <f>V6001*N6001*O6001</f>
        <v/>
      </c>
      <c r="X6001" s="12">
        <f>IF(LEFT(I6001,2)="MV",2*N6001*IF(L6001="1/C",O6001,1),0)</f>
        <v/>
      </c>
      <c r="Y6001" s="12">
        <f>IF(OR(LEFT(K6001,4)="LVAX",LEFT(K6001,6)="MV15AX",LEFT(K6001,4)="CTAX",LEFT(K6001,2)="W|"),2*N6001*O6001,0)</f>
        <v/>
      </c>
      <c r="Z6001" s="12" t="inlineStr">
        <is>
          <t>VD 2.9 %</t>
        </is>
      </c>
      <c r="AA6001" s="12">
        <f>N6001*O6001</f>
        <v/>
      </c>
    </row>
    <row r="6002">
      <c r="A6002" s="12" t="inlineStr">
        <is>
          <t>C-P-0047</t>
        </is>
      </c>
      <c r="B6002" s="12" t="inlineStr">
        <is>
          <t>C</t>
        </is>
      </c>
      <c r="C6002" s="12" t="inlineStr">
        <is>
          <t>Grid interface</t>
        </is>
      </c>
      <c r="D6002" s="12" t="inlineStr">
        <is>
          <t>Motor 18 of 20, 15 kW</t>
        </is>
      </c>
      <c r="E6002" s="12" t="inlineStr">
        <is>
          <t>MCC-C1</t>
        </is>
      </c>
      <c r="F6002" s="12" t="inlineStr">
        <is>
          <t>R1 MCC-C1</t>
        </is>
      </c>
      <c r="G6002" s="12" t="inlineStr"/>
      <c r="H6002" s="12" t="inlineStr">
        <is>
          <t>Water treatment building: rooftop HVAC, exhaust fans, vents</t>
        </is>
      </c>
      <c r="I6002" s="12" t="inlineStr">
        <is>
          <t>LV 600 V</t>
        </is>
      </c>
      <c r="J6002" s="12" t="inlineStr">
        <is>
          <t>Type TC-ER 600 V 3/C Cu XHHW-2 + ground, PVC jacket</t>
        </is>
      </c>
      <c r="K6002" s="12" t="inlineStr">
        <is>
          <t>LV|3/C+G|2</t>
        </is>
      </c>
      <c r="L6002" s="12" t="inlineStr">
        <is>
          <t>3/C+G</t>
        </is>
      </c>
      <c r="M6002" s="12" t="inlineStr">
        <is>
          <t>2</t>
        </is>
      </c>
      <c r="N6002" s="12" t="n">
        <v>1</v>
      </c>
      <c r="O6002" s="12" t="n">
        <v>1</v>
      </c>
      <c r="P6002" s="12" t="n">
        <v>480</v>
      </c>
      <c r="Q6002" s="12" t="n">
        <v>15</v>
      </c>
      <c r="R6002" s="12" t="n">
        <v>21.2</v>
      </c>
      <c r="S6002" s="12" t="inlineStr">
        <is>
          <t>Duct bank</t>
        </is>
      </c>
      <c r="T6002" s="16" t="n">
        <v>1629</v>
      </c>
      <c r="U6002" s="16" t="n">
        <v>161</v>
      </c>
      <c r="V6002" s="16">
        <f>ROUNDUP((T6002+U6002+2*'Read Me'!$B$13)*(1+'Read Me'!$B$12),-1)</f>
        <v/>
      </c>
      <c r="W6002" s="16">
        <f>V6002*N6002*O6002</f>
        <v/>
      </c>
      <c r="X6002" s="12">
        <f>IF(LEFT(I6002,2)="MV",2*N6002*IF(L6002="1/C",O6002,1),0)</f>
        <v/>
      </c>
      <c r="Y6002" s="12">
        <f>IF(OR(LEFT(K6002,4)="LVAX",LEFT(K6002,6)="MV15AX",LEFT(K6002,4)="CTAX",LEFT(K6002,2)="W|"),2*N6002*O6002,0)</f>
        <v/>
      </c>
      <c r="Z6002" s="12" t="inlineStr">
        <is>
          <t>VD 2.9 %</t>
        </is>
      </c>
      <c r="AA6002" s="12">
        <f>N6002*O6002</f>
        <v/>
      </c>
    </row>
    <row r="6003">
      <c r="A6003" s="12" t="inlineStr">
        <is>
          <t>C-P-0048</t>
        </is>
      </c>
      <c r="B6003" s="12" t="inlineStr">
        <is>
          <t>C</t>
        </is>
      </c>
      <c r="C6003" s="12" t="inlineStr">
        <is>
          <t>Grid interface</t>
        </is>
      </c>
      <c r="D6003" s="12" t="inlineStr">
        <is>
          <t>Motor 19 of 20, 15 kW</t>
        </is>
      </c>
      <c r="E6003" s="12" t="inlineStr">
        <is>
          <t>MCC-C1</t>
        </is>
      </c>
      <c r="F6003" s="12" t="inlineStr">
        <is>
          <t>R1 MCC-C1</t>
        </is>
      </c>
      <c r="G6003" s="12" t="inlineStr"/>
      <c r="H6003" s="12" t="inlineStr">
        <is>
          <t>Water treatment building: rooftop HVAC, exhaust fans, vents</t>
        </is>
      </c>
      <c r="I6003" s="12" t="inlineStr">
        <is>
          <t>LV 600 V</t>
        </is>
      </c>
      <c r="J6003" s="12" t="inlineStr">
        <is>
          <t>Type TC-ER 600 V 3/C Cu XHHW-2 + ground, PVC jacket</t>
        </is>
      </c>
      <c r="K6003" s="12" t="inlineStr">
        <is>
          <t>LV|3/C+G|2</t>
        </is>
      </c>
      <c r="L6003" s="12" t="inlineStr">
        <is>
          <t>3/C+G</t>
        </is>
      </c>
      <c r="M6003" s="12" t="inlineStr">
        <is>
          <t>2</t>
        </is>
      </c>
      <c r="N6003" s="12" t="n">
        <v>1</v>
      </c>
      <c r="O6003" s="12" t="n">
        <v>1</v>
      </c>
      <c r="P6003" s="12" t="n">
        <v>480</v>
      </c>
      <c r="Q6003" s="12" t="n">
        <v>15</v>
      </c>
      <c r="R6003" s="12" t="n">
        <v>21.2</v>
      </c>
      <c r="S6003" s="12" t="inlineStr">
        <is>
          <t>Duct bank</t>
        </is>
      </c>
      <c r="T6003" s="16" t="n">
        <v>1629</v>
      </c>
      <c r="U6003" s="16" t="n">
        <v>161</v>
      </c>
      <c r="V6003" s="16">
        <f>ROUNDUP((T6003+U6003+2*'Read Me'!$B$13)*(1+'Read Me'!$B$12),-1)</f>
        <v/>
      </c>
      <c r="W6003" s="16">
        <f>V6003*N6003*O6003</f>
        <v/>
      </c>
      <c r="X6003" s="12">
        <f>IF(LEFT(I6003,2)="MV",2*N6003*IF(L6003="1/C",O6003,1),0)</f>
        <v/>
      </c>
      <c r="Y6003" s="12">
        <f>IF(OR(LEFT(K6003,4)="LVAX",LEFT(K6003,6)="MV15AX",LEFT(K6003,4)="CTAX",LEFT(K6003,2)="W|"),2*N6003*O6003,0)</f>
        <v/>
      </c>
      <c r="Z6003" s="12" t="inlineStr">
        <is>
          <t>VD 2.9 %</t>
        </is>
      </c>
      <c r="AA6003" s="12">
        <f>N6003*O6003</f>
        <v/>
      </c>
    </row>
    <row r="6004">
      <c r="A6004" s="12" t="inlineStr">
        <is>
          <t>C-P-0049</t>
        </is>
      </c>
      <c r="B6004" s="12" t="inlineStr">
        <is>
          <t>C</t>
        </is>
      </c>
      <c r="C6004" s="12" t="inlineStr">
        <is>
          <t>Grid interface</t>
        </is>
      </c>
      <c r="D6004" s="12" t="inlineStr">
        <is>
          <t>Motor 20 of 20, 15 kW</t>
        </is>
      </c>
      <c r="E6004" s="12" t="inlineStr">
        <is>
          <t>MCC-C1</t>
        </is>
      </c>
      <c r="F6004" s="12" t="inlineStr">
        <is>
          <t>R1 MCC-C1</t>
        </is>
      </c>
      <c r="G6004" s="12" t="inlineStr"/>
      <c r="H6004" s="12" t="inlineStr">
        <is>
          <t>Water treatment building: rooftop HVAC, exhaust fans, vents</t>
        </is>
      </c>
      <c r="I6004" s="12" t="inlineStr">
        <is>
          <t>LV 600 V</t>
        </is>
      </c>
      <c r="J6004" s="12" t="inlineStr">
        <is>
          <t>Type TC-ER 600 V 3/C Cu XHHW-2 + ground, PVC jacket</t>
        </is>
      </c>
      <c r="K6004" s="12" t="inlineStr">
        <is>
          <t>LV|3/C+G|2</t>
        </is>
      </c>
      <c r="L6004" s="12" t="inlineStr">
        <is>
          <t>3/C+G</t>
        </is>
      </c>
      <c r="M6004" s="12" t="inlineStr">
        <is>
          <t>2</t>
        </is>
      </c>
      <c r="N6004" s="12" t="n">
        <v>1</v>
      </c>
      <c r="O6004" s="12" t="n">
        <v>1</v>
      </c>
      <c r="P6004" s="12" t="n">
        <v>480</v>
      </c>
      <c r="Q6004" s="12" t="n">
        <v>15</v>
      </c>
      <c r="R6004" s="12" t="n">
        <v>21.2</v>
      </c>
      <c r="S6004" s="12" t="inlineStr">
        <is>
          <t>Duct bank</t>
        </is>
      </c>
      <c r="T6004" s="16" t="n">
        <v>1629</v>
      </c>
      <c r="U6004" s="16" t="n">
        <v>161</v>
      </c>
      <c r="V6004" s="16">
        <f>ROUNDUP((T6004+U6004+2*'Read Me'!$B$13)*(1+'Read Me'!$B$12),-1)</f>
        <v/>
      </c>
      <c r="W6004" s="16">
        <f>V6004*N6004*O6004</f>
        <v/>
      </c>
      <c r="X6004" s="12">
        <f>IF(LEFT(I6004,2)="MV",2*N6004*IF(L6004="1/C",O6004,1),0)</f>
        <v/>
      </c>
      <c r="Y6004" s="12">
        <f>IF(OR(LEFT(K6004,4)="LVAX",LEFT(K6004,6)="MV15AX",LEFT(K6004,4)="CTAX",LEFT(K6004,2)="W|"),2*N6004*O6004,0)</f>
        <v/>
      </c>
      <c r="Z6004" s="12" t="inlineStr">
        <is>
          <t>VD 2.9 %</t>
        </is>
      </c>
      <c r="AA6004" s="12">
        <f>N6004*O6004</f>
        <v/>
      </c>
    </row>
  </sheetData>
  <autoFilter ref="A1:AA600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Schedule'!$AA$2:$AA$6004,'Cable Schedule'!$K$2:$K$6004,A2)</f>
        <v/>
      </c>
      <c r="G2" s="18">
        <f>SUMIFS('Cable Schedule'!$W$2:$W$6004,'Cable Schedule'!$K$2:$K$6004,A2)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Schedule'!$AA$2:$AA$6004,'Cable Schedule'!$K$2:$K$6004,A3)</f>
        <v/>
      </c>
      <c r="G3" s="18">
        <f>SUMIFS('Cable Schedule'!$W$2:$W$6004,'Cable Schedule'!$K$2:$K$6004,A3)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Schedule'!$AA$2:$AA$6004,'Cable Schedule'!$K$2:$K$6004,A4)</f>
        <v/>
      </c>
      <c r="G4" s="18">
        <f>SUMIFS('Cable Schedule'!$W$2:$W$6004,'Cable Schedule'!$K$2:$K$6004,A4)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Schedule'!$AA$2:$AA$6004,'Cable Schedule'!$K$2:$K$6004,A5)</f>
        <v/>
      </c>
      <c r="G5" s="18">
        <f>SUMIFS('Cable Schedule'!$W$2:$W$6004,'Cable Schedule'!$K$2:$K$6004,A5)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Schedule'!$AA$2:$AA$6004,'Cable Schedule'!$K$2:$K$6004,A6)</f>
        <v/>
      </c>
      <c r="G6" s="18">
        <f>SUMIFS('Cable Schedule'!$W$2:$W$6004,'Cable Schedule'!$K$2:$K$6004,A6)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Schedule'!$AA$2:$AA$6004,'Cable Schedule'!$K$2:$K$6004,A7)</f>
        <v/>
      </c>
      <c r="G7" s="18">
        <f>SUMIFS('Cable Schedule'!$W$2:$W$6004,'Cable Schedule'!$K$2:$K$6004,A7)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Schedule'!$AA$2:$AA$6004,'Cable Schedule'!$K$2:$K$6004,A8)</f>
        <v/>
      </c>
      <c r="G8" s="18">
        <f>SUMIFS('Cable Schedule'!$W$2:$W$6004,'Cable Schedule'!$K$2:$K$6004,A8)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Schedule'!$AA$2:$AA$6004,'Cable Schedule'!$K$2:$K$6004,A9)</f>
        <v/>
      </c>
      <c r="G9" s="18">
        <f>SUMIFS('Cable Schedule'!$W$2:$W$6004,'Cable Schedule'!$K$2:$K$6004,A9)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Schedule'!$AA$2:$AA$6004,'Cable Schedule'!$K$2:$K$6004,A10)</f>
        <v/>
      </c>
      <c r="G10" s="18">
        <f>SUMIFS('Cable Schedule'!$W$2:$W$6004,'Cable Schedule'!$K$2:$K$6004,A10)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Schedule'!$AA$2:$AA$6004,'Cable Schedule'!$K$2:$K$6004,A11)</f>
        <v/>
      </c>
      <c r="G11" s="18">
        <f>SUMIFS('Cable Schedule'!$W$2:$W$6004,'Cable Schedule'!$K$2:$K$6004,A11)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Schedule'!$AA$2:$AA$6004,'Cable Schedule'!$K$2:$K$6004,A12)</f>
        <v/>
      </c>
      <c r="G12" s="18">
        <f>SUMIFS('Cable Schedule'!$W$2:$W$6004,'Cable Schedule'!$K$2:$K$6004,A12)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Schedule'!$AA$2:$AA$6004,'Cable Schedule'!$K$2:$K$6004,A13)</f>
        <v/>
      </c>
      <c r="G13" s="18">
        <f>SUMIFS('Cable Schedule'!$W$2:$W$6004,'Cable Schedule'!$K$2:$K$6004,A13)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Schedule'!$AA$2:$AA$6004,'Cable Schedule'!$K$2:$K$6004,A14)</f>
        <v/>
      </c>
      <c r="G14" s="18">
        <f>SUMIFS('Cable Schedule'!$W$2:$W$6004,'Cable Schedule'!$K$2:$K$6004,A14)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Schedule'!$AA$2:$AA$6004,'Cable Schedule'!$K$2:$K$6004,A15)</f>
        <v/>
      </c>
      <c r="G15" s="18">
        <f>SUMIFS('Cable Schedule'!$W$2:$W$6004,'Cable Schedule'!$K$2:$K$6004,A15)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Schedule'!$AA$2:$AA$6004,'Cable Schedule'!$K$2:$K$6004,A16)</f>
        <v/>
      </c>
      <c r="G16" s="18">
        <f>SUMIFS('Cable Schedule'!$W$2:$W$6004,'Cable Schedule'!$K$2:$K$6004,A16)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Schedule'!$AA$2:$AA$6004,'Cable Schedule'!$K$2:$K$6004,A17)</f>
        <v/>
      </c>
      <c r="G17" s="18">
        <f>SUMIFS('Cable Schedule'!$W$2:$W$6004,'Cable Schedule'!$K$2:$K$6004,A17)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Schedule'!$AA$2:$AA$6004,'Cable Schedule'!$K$2:$K$6004,A18)</f>
        <v/>
      </c>
      <c r="G18" s="18">
        <f>SUMIFS('Cable Schedule'!$W$2:$W$6004,'Cable Schedule'!$K$2:$K$6004,A18)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Schedule'!$AA$2:$AA$6004,'Cable Schedule'!$K$2:$K$6004,A19)</f>
        <v/>
      </c>
      <c r="G19" s="18">
        <f>SUMIFS('Cable Schedule'!$W$2:$W$6004,'Cable Schedule'!$K$2:$K$6004,A19)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Schedule'!$AA$2:$AA$6004,'Cable Schedule'!$K$2:$K$6004,A20)</f>
        <v/>
      </c>
      <c r="G20" s="18">
        <f>SUMIFS('Cable Schedule'!$W$2:$W$6004,'Cable Schedule'!$K$2:$K$6004,A20)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Schedule'!$AA$2:$AA$6004,'Cable Schedule'!$K$2:$K$6004,A21)</f>
        <v/>
      </c>
      <c r="G21" s="18">
        <f>SUMIFS('Cable Schedule'!$W$2:$W$6004,'Cable Schedule'!$K$2:$K$6004,A21)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Schedule'!$AA$2:$AA$6004,'Cable Schedule'!$K$2:$K$6004,A22)</f>
        <v/>
      </c>
      <c r="G22" s="18">
        <f>SUMIFS('Cable Schedule'!$W$2:$W$6004,'Cable Schedule'!$K$2:$K$6004,A22)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Schedule'!$AA$2:$AA$6004,'Cable Schedule'!$K$2:$K$6004,A23)</f>
        <v/>
      </c>
      <c r="G23" s="18">
        <f>SUMIFS('Cable Schedule'!$W$2:$W$6004,'Cable Schedule'!$K$2:$K$6004,A23)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Schedule'!$AA$2:$AA$6004,'Cable Schedule'!$K$2:$K$6004,A24)</f>
        <v/>
      </c>
      <c r="G24" s="18">
        <f>SUMIFS('Cable Schedule'!$W$2:$W$6004,'Cable Schedule'!$K$2:$K$6004,A24)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Schedule'!$AA$2:$AA$6004,'Cable Schedule'!$K$2:$K$6004,A25)</f>
        <v/>
      </c>
      <c r="G25" s="18">
        <f>SUMIFS('Cable Schedule'!$W$2:$W$6004,'Cable Schedule'!$K$2:$K$6004,A25)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Schedule'!$AA$2:$AA$6004,'Cable Schedule'!$K$2:$K$6004,A26)</f>
        <v/>
      </c>
      <c r="G26" s="18">
        <f>SUMIFS('Cable Schedule'!$W$2:$W$6004,'Cable Schedule'!$K$2:$K$6004,A26)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Schedule'!$AA$2:$AA$6004,'Cable Schedule'!$K$2:$K$6004,A27)</f>
        <v/>
      </c>
      <c r="G27" s="18">
        <f>SUMIFS('Cable Schedule'!$W$2:$W$6004,'Cable Schedule'!$K$2:$K$6004,A27)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Schedule'!$AA$2:$AA$6004,'Cable Schedule'!$K$2:$K$6004,A28)</f>
        <v/>
      </c>
      <c r="G28" s="18">
        <f>SUMIFS('Cable Schedule'!$W$2:$W$6004,'Cable Schedule'!$K$2:$K$6004,A28)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Schedule'!$AA$2:$AA$6004,'Cable Schedule'!$K$2:$K$6004,A29)</f>
        <v/>
      </c>
      <c r="G29" s="18">
        <f>SUMIFS('Cable Schedule'!$W$2:$W$6004,'Cable Schedule'!$K$2:$K$6004,A29)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Schedule'!$AA$2:$AA$6004,'Cable Schedule'!$K$2:$K$6004,A30)</f>
        <v/>
      </c>
      <c r="G30" s="18">
        <f>SUMIFS('Cable Schedule'!$W$2:$W$6004,'Cable Schedule'!$K$2:$K$6004,A30)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Schedule'!$AA$2:$AA$6004,'Cable Schedule'!$K$2:$K$6004,A31)</f>
        <v/>
      </c>
      <c r="G31" s="18">
        <f>SUMIFS('Cable Schedule'!$W$2:$W$6004,'Cable Schedule'!$K$2:$K$6004,A31)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Schedule'!$AA$2:$AA$6004,'Cable Schedule'!$K$2:$K$6004,A32)</f>
        <v/>
      </c>
      <c r="G32" s="18">
        <f>SUMIFS('Cable Schedule'!$W$2:$W$6004,'Cable Schedule'!$K$2:$K$6004,A32)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Schedule'!$AA$2:$AA$6004,'Cable Schedule'!$K$2:$K$6004,A33)</f>
        <v/>
      </c>
      <c r="G33" s="18">
        <f>SUMIFS('Cable Schedule'!$W$2:$W$6004,'Cable Schedule'!$K$2:$K$6004,A33)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Schedule'!$AA$2:$AA$6004,'Cable Schedule'!$K$2:$K$6004,A34)</f>
        <v/>
      </c>
      <c r="G34" s="18">
        <f>SUMIFS('Cable Schedule'!$W$2:$W$6004,'Cable Schedule'!$K$2:$K$6004,A34)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Schedule'!$AA$2:$AA$6004,'Cable Schedule'!$K$2:$K$6004,A35)</f>
        <v/>
      </c>
      <c r="G35" s="18">
        <f>SUMIFS('Cable Schedule'!$W$2:$W$6004,'Cable Schedule'!$K$2:$K$6004,A35)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Schedule'!$AA$2:$AA$6004,'Cable Schedule'!$K$2:$K$6004,A36)</f>
        <v/>
      </c>
      <c r="G36" s="18">
        <f>SUMIFS('Cable Schedule'!$W$2:$W$6004,'Cable Schedule'!$K$2:$K$6004,A36)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Schedule'!$AA$2:$AA$6004,'Cable Schedule'!$K$2:$K$6004,A37)</f>
        <v/>
      </c>
      <c r="G37" s="18">
        <f>SUMIFS('Cable Schedule'!$W$2:$W$6004,'Cable Schedule'!$K$2:$K$6004,A37)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Schedule'!$AA$2:$AA$6004,'Cable Schedule'!$K$2:$K$6004,A38)</f>
        <v/>
      </c>
      <c r="G38" s="18">
        <f>SUMIFS('Cable Schedule'!$W$2:$W$6004,'Cable Schedule'!$K$2:$K$6004,A38)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Schedule'!$AA$2:$AA$6004,'Cable Schedule'!$K$2:$K$6004,A39)</f>
        <v/>
      </c>
      <c r="G39" s="18">
        <f>SUMIFS('Cable Schedule'!$W$2:$W$6004,'Cable Schedule'!$K$2:$K$6004,A39)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Schedule'!$AA$2:$AA$6004,'Cable Schedule'!$K$2:$K$6004,A40)</f>
        <v/>
      </c>
      <c r="G40" s="18">
        <f>SUMIFS('Cable Schedule'!$W$2:$W$6004,'Cable Schedule'!$K$2:$K$6004,A40)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Schedule'!$AA$2:$AA$6004,'Cable Schedule'!$K$2:$K$6004,A41)</f>
        <v/>
      </c>
      <c r="G41" s="18">
        <f>SUMIFS('Cable Schedule'!$W$2:$W$6004,'Cable Schedule'!$K$2:$K$6004,A41)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Schedule'!$AA$2:$AA$6004,'Cable Schedule'!$K$2:$K$6004,A42)</f>
        <v/>
      </c>
      <c r="G42" s="18">
        <f>SUMIFS('Cable Schedule'!$W$2:$W$6004,'Cable Schedule'!$K$2:$K$6004,A42)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Schedule'!$AA$2:$AA$6004,'Cable Schedule'!$K$2:$K$6004,A43)</f>
        <v/>
      </c>
      <c r="G43" s="18">
        <f>SUMIFS('Cable Schedule'!$W$2:$W$6004,'Cable Schedule'!$K$2:$K$6004,A43)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Schedule'!$AA$2:$AA$6004,'Cable Schedule'!$K$2:$K$6004,A44)</f>
        <v/>
      </c>
      <c r="G44" s="18">
        <f>SUMIFS('Cable Schedule'!$W$2:$W$6004,'Cable Schedule'!$K$2:$K$6004,A44)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Schedule'!$AA$2:$AA$6004,'Cable Schedule'!$K$2:$K$6004,A45)</f>
        <v/>
      </c>
      <c r="G45" s="18">
        <f>SUMIFS('Cable Schedule'!$W$2:$W$6004,'Cable Schedule'!$K$2:$K$6004,A45)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Schedule'!$AA$2:$AA$6004,'Cable Schedule'!$K$2:$K$6004,A46)</f>
        <v/>
      </c>
      <c r="G46" s="18">
        <f>SUMIFS('Cable Schedule'!$W$2:$W$6004,'Cable Schedule'!$K$2:$K$6004,A46)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Schedule'!$AA$2:$AA$6004,'Cable Schedule'!$K$2:$K$6004,A47)</f>
        <v/>
      </c>
      <c r="G47" s="18">
        <f>SUMIFS('Cable Schedule'!$W$2:$W$6004,'Cable Schedule'!$K$2:$K$6004,A47)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Schedule'!$AA$2:$AA$6004,'Cable Schedule'!$K$2:$K$6004,A48)</f>
        <v/>
      </c>
      <c r="G48" s="18">
        <f>SUMIFS('Cable Schedule'!$W$2:$W$6004,'Cable Schedule'!$K$2:$K$6004,A48)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Schedule'!$AA$2:$AA$6004,'Cable Schedule'!$K$2:$K$6004,A49)</f>
        <v/>
      </c>
      <c r="G49" s="18">
        <f>SUMIFS('Cable Schedule'!$W$2:$W$6004,'Cable Schedule'!$K$2:$K$6004,A49)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Schedule'!$AA$2:$AA$6004,'Cable Schedule'!$K$2:$K$6004,A50)</f>
        <v/>
      </c>
      <c r="G50" s="18">
        <f>SUMIFS('Cable Schedule'!$W$2:$W$6004,'Cable Schedule'!$K$2:$K$6004,A50)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Schedule'!$AA$2:$AA$6004,'Cable Schedule'!$K$2:$K$6004,A51)</f>
        <v/>
      </c>
      <c r="G51" s="18">
        <f>SUMIFS('Cable Schedule'!$W$2:$W$6004,'Cable Schedule'!$K$2:$K$6004,A51)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Schedule'!$AA$2:$AA$6004,'Cable Schedule'!$K$2:$K$6004,A52)</f>
        <v/>
      </c>
      <c r="G52" s="18">
        <f>SUMIFS('Cable Schedule'!$W$2:$W$6004,'Cable Schedule'!$K$2:$K$6004,A52)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Schedule'!$AA$2:$AA$6004,'Cable Schedule'!$K$2:$K$6004,A53)</f>
        <v/>
      </c>
      <c r="G53" s="18">
        <f>SUMIFS('Cable Schedule'!$W$2:$W$6004,'Cable Schedule'!$K$2:$K$6004,A53)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Schedule'!$AA$2:$AA$6004,'Cable Schedule'!$K$2:$K$6004,A54)</f>
        <v/>
      </c>
      <c r="G54" s="18">
        <f>SUMIFS('Cable Schedule'!$W$2:$W$6004,'Cable Schedule'!$K$2:$K$6004,A54)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Schedule'!$AA$2:$AA$6004,'Cable Schedule'!$K$2:$K$6004,A55)</f>
        <v/>
      </c>
      <c r="G55" s="18">
        <f>SUMIFS('Cable Schedule'!$W$2:$W$6004,'Cable Schedule'!$K$2:$K$6004,A55)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Schedule'!$AA$2:$AA$6004,'Cable Schedule'!$K$2:$K$6004,A56)</f>
        <v/>
      </c>
      <c r="G56" s="18">
        <f>SUMIFS('Cable Schedule'!$W$2:$W$6004,'Cable Schedule'!$K$2:$K$6004,A56)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Schedule'!$AA$2:$AA$6004,'Cable Schedule'!$K$2:$K$6004,A57)</f>
        <v/>
      </c>
      <c r="G57" s="18">
        <f>SUMIFS('Cable Schedule'!$W$2:$W$6004,'Cable Schedule'!$K$2:$K$6004,A57)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Schedule'!$AA$2:$AA$6004,'Cable Schedule'!$K$2:$K$6004,A58)</f>
        <v/>
      </c>
      <c r="G58" s="18">
        <f>SUMIFS('Cable Schedule'!$W$2:$W$6004,'Cable Schedule'!$K$2:$K$6004,A58)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Schedule'!$AA$2:$AA$6004,'Cable Schedule'!$K$2:$K$6004,A59)</f>
        <v/>
      </c>
      <c r="G59" s="18">
        <f>SUMIFS('Cable Schedule'!$W$2:$W$6004,'Cable Schedule'!$K$2:$K$6004,A59)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Schedule'!$AA$2:$AA$6004,'Cable Schedule'!$K$2:$K$6004,A60)</f>
        <v/>
      </c>
      <c r="G60" s="18">
        <f>SUMIFS('Cable Schedule'!$W$2:$W$6004,'Cable Schedule'!$K$2:$K$6004,A60)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Schedule'!$AA$2:$AA$6004,'Cable Schedule'!$K$2:$K$6004,A61)</f>
        <v/>
      </c>
      <c r="G61" s="18">
        <f>SUMIFS('Cable Schedule'!$W$2:$W$6004,'Cable Schedule'!$K$2:$K$6004,A61)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Schedule'!$AA$2:$AA$6004,'Cable Schedule'!$K$2:$K$6004,A62)</f>
        <v/>
      </c>
      <c r="G62" s="18">
        <f>SUMIFS('Cable Schedule'!$W$2:$W$6004,'Cable Schedule'!$K$2:$K$6004,A62)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Schedule'!$AA$2:$AA$6004,'Cable Schedule'!$K$2:$K$6004,A63)</f>
        <v/>
      </c>
      <c r="G63" s="18">
        <f>SUMIFS('Cable Schedule'!$W$2:$W$6004,'Cable Schedule'!$K$2:$K$6004,A63)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Schedule'!$AA$2:$AA$6004,'Cable Schedule'!$K$2:$K$6004,A64)</f>
        <v/>
      </c>
      <c r="G64" s="18">
        <f>SUMIFS('Cable Schedule'!$W$2:$W$6004,'Cable Schedule'!$K$2:$K$6004,A64)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Schedule'!$AA$2:$AA$6004,'Cable Schedule'!$K$2:$K$6004,A65)</f>
        <v/>
      </c>
      <c r="G65" s="18">
        <f>SUMIFS('Cable Schedule'!$W$2:$W$6004,'Cable Schedule'!$K$2:$K$6004,A65)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Schedule'!$AA$2:$AA$6004,'Cable Schedule'!$K$2:$K$6004,A66)</f>
        <v/>
      </c>
      <c r="G66" s="18">
        <f>SUMIFS('Cable Schedule'!$W$2:$W$6004,'Cable Schedule'!$K$2:$K$6004,A66)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Schedule'!$AA$2:$AA$6004,'Cable Schedule'!$K$2:$K$6004,A67)</f>
        <v/>
      </c>
      <c r="G67" s="18">
        <f>SUMIFS('Cable Schedule'!$W$2:$W$6004,'Cable Schedule'!$K$2:$K$6004,A67)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Schedule'!$AA$2:$AA$6004,'Cable Schedule'!$K$2:$K$6004,A68)</f>
        <v/>
      </c>
      <c r="G68" s="18">
        <f>SUMIFS('Cable Schedule'!$W$2:$W$6004,'Cable Schedule'!$K$2:$K$6004,A68)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Schedule'!$AA$2:$AA$6004,'Cable Schedule'!$K$2:$K$6004,A69)</f>
        <v/>
      </c>
      <c r="G69" s="18">
        <f>SUMIFS('Cable Schedule'!$W$2:$W$6004,'Cable Schedule'!$K$2:$K$6004,A69)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Schedule'!$AA$2:$AA$6004,'Cable Schedule'!$K$2:$K$6004,A70)</f>
        <v/>
      </c>
      <c r="G70" s="18">
        <f>SUMIFS('Cable Schedule'!$W$2:$W$6004,'Cable Schedule'!$K$2:$K$6004,A70)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Schedule'!$AA$2:$AA$6004,'Cable Schedule'!$K$2:$K$6004,A71)</f>
        <v/>
      </c>
      <c r="G71" s="18">
        <f>SUMIFS('Cable Schedule'!$W$2:$W$6004,'Cable Schedule'!$K$2:$K$6004,A71)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Schedule'!$AA$2:$AA$6004,'Cable Schedule'!$K$2:$K$6004,A72)</f>
        <v/>
      </c>
      <c r="G72" s="18">
        <f>SUMIFS('Cable Schedule'!$W$2:$W$6004,'Cable Schedule'!$K$2:$K$6004,A72)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Schedule'!$AA$2:$AA$6004,'Cable Schedule'!$K$2:$K$6004,A73)</f>
        <v/>
      </c>
      <c r="G73" s="18">
        <f>SUMIFS('Cable Schedule'!$W$2:$W$6004,'Cable Schedule'!$K$2:$K$6004,A73)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Schedule'!$AA$2:$AA$6004,'Cable Schedule'!$K$2:$K$6004,A74)</f>
        <v/>
      </c>
      <c r="G74" s="18">
        <f>SUMIFS('Cable Schedule'!$W$2:$W$6004,'Cable Schedule'!$K$2:$K$6004,A74)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Schedule'!$AA$2:$AA$6004,'Cable Schedule'!$K$2:$K$6004,A75)</f>
        <v/>
      </c>
      <c r="G75" s="18">
        <f>SUMIFS('Cable Schedule'!$W$2:$W$6004,'Cable Schedule'!$K$2:$K$6004,A75)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Schedule'!$AA$2:$AA$6004,'Cable Schedule'!$K$2:$K$6004,A76)</f>
        <v/>
      </c>
      <c r="G76" s="18">
        <f>SUMIFS('Cable Schedule'!$W$2:$W$6004,'Cable Schedule'!$K$2:$K$6004,A76)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Schedule'!$AA$2:$AA$6004,'Cable Schedule'!$K$2:$K$6004,A77)</f>
        <v/>
      </c>
      <c r="G77" s="18">
        <f>SUMIFS('Cable Schedule'!$W$2:$W$6004,'Cable Schedule'!$K$2:$K$6004,A77)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Schedule'!$AA$2:$AA$6004,'Cable Schedule'!$K$2:$K$6004,A78)</f>
        <v/>
      </c>
      <c r="G78" s="18">
        <f>SUMIFS('Cable Schedule'!$W$2:$W$6004,'Cable Schedule'!$K$2:$K$6004,A78)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Schedule'!$AA$2:$AA$6004,'Cable Schedule'!$K$2:$K$6004,A79)</f>
        <v/>
      </c>
      <c r="G79" s="18">
        <f>SUMIFS('Cable Schedule'!$W$2:$W$6004,'Cable Schedule'!$K$2:$K$6004,A79)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Schedule'!$AA$2:$AA$6004,'Cable Schedule'!$K$2:$K$6004,A80)</f>
        <v/>
      </c>
      <c r="G80" s="18">
        <f>SUMIFS('Cable Schedule'!$W$2:$W$6004,'Cable Schedule'!$K$2:$K$6004,A80)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Schedule'!$AA$2:$AA$6004,'Cable Schedule'!$K$2:$K$6004,A81)</f>
        <v/>
      </c>
      <c r="G81" s="18">
        <f>SUMIFS('Cable Schedule'!$W$2:$W$6004,'Cable Schedule'!$K$2:$K$6004,A81)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Schedule'!$AA$2:$AA$6004,'Cable Schedule'!$K$2:$K$6004,A82)</f>
        <v/>
      </c>
      <c r="G82" s="18">
        <f>SUMIFS('Cable Schedule'!$W$2:$W$6004,'Cable Schedule'!$K$2:$K$6004,A82)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Schedule'!$AA$2:$AA$6004,'Cable Schedule'!$K$2:$K$6004,A83)</f>
        <v/>
      </c>
      <c r="G83" s="18">
        <f>SUMIFS('Cable Schedule'!$W$2:$W$6004,'Cable Schedule'!$K$2:$K$6004,A83)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Schedule'!$AA$2:$AA$6004,'Cable Schedule'!$K$2:$K$6004,A84)</f>
        <v/>
      </c>
      <c r="G84" s="18">
        <f>SUMIFS('Cable Schedule'!$W$2:$W$6004,'Cable Schedule'!$K$2:$K$6004,A84)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Schedule'!$AA$2:$AA$6004,'Cable Schedule'!$K$2:$K$6004,A85)</f>
        <v/>
      </c>
      <c r="G85" s="18">
        <f>SUMIFS('Cable Schedule'!$W$2:$W$6004,'Cable Schedule'!$K$2:$K$6004,A85)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Schedule'!$AA$2:$AA$6004,'Cable Schedule'!$K$2:$K$6004,A86)</f>
        <v/>
      </c>
      <c r="G86" s="18">
        <f>SUMIFS('Cable Schedule'!$W$2:$W$6004,'Cable Schedule'!$K$2:$K$6004,A86)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Schedule'!$AA$2:$AA$6004,'Cable Schedule'!$K$2:$K$6004,A87)</f>
        <v/>
      </c>
      <c r="G87" s="18">
        <f>SUMIFS('Cable Schedule'!$W$2:$W$6004,'Cable Schedule'!$K$2:$K$6004,A87)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Schedule'!$AA$2:$AA$6004,'Cable Schedule'!$K$2:$K$6004,A88)</f>
        <v/>
      </c>
      <c r="G88" s="18">
        <f>SUMIFS('Cable Schedule'!$W$2:$W$6004,'Cable Schedule'!$K$2:$K$6004,A88)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Schedule'!$AA$2:$AA$6004,'Cable Schedule'!$K$2:$K$6004,A89)</f>
        <v/>
      </c>
      <c r="G89" s="18">
        <f>SUMIFS('Cable Schedule'!$W$2:$W$6004,'Cable Schedule'!$K$2:$K$6004,A89)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Schedule'!$AA$2:$AA$6004,'Cable Schedule'!$K$2:$K$6004,A90)</f>
        <v/>
      </c>
      <c r="G90" s="18">
        <f>SUMIFS('Cable Schedule'!$W$2:$W$6004,'Cable Schedule'!$K$2:$K$6004,A90)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Schedule'!$AA$2:$AA$6004,'Cable Schedule'!$K$2:$K$6004,A91)</f>
        <v/>
      </c>
      <c r="G91" s="18">
        <f>SUMIFS('Cable Schedule'!$W$2:$W$6004,'Cable Schedule'!$K$2:$K$6004,A91)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Schedule'!$AA$2:$AA$6004,'Cable Schedule'!$K$2:$K$6004,A92)</f>
        <v/>
      </c>
      <c r="G92" s="18">
        <f>SUMIFS('Cable Schedule'!$W$2:$W$6004,'Cable Schedule'!$K$2:$K$6004,A92)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Schedule'!$AA$2:$AA$6004,'Cable Schedule'!$K$2:$K$6004,A93)</f>
        <v/>
      </c>
      <c r="G93" s="18">
        <f>SUMIFS('Cable Schedule'!$W$2:$W$6004,'Cable Schedule'!$K$2:$K$6004,A93)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Schedule'!$AA$2:$AA$6004,'Cable Schedule'!$K$2:$K$6004,A94)</f>
        <v/>
      </c>
      <c r="G94" s="18">
        <f>SUMIFS('Cable Schedule'!$W$2:$W$6004,'Cable Schedule'!$K$2:$K$6004,A94)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Schedule'!$AA$2:$AA$6004,'Cable Schedule'!$K$2:$K$6004,A95)</f>
        <v/>
      </c>
      <c r="G95" s="18">
        <f>SUMIFS('Cable Schedule'!$W$2:$W$6004,'Cable Schedule'!$K$2:$K$6004,A95)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Schedule'!$AA$2:$AA$6004,'Cable Schedule'!$K$2:$K$6004,A96)</f>
        <v/>
      </c>
      <c r="G96" s="18">
        <f>SUMIFS('Cable Schedule'!$W$2:$W$6004,'Cable Schedule'!$K$2:$K$6004,A96)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Schedule'!X2:X6004)</f>
        <v/>
      </c>
    </row>
    <row r="3">
      <c r="A3" s="12" t="inlineStr">
        <is>
          <t>ARMOR-X / Type W connectors and glands</t>
        </is>
      </c>
      <c r="B3" s="18">
        <f>SUM('Cable Schedule'!Y2:Y6004)</f>
        <v/>
      </c>
    </row>
    <row r="4">
      <c r="A4" s="12" t="inlineStr">
        <is>
          <t>MV splice kits (allowance: 1 per 2,500 ft of MV 1/C)</t>
        </is>
      </c>
      <c r="B4" s="18">
        <f>ROUNDUP(SUMIFS('Cable Schedule'!W2:W6004,'Cable Schedule'!I2:I6004,"MV*",'Cable Schedule'!L2:L6004,"1/C")/2500,0)</f>
        <v/>
      </c>
    </row>
    <row r="5">
      <c r="A5" s="12" t="inlineStr">
        <is>
          <t>230 kV outdoor terminations</t>
        </is>
      </c>
      <c r="B5" s="18">
        <f>2*SUMIFS('Cable Schedule'!O2:O6004,'Cable Schedule'!I2:I6004,"HV 230 kV")</f>
        <v/>
      </c>
    </row>
    <row r="6">
      <c r="A6" s="12" t="inlineStr">
        <is>
          <t>600 V compression lugs (power, 4 per end)</t>
        </is>
      </c>
      <c r="B6" s="18">
        <f>2*4*SUMIFS('Cable Schedule'!N2:N6004,'Cable Schedule'!I2:I6004,"LV 600 V")</f>
        <v/>
      </c>
    </row>
    <row r="7">
      <c r="A7" s="12" t="inlineStr">
        <is>
          <t>Instrument / control cable glands (2 per run)</t>
        </is>
      </c>
      <c r="B7" s="18">
        <f>2*(COUNTIF('Cable Schedule'!I2:I6004,"Control")+COUNTIF('Cable Schedule'!I2:I6004,"Instrumentation"))</f>
        <v/>
      </c>
    </row>
    <row r="8">
      <c r="A8" s="12" t="inlineStr">
        <is>
          <t>Fibre patch / termination (2 per link)</t>
        </is>
      </c>
      <c r="B8" s="18">
        <f>2*COUNTIF('Cable Schedule'!I2:I6004,"Fibre / data")</f>
        <v/>
      </c>
    </row>
    <row r="9">
      <c r="A9" s="12" t="inlineStr">
        <is>
          <t>Ground connections: exothermic welds (allowance 1 per 25 ft of grid)</t>
        </is>
      </c>
      <c r="B9" s="18">
        <f>ROUNDUP(SUMIFS('Cable Schedule'!W2:W6004,'Cable Schedule'!I2:I6004,"Grounding")/25,0)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Schedule'!$W$2:$W$6004,'Cable Schedule'!$B$2:$B$6004,"A",'Cable Schedule'!$I$2:$I$6004,"MV 15 kV")</f>
        <v/>
      </c>
      <c r="C3" s="18">
        <f>SUMIFS('Cable Schedule'!$W$2:$W$6004,'Cable Schedule'!$B$2:$B$6004,"A",'Cable Schedule'!$I$2:$I$6004,"MV 5 kV")</f>
        <v/>
      </c>
      <c r="D3" s="18">
        <f>SUMIFS('Cable Schedule'!$W$2:$W$6004,'Cable Schedule'!$B$2:$B$6004,"A",'Cable Schedule'!$I$2:$I$6004,"MV 25 kV")</f>
        <v/>
      </c>
      <c r="E3" s="18">
        <f>SUMIFS('Cable Schedule'!$W$2:$W$6004,'Cable Schedule'!$B$2:$B$6004,"A",'Cable Schedule'!$I$2:$I$6004,"MV 35 kV")</f>
        <v/>
      </c>
      <c r="F3" s="18">
        <f>SUMIFS('Cable Schedule'!$W$2:$W$6004,'Cable Schedule'!$B$2:$B$6004,"A",'Cable Schedule'!$I$2:$I$6004,"HV 230 kV")</f>
        <v/>
      </c>
      <c r="G3" s="18">
        <f>SUMIFS('Cable Schedule'!$W$2:$W$6004,'Cable Schedule'!$B$2:$B$6004,"A",'Cable Schedule'!$I$2:$I$6004,"LV 600 V")</f>
        <v/>
      </c>
      <c r="H3" s="18">
        <f>SUMIFS('Cable Schedule'!$W$2:$W$6004,'Cable Schedule'!$B$2:$B$6004,"A",'Cable Schedule'!$I$2:$I$6004,"Control")</f>
        <v/>
      </c>
      <c r="I3" s="18">
        <f>SUMIFS('Cable Schedule'!$W$2:$W$6004,'Cable Schedule'!$B$2:$B$6004,"A",'Cable Schedule'!$I$2:$I$6004,"Instrumentation")</f>
        <v/>
      </c>
      <c r="J3" s="18">
        <f>SUMIFS('Cable Schedule'!$W$2:$W$6004,'Cable Schedule'!$B$2:$B$6004,"A",'Cable Schedule'!$I$2:$I$6004,"Fire alarm")</f>
        <v/>
      </c>
      <c r="K3" s="18">
        <f>SUMIFS('Cable Schedule'!$W$2:$W$6004,'Cable Schedule'!$B$2:$B$6004,"A",'Cable Schedule'!$I$2:$I$6004,"Fibre / data")</f>
        <v/>
      </c>
      <c r="L3" s="18">
        <f>SUMIFS('Cable Schedule'!$W$2:$W$6004,'Cable Schedule'!$B$2:$B$6004,"A",'Cable Schedule'!$I$2:$I$6004,"DC 2 kV")</f>
        <v/>
      </c>
      <c r="M3" s="18">
        <f>SUMIFS('Cable Schedule'!$W$2:$W$6004,'Cable Schedule'!$B$2:$B$6004,"A",'Cable Schedule'!$I$2:$I$6004,"Portable MV")</f>
        <v/>
      </c>
      <c r="N3" s="18">
        <f>SUMIFS('Cable Schedule'!$W$2:$W$6004,'Cable Schedule'!$B$2:$B$6004,"A",'Cable Schedule'!$I$2:$I$6004,"Portable LV")</f>
        <v/>
      </c>
      <c r="O3" s="18">
        <f>SUMIFS('Cable Schedule'!$W$2:$W$6004,'Cable Schedule'!$B$2:$B$6004,"A",'Cable Schedule'!$I$2:$I$6004,"Building wire")</f>
        <v/>
      </c>
      <c r="P3" s="18">
        <f>SUMIFS('Cable Schedule'!$W$2:$W$6004,'Cable Schedule'!$B$2:$B$6004,"A",'Cable Schedule'!$I$2:$I$6004,"Grounding")</f>
        <v/>
      </c>
      <c r="Q3" s="18">
        <f>SUMIFS('Cable Schedule'!$W$2:$W$6004,'Cable Schedule'!$B$2:$B$6004,"A",'Cable Schedule'!$I$2:$I$6004,"Overhead")</f>
        <v/>
      </c>
      <c r="R3" s="28">
        <f>SUM(B3:Q3)</f>
        <v/>
      </c>
    </row>
    <row r="4">
      <c r="A4" s="12" t="inlineStr">
        <is>
          <t>B  ACC</t>
        </is>
      </c>
      <c r="B4" s="18">
        <f>SUMIFS('Cable Schedule'!$W$2:$W$6004,'Cable Schedule'!$B$2:$B$6004,"B",'Cable Schedule'!$I$2:$I$6004,"MV 15 kV")</f>
        <v/>
      </c>
      <c r="C4" s="18">
        <f>SUMIFS('Cable Schedule'!$W$2:$W$6004,'Cable Schedule'!$B$2:$B$6004,"B",'Cable Schedule'!$I$2:$I$6004,"MV 5 kV")</f>
        <v/>
      </c>
      <c r="D4" s="18">
        <f>SUMIFS('Cable Schedule'!$W$2:$W$6004,'Cable Schedule'!$B$2:$B$6004,"B",'Cable Schedule'!$I$2:$I$6004,"MV 25 kV")</f>
        <v/>
      </c>
      <c r="E4" s="18">
        <f>SUMIFS('Cable Schedule'!$W$2:$W$6004,'Cable Schedule'!$B$2:$B$6004,"B",'Cable Schedule'!$I$2:$I$6004,"MV 35 kV")</f>
        <v/>
      </c>
      <c r="F4" s="18">
        <f>SUMIFS('Cable Schedule'!$W$2:$W$6004,'Cable Schedule'!$B$2:$B$6004,"B",'Cable Schedule'!$I$2:$I$6004,"HV 230 kV")</f>
        <v/>
      </c>
      <c r="G4" s="18">
        <f>SUMIFS('Cable Schedule'!$W$2:$W$6004,'Cable Schedule'!$B$2:$B$6004,"B",'Cable Schedule'!$I$2:$I$6004,"LV 600 V")</f>
        <v/>
      </c>
      <c r="H4" s="18">
        <f>SUMIFS('Cable Schedule'!$W$2:$W$6004,'Cable Schedule'!$B$2:$B$6004,"B",'Cable Schedule'!$I$2:$I$6004,"Control")</f>
        <v/>
      </c>
      <c r="I4" s="18">
        <f>SUMIFS('Cable Schedule'!$W$2:$W$6004,'Cable Schedule'!$B$2:$B$6004,"B",'Cable Schedule'!$I$2:$I$6004,"Instrumentation")</f>
        <v/>
      </c>
      <c r="J4" s="18">
        <f>SUMIFS('Cable Schedule'!$W$2:$W$6004,'Cable Schedule'!$B$2:$B$6004,"B",'Cable Schedule'!$I$2:$I$6004,"Fire alarm")</f>
        <v/>
      </c>
      <c r="K4" s="18">
        <f>SUMIFS('Cable Schedule'!$W$2:$W$6004,'Cable Schedule'!$B$2:$B$6004,"B",'Cable Schedule'!$I$2:$I$6004,"Fibre / data")</f>
        <v/>
      </c>
      <c r="L4" s="18">
        <f>SUMIFS('Cable Schedule'!$W$2:$W$6004,'Cable Schedule'!$B$2:$B$6004,"B",'Cable Schedule'!$I$2:$I$6004,"DC 2 kV")</f>
        <v/>
      </c>
      <c r="M4" s="18">
        <f>SUMIFS('Cable Schedule'!$W$2:$W$6004,'Cable Schedule'!$B$2:$B$6004,"B",'Cable Schedule'!$I$2:$I$6004,"Portable MV")</f>
        <v/>
      </c>
      <c r="N4" s="18">
        <f>SUMIFS('Cable Schedule'!$W$2:$W$6004,'Cable Schedule'!$B$2:$B$6004,"B",'Cable Schedule'!$I$2:$I$6004,"Portable LV")</f>
        <v/>
      </c>
      <c r="O4" s="18">
        <f>SUMIFS('Cable Schedule'!$W$2:$W$6004,'Cable Schedule'!$B$2:$B$6004,"B",'Cable Schedule'!$I$2:$I$6004,"Building wire")</f>
        <v/>
      </c>
      <c r="P4" s="18">
        <f>SUMIFS('Cable Schedule'!$W$2:$W$6004,'Cable Schedule'!$B$2:$B$6004,"B",'Cable Schedule'!$I$2:$I$6004,"Grounding")</f>
        <v/>
      </c>
      <c r="Q4" s="18">
        <f>SUMIFS('Cable Schedule'!$W$2:$W$6004,'Cable Schedule'!$B$2:$B$6004,"B",'Cable Schedule'!$I$2:$I$6004,"Overhead")</f>
        <v/>
      </c>
      <c r="R4" s="28">
        <f>SUM(B4:Q4)</f>
        <v/>
      </c>
    </row>
    <row r="5">
      <c r="A5" s="12" t="inlineStr">
        <is>
          <t>C  Grid interface</t>
        </is>
      </c>
      <c r="B5" s="18">
        <f>SUMIFS('Cable Schedule'!$W$2:$W$6004,'Cable Schedule'!$B$2:$B$6004,"C",'Cable Schedule'!$I$2:$I$6004,"MV 15 kV")</f>
        <v/>
      </c>
      <c r="C5" s="18">
        <f>SUMIFS('Cable Schedule'!$W$2:$W$6004,'Cable Schedule'!$B$2:$B$6004,"C",'Cable Schedule'!$I$2:$I$6004,"MV 5 kV")</f>
        <v/>
      </c>
      <c r="D5" s="18">
        <f>SUMIFS('Cable Schedule'!$W$2:$W$6004,'Cable Schedule'!$B$2:$B$6004,"C",'Cable Schedule'!$I$2:$I$6004,"MV 25 kV")</f>
        <v/>
      </c>
      <c r="E5" s="18">
        <f>SUMIFS('Cable Schedule'!$W$2:$W$6004,'Cable Schedule'!$B$2:$B$6004,"C",'Cable Schedule'!$I$2:$I$6004,"MV 35 kV")</f>
        <v/>
      </c>
      <c r="F5" s="18">
        <f>SUMIFS('Cable Schedule'!$W$2:$W$6004,'Cable Schedule'!$B$2:$B$6004,"C",'Cable Schedule'!$I$2:$I$6004,"HV 230 kV")</f>
        <v/>
      </c>
      <c r="G5" s="18">
        <f>SUMIFS('Cable Schedule'!$W$2:$W$6004,'Cable Schedule'!$B$2:$B$6004,"C",'Cable Schedule'!$I$2:$I$6004,"LV 600 V")</f>
        <v/>
      </c>
      <c r="H5" s="18">
        <f>SUMIFS('Cable Schedule'!$W$2:$W$6004,'Cable Schedule'!$B$2:$B$6004,"C",'Cable Schedule'!$I$2:$I$6004,"Control")</f>
        <v/>
      </c>
      <c r="I5" s="18">
        <f>SUMIFS('Cable Schedule'!$W$2:$W$6004,'Cable Schedule'!$B$2:$B$6004,"C",'Cable Schedule'!$I$2:$I$6004,"Instrumentation")</f>
        <v/>
      </c>
      <c r="J5" s="18">
        <f>SUMIFS('Cable Schedule'!$W$2:$W$6004,'Cable Schedule'!$B$2:$B$6004,"C",'Cable Schedule'!$I$2:$I$6004,"Fire alarm")</f>
        <v/>
      </c>
      <c r="K5" s="18">
        <f>SUMIFS('Cable Schedule'!$W$2:$W$6004,'Cable Schedule'!$B$2:$B$6004,"C",'Cable Schedule'!$I$2:$I$6004,"Fibre / data")</f>
        <v/>
      </c>
      <c r="L5" s="18">
        <f>SUMIFS('Cable Schedule'!$W$2:$W$6004,'Cable Schedule'!$B$2:$B$6004,"C",'Cable Schedule'!$I$2:$I$6004,"DC 2 kV")</f>
        <v/>
      </c>
      <c r="M5" s="18">
        <f>SUMIFS('Cable Schedule'!$W$2:$W$6004,'Cable Schedule'!$B$2:$B$6004,"C",'Cable Schedule'!$I$2:$I$6004,"Portable MV")</f>
        <v/>
      </c>
      <c r="N5" s="18">
        <f>SUMIFS('Cable Schedule'!$W$2:$W$6004,'Cable Schedule'!$B$2:$B$6004,"C",'Cable Schedule'!$I$2:$I$6004,"Portable LV")</f>
        <v/>
      </c>
      <c r="O5" s="18">
        <f>SUMIFS('Cable Schedule'!$W$2:$W$6004,'Cable Schedule'!$B$2:$B$6004,"C",'Cable Schedule'!$I$2:$I$6004,"Building wire")</f>
        <v/>
      </c>
      <c r="P5" s="18">
        <f>SUMIFS('Cable Schedule'!$W$2:$W$6004,'Cable Schedule'!$B$2:$B$6004,"C",'Cable Schedule'!$I$2:$I$6004,"Grounding")</f>
        <v/>
      </c>
      <c r="Q5" s="18">
        <f>SUMIFS('Cable Schedule'!$W$2:$W$6004,'Cable Schedule'!$B$2:$B$6004,"C",'Cable Schedule'!$I$2:$I$6004,"Overhead")</f>
        <v/>
      </c>
      <c r="R5" s="28">
        <f>SUM(B5:Q5)</f>
        <v/>
      </c>
    </row>
    <row r="6">
      <c r="A6" s="12" t="inlineStr">
        <is>
          <t>D  Fuel gas</t>
        </is>
      </c>
      <c r="B6" s="18">
        <f>SUMIFS('Cable Schedule'!$W$2:$W$6004,'Cable Schedule'!$B$2:$B$6004,"D",'Cable Schedule'!$I$2:$I$6004,"MV 15 kV")</f>
        <v/>
      </c>
      <c r="C6" s="18">
        <f>SUMIFS('Cable Schedule'!$W$2:$W$6004,'Cable Schedule'!$B$2:$B$6004,"D",'Cable Schedule'!$I$2:$I$6004,"MV 5 kV")</f>
        <v/>
      </c>
      <c r="D6" s="18">
        <f>SUMIFS('Cable Schedule'!$W$2:$W$6004,'Cable Schedule'!$B$2:$B$6004,"D",'Cable Schedule'!$I$2:$I$6004,"MV 25 kV")</f>
        <v/>
      </c>
      <c r="E6" s="18">
        <f>SUMIFS('Cable Schedule'!$W$2:$W$6004,'Cable Schedule'!$B$2:$B$6004,"D",'Cable Schedule'!$I$2:$I$6004,"MV 35 kV")</f>
        <v/>
      </c>
      <c r="F6" s="18">
        <f>SUMIFS('Cable Schedule'!$W$2:$W$6004,'Cable Schedule'!$B$2:$B$6004,"D",'Cable Schedule'!$I$2:$I$6004,"HV 230 kV")</f>
        <v/>
      </c>
      <c r="G6" s="18">
        <f>SUMIFS('Cable Schedule'!$W$2:$W$6004,'Cable Schedule'!$B$2:$B$6004,"D",'Cable Schedule'!$I$2:$I$6004,"LV 600 V")</f>
        <v/>
      </c>
      <c r="H6" s="18">
        <f>SUMIFS('Cable Schedule'!$W$2:$W$6004,'Cable Schedule'!$B$2:$B$6004,"D",'Cable Schedule'!$I$2:$I$6004,"Control")</f>
        <v/>
      </c>
      <c r="I6" s="18">
        <f>SUMIFS('Cable Schedule'!$W$2:$W$6004,'Cable Schedule'!$B$2:$B$6004,"D",'Cable Schedule'!$I$2:$I$6004,"Instrumentation")</f>
        <v/>
      </c>
      <c r="J6" s="18">
        <f>SUMIFS('Cable Schedule'!$W$2:$W$6004,'Cable Schedule'!$B$2:$B$6004,"D",'Cable Schedule'!$I$2:$I$6004,"Fire alarm")</f>
        <v/>
      </c>
      <c r="K6" s="18">
        <f>SUMIFS('Cable Schedule'!$W$2:$W$6004,'Cable Schedule'!$B$2:$B$6004,"D",'Cable Schedule'!$I$2:$I$6004,"Fibre / data")</f>
        <v/>
      </c>
      <c r="L6" s="18">
        <f>SUMIFS('Cable Schedule'!$W$2:$W$6004,'Cable Schedule'!$B$2:$B$6004,"D",'Cable Schedule'!$I$2:$I$6004,"DC 2 kV")</f>
        <v/>
      </c>
      <c r="M6" s="18">
        <f>SUMIFS('Cable Schedule'!$W$2:$W$6004,'Cable Schedule'!$B$2:$B$6004,"D",'Cable Schedule'!$I$2:$I$6004,"Portable MV")</f>
        <v/>
      </c>
      <c r="N6" s="18">
        <f>SUMIFS('Cable Schedule'!$W$2:$W$6004,'Cable Schedule'!$B$2:$B$6004,"D",'Cable Schedule'!$I$2:$I$6004,"Portable LV")</f>
        <v/>
      </c>
      <c r="O6" s="18">
        <f>SUMIFS('Cable Schedule'!$W$2:$W$6004,'Cable Schedule'!$B$2:$B$6004,"D",'Cable Schedule'!$I$2:$I$6004,"Building wire")</f>
        <v/>
      </c>
      <c r="P6" s="18">
        <f>SUMIFS('Cable Schedule'!$W$2:$W$6004,'Cable Schedule'!$B$2:$B$6004,"D",'Cable Schedule'!$I$2:$I$6004,"Grounding")</f>
        <v/>
      </c>
      <c r="Q6" s="18">
        <f>SUMIFS('Cable Schedule'!$W$2:$W$6004,'Cable Schedule'!$B$2:$B$6004,"D",'Cable Schedule'!$I$2:$I$6004,"Overhead")</f>
        <v/>
      </c>
      <c r="R6" s="28">
        <f>SUM(B6:Q6)</f>
        <v/>
      </c>
    </row>
    <row r="7">
      <c r="A7" s="12" t="inlineStr">
        <is>
          <t>E  Water / utilities</t>
        </is>
      </c>
      <c r="B7" s="18">
        <f>SUMIFS('Cable Schedule'!$W$2:$W$6004,'Cable Schedule'!$B$2:$B$6004,"E",'Cable Schedule'!$I$2:$I$6004,"MV 15 kV")</f>
        <v/>
      </c>
      <c r="C7" s="18">
        <f>SUMIFS('Cable Schedule'!$W$2:$W$6004,'Cable Schedule'!$B$2:$B$6004,"E",'Cable Schedule'!$I$2:$I$6004,"MV 5 kV")</f>
        <v/>
      </c>
      <c r="D7" s="18">
        <f>SUMIFS('Cable Schedule'!$W$2:$W$6004,'Cable Schedule'!$B$2:$B$6004,"E",'Cable Schedule'!$I$2:$I$6004,"MV 25 kV")</f>
        <v/>
      </c>
      <c r="E7" s="18">
        <f>SUMIFS('Cable Schedule'!$W$2:$W$6004,'Cable Schedule'!$B$2:$B$6004,"E",'Cable Schedule'!$I$2:$I$6004,"MV 35 kV")</f>
        <v/>
      </c>
      <c r="F7" s="18">
        <f>SUMIFS('Cable Schedule'!$W$2:$W$6004,'Cable Schedule'!$B$2:$B$6004,"E",'Cable Schedule'!$I$2:$I$6004,"HV 230 kV")</f>
        <v/>
      </c>
      <c r="G7" s="18">
        <f>SUMIFS('Cable Schedule'!$W$2:$W$6004,'Cable Schedule'!$B$2:$B$6004,"E",'Cable Schedule'!$I$2:$I$6004,"LV 600 V")</f>
        <v/>
      </c>
      <c r="H7" s="18">
        <f>SUMIFS('Cable Schedule'!$W$2:$W$6004,'Cable Schedule'!$B$2:$B$6004,"E",'Cable Schedule'!$I$2:$I$6004,"Control")</f>
        <v/>
      </c>
      <c r="I7" s="18">
        <f>SUMIFS('Cable Schedule'!$W$2:$W$6004,'Cable Schedule'!$B$2:$B$6004,"E",'Cable Schedule'!$I$2:$I$6004,"Instrumentation")</f>
        <v/>
      </c>
      <c r="J7" s="18">
        <f>SUMIFS('Cable Schedule'!$W$2:$W$6004,'Cable Schedule'!$B$2:$B$6004,"E",'Cable Schedule'!$I$2:$I$6004,"Fire alarm")</f>
        <v/>
      </c>
      <c r="K7" s="18">
        <f>SUMIFS('Cable Schedule'!$W$2:$W$6004,'Cable Schedule'!$B$2:$B$6004,"E",'Cable Schedule'!$I$2:$I$6004,"Fibre / data")</f>
        <v/>
      </c>
      <c r="L7" s="18">
        <f>SUMIFS('Cable Schedule'!$W$2:$W$6004,'Cable Schedule'!$B$2:$B$6004,"E",'Cable Schedule'!$I$2:$I$6004,"DC 2 kV")</f>
        <v/>
      </c>
      <c r="M7" s="18">
        <f>SUMIFS('Cable Schedule'!$W$2:$W$6004,'Cable Schedule'!$B$2:$B$6004,"E",'Cable Schedule'!$I$2:$I$6004,"Portable MV")</f>
        <v/>
      </c>
      <c r="N7" s="18">
        <f>SUMIFS('Cable Schedule'!$W$2:$W$6004,'Cable Schedule'!$B$2:$B$6004,"E",'Cable Schedule'!$I$2:$I$6004,"Portable LV")</f>
        <v/>
      </c>
      <c r="O7" s="18">
        <f>SUMIFS('Cable Schedule'!$W$2:$W$6004,'Cable Schedule'!$B$2:$B$6004,"E",'Cable Schedule'!$I$2:$I$6004,"Building wire")</f>
        <v/>
      </c>
      <c r="P7" s="18">
        <f>SUMIFS('Cable Schedule'!$W$2:$W$6004,'Cable Schedule'!$B$2:$B$6004,"E",'Cable Schedule'!$I$2:$I$6004,"Grounding")</f>
        <v/>
      </c>
      <c r="Q7" s="18">
        <f>SUMIFS('Cable Schedule'!$W$2:$W$6004,'Cable Schedule'!$B$2:$B$6004,"E",'Cable Schedule'!$I$2:$I$6004,"Overhead")</f>
        <v/>
      </c>
      <c r="R7" s="28">
        <f>SUM(B7:Q7)</f>
        <v/>
      </c>
    </row>
    <row r="8">
      <c r="A8" s="12" t="inlineStr">
        <is>
          <t>F  Controls / service</t>
        </is>
      </c>
      <c r="B8" s="18">
        <f>SUMIFS('Cable Schedule'!$W$2:$W$6004,'Cable Schedule'!$B$2:$B$6004,"F",'Cable Schedule'!$I$2:$I$6004,"MV 15 kV")</f>
        <v/>
      </c>
      <c r="C8" s="18">
        <f>SUMIFS('Cable Schedule'!$W$2:$W$6004,'Cable Schedule'!$B$2:$B$6004,"F",'Cable Schedule'!$I$2:$I$6004,"MV 5 kV")</f>
        <v/>
      </c>
      <c r="D8" s="18">
        <f>SUMIFS('Cable Schedule'!$W$2:$W$6004,'Cable Schedule'!$B$2:$B$6004,"F",'Cable Schedule'!$I$2:$I$6004,"MV 25 kV")</f>
        <v/>
      </c>
      <c r="E8" s="18">
        <f>SUMIFS('Cable Schedule'!$W$2:$W$6004,'Cable Schedule'!$B$2:$B$6004,"F",'Cable Schedule'!$I$2:$I$6004,"MV 35 kV")</f>
        <v/>
      </c>
      <c r="F8" s="18">
        <f>SUMIFS('Cable Schedule'!$W$2:$W$6004,'Cable Schedule'!$B$2:$B$6004,"F",'Cable Schedule'!$I$2:$I$6004,"HV 230 kV")</f>
        <v/>
      </c>
      <c r="G8" s="18">
        <f>SUMIFS('Cable Schedule'!$W$2:$W$6004,'Cable Schedule'!$B$2:$B$6004,"F",'Cable Schedule'!$I$2:$I$6004,"LV 600 V")</f>
        <v/>
      </c>
      <c r="H8" s="18">
        <f>SUMIFS('Cable Schedule'!$W$2:$W$6004,'Cable Schedule'!$B$2:$B$6004,"F",'Cable Schedule'!$I$2:$I$6004,"Control")</f>
        <v/>
      </c>
      <c r="I8" s="18">
        <f>SUMIFS('Cable Schedule'!$W$2:$W$6004,'Cable Schedule'!$B$2:$B$6004,"F",'Cable Schedule'!$I$2:$I$6004,"Instrumentation")</f>
        <v/>
      </c>
      <c r="J8" s="18">
        <f>SUMIFS('Cable Schedule'!$W$2:$W$6004,'Cable Schedule'!$B$2:$B$6004,"F",'Cable Schedule'!$I$2:$I$6004,"Fire alarm")</f>
        <v/>
      </c>
      <c r="K8" s="18">
        <f>SUMIFS('Cable Schedule'!$W$2:$W$6004,'Cable Schedule'!$B$2:$B$6004,"F",'Cable Schedule'!$I$2:$I$6004,"Fibre / data")</f>
        <v/>
      </c>
      <c r="L8" s="18">
        <f>SUMIFS('Cable Schedule'!$W$2:$W$6004,'Cable Schedule'!$B$2:$B$6004,"F",'Cable Schedule'!$I$2:$I$6004,"DC 2 kV")</f>
        <v/>
      </c>
      <c r="M8" s="18">
        <f>SUMIFS('Cable Schedule'!$W$2:$W$6004,'Cable Schedule'!$B$2:$B$6004,"F",'Cable Schedule'!$I$2:$I$6004,"Portable MV")</f>
        <v/>
      </c>
      <c r="N8" s="18">
        <f>SUMIFS('Cable Schedule'!$W$2:$W$6004,'Cable Schedule'!$B$2:$B$6004,"F",'Cable Schedule'!$I$2:$I$6004,"Portable LV")</f>
        <v/>
      </c>
      <c r="O8" s="18">
        <f>SUMIFS('Cable Schedule'!$W$2:$W$6004,'Cable Schedule'!$B$2:$B$6004,"F",'Cable Schedule'!$I$2:$I$6004,"Building wire")</f>
        <v/>
      </c>
      <c r="P8" s="18">
        <f>SUMIFS('Cable Schedule'!$W$2:$W$6004,'Cable Schedule'!$B$2:$B$6004,"F",'Cable Schedule'!$I$2:$I$6004,"Grounding")</f>
        <v/>
      </c>
      <c r="Q8" s="18">
        <f>SUMIFS('Cable Schedule'!$W$2:$W$6004,'Cable Schedule'!$B$2:$B$6004,"F",'Cable Schedule'!$I$2:$I$6004,"Overhead")</f>
        <v/>
      </c>
      <c r="R8" s="28">
        <f>SUM(B8:Q8)</f>
        <v/>
      </c>
    </row>
    <row r="9">
      <c r="A9" s="12" t="inlineStr">
        <is>
          <t>G  Carbon capture</t>
        </is>
      </c>
      <c r="B9" s="18">
        <f>SUMIFS('Cable Schedule'!$W$2:$W$6004,'Cable Schedule'!$B$2:$B$6004,"G",'Cable Schedule'!$I$2:$I$6004,"MV 15 kV")</f>
        <v/>
      </c>
      <c r="C9" s="18">
        <f>SUMIFS('Cable Schedule'!$W$2:$W$6004,'Cable Schedule'!$B$2:$B$6004,"G",'Cable Schedule'!$I$2:$I$6004,"MV 5 kV")</f>
        <v/>
      </c>
      <c r="D9" s="18">
        <f>SUMIFS('Cable Schedule'!$W$2:$W$6004,'Cable Schedule'!$B$2:$B$6004,"G",'Cable Schedule'!$I$2:$I$6004,"MV 25 kV")</f>
        <v/>
      </c>
      <c r="E9" s="18">
        <f>SUMIFS('Cable Schedule'!$W$2:$W$6004,'Cable Schedule'!$B$2:$B$6004,"G",'Cable Schedule'!$I$2:$I$6004,"MV 35 kV")</f>
        <v/>
      </c>
      <c r="F9" s="18">
        <f>SUMIFS('Cable Schedule'!$W$2:$W$6004,'Cable Schedule'!$B$2:$B$6004,"G",'Cable Schedule'!$I$2:$I$6004,"HV 230 kV")</f>
        <v/>
      </c>
      <c r="G9" s="18">
        <f>SUMIFS('Cable Schedule'!$W$2:$W$6004,'Cable Schedule'!$B$2:$B$6004,"G",'Cable Schedule'!$I$2:$I$6004,"LV 600 V")</f>
        <v/>
      </c>
      <c r="H9" s="18">
        <f>SUMIFS('Cable Schedule'!$W$2:$W$6004,'Cable Schedule'!$B$2:$B$6004,"G",'Cable Schedule'!$I$2:$I$6004,"Control")</f>
        <v/>
      </c>
      <c r="I9" s="18">
        <f>SUMIFS('Cable Schedule'!$W$2:$W$6004,'Cable Schedule'!$B$2:$B$6004,"G",'Cable Schedule'!$I$2:$I$6004,"Instrumentation")</f>
        <v/>
      </c>
      <c r="J9" s="18">
        <f>SUMIFS('Cable Schedule'!$W$2:$W$6004,'Cable Schedule'!$B$2:$B$6004,"G",'Cable Schedule'!$I$2:$I$6004,"Fire alarm")</f>
        <v/>
      </c>
      <c r="K9" s="18">
        <f>SUMIFS('Cable Schedule'!$W$2:$W$6004,'Cable Schedule'!$B$2:$B$6004,"G",'Cable Schedule'!$I$2:$I$6004,"Fibre / data")</f>
        <v/>
      </c>
      <c r="L9" s="18">
        <f>SUMIFS('Cable Schedule'!$W$2:$W$6004,'Cable Schedule'!$B$2:$B$6004,"G",'Cable Schedule'!$I$2:$I$6004,"DC 2 kV")</f>
        <v/>
      </c>
      <c r="M9" s="18">
        <f>SUMIFS('Cable Schedule'!$W$2:$W$6004,'Cable Schedule'!$B$2:$B$6004,"G",'Cable Schedule'!$I$2:$I$6004,"Portable MV")</f>
        <v/>
      </c>
      <c r="N9" s="18">
        <f>SUMIFS('Cable Schedule'!$W$2:$W$6004,'Cable Schedule'!$B$2:$B$6004,"G",'Cable Schedule'!$I$2:$I$6004,"Portable LV")</f>
        <v/>
      </c>
      <c r="O9" s="18">
        <f>SUMIFS('Cable Schedule'!$W$2:$W$6004,'Cable Schedule'!$B$2:$B$6004,"G",'Cable Schedule'!$I$2:$I$6004,"Building wire")</f>
        <v/>
      </c>
      <c r="P9" s="18">
        <f>SUMIFS('Cable Schedule'!$W$2:$W$6004,'Cable Schedule'!$B$2:$B$6004,"G",'Cable Schedule'!$I$2:$I$6004,"Grounding")</f>
        <v/>
      </c>
      <c r="Q9" s="18">
        <f>SUMIFS('Cable Schedule'!$W$2:$W$6004,'Cable Schedule'!$B$2:$B$6004,"G",'Cable Schedule'!$I$2:$I$6004,"Overhead")</f>
        <v/>
      </c>
      <c r="R9" s="28">
        <f>SUM(B9:Q9)</f>
        <v/>
      </c>
    </row>
    <row r="10">
      <c r="A10" s="12" t="inlineStr">
        <is>
          <t>H  BESS</t>
        </is>
      </c>
      <c r="B10" s="18">
        <f>SUMIFS('Cable Schedule'!$W$2:$W$6004,'Cable Schedule'!$B$2:$B$6004,"H",'Cable Schedule'!$I$2:$I$6004,"MV 15 kV")</f>
        <v/>
      </c>
      <c r="C10" s="18">
        <f>SUMIFS('Cable Schedule'!$W$2:$W$6004,'Cable Schedule'!$B$2:$B$6004,"H",'Cable Schedule'!$I$2:$I$6004,"MV 5 kV")</f>
        <v/>
      </c>
      <c r="D10" s="18">
        <f>SUMIFS('Cable Schedule'!$W$2:$W$6004,'Cable Schedule'!$B$2:$B$6004,"H",'Cable Schedule'!$I$2:$I$6004,"MV 25 kV")</f>
        <v/>
      </c>
      <c r="E10" s="18">
        <f>SUMIFS('Cable Schedule'!$W$2:$W$6004,'Cable Schedule'!$B$2:$B$6004,"H",'Cable Schedule'!$I$2:$I$6004,"MV 35 kV")</f>
        <v/>
      </c>
      <c r="F10" s="18">
        <f>SUMIFS('Cable Schedule'!$W$2:$W$6004,'Cable Schedule'!$B$2:$B$6004,"H",'Cable Schedule'!$I$2:$I$6004,"HV 230 kV")</f>
        <v/>
      </c>
      <c r="G10" s="18">
        <f>SUMIFS('Cable Schedule'!$W$2:$W$6004,'Cable Schedule'!$B$2:$B$6004,"H",'Cable Schedule'!$I$2:$I$6004,"LV 600 V")</f>
        <v/>
      </c>
      <c r="H10" s="18">
        <f>SUMIFS('Cable Schedule'!$W$2:$W$6004,'Cable Schedule'!$B$2:$B$6004,"H",'Cable Schedule'!$I$2:$I$6004,"Control")</f>
        <v/>
      </c>
      <c r="I10" s="18">
        <f>SUMIFS('Cable Schedule'!$W$2:$W$6004,'Cable Schedule'!$B$2:$B$6004,"H",'Cable Schedule'!$I$2:$I$6004,"Instrumentation")</f>
        <v/>
      </c>
      <c r="J10" s="18">
        <f>SUMIFS('Cable Schedule'!$W$2:$W$6004,'Cable Schedule'!$B$2:$B$6004,"H",'Cable Schedule'!$I$2:$I$6004,"Fire alarm")</f>
        <v/>
      </c>
      <c r="K10" s="18">
        <f>SUMIFS('Cable Schedule'!$W$2:$W$6004,'Cable Schedule'!$B$2:$B$6004,"H",'Cable Schedule'!$I$2:$I$6004,"Fibre / data")</f>
        <v/>
      </c>
      <c r="L10" s="18">
        <f>SUMIFS('Cable Schedule'!$W$2:$W$6004,'Cable Schedule'!$B$2:$B$6004,"H",'Cable Schedule'!$I$2:$I$6004,"DC 2 kV")</f>
        <v/>
      </c>
      <c r="M10" s="18">
        <f>SUMIFS('Cable Schedule'!$W$2:$W$6004,'Cable Schedule'!$B$2:$B$6004,"H",'Cable Schedule'!$I$2:$I$6004,"Portable MV")</f>
        <v/>
      </c>
      <c r="N10" s="18">
        <f>SUMIFS('Cable Schedule'!$W$2:$W$6004,'Cable Schedule'!$B$2:$B$6004,"H",'Cable Schedule'!$I$2:$I$6004,"Portable LV")</f>
        <v/>
      </c>
      <c r="O10" s="18">
        <f>SUMIFS('Cable Schedule'!$W$2:$W$6004,'Cable Schedule'!$B$2:$B$6004,"H",'Cable Schedule'!$I$2:$I$6004,"Building wire")</f>
        <v/>
      </c>
      <c r="P10" s="18">
        <f>SUMIFS('Cable Schedule'!$W$2:$W$6004,'Cable Schedule'!$B$2:$B$6004,"H",'Cable Schedule'!$I$2:$I$6004,"Grounding")</f>
        <v/>
      </c>
      <c r="Q10" s="18">
        <f>SUMIFS('Cable Schedule'!$W$2:$W$6004,'Cable Schedule'!$B$2:$B$6004,"H",'Cable Schedule'!$I$2:$I$6004,"Overhead")</f>
        <v/>
      </c>
      <c r="R10" s="28">
        <f>SUM(B10:Q10)</f>
        <v/>
      </c>
    </row>
    <row r="11">
      <c r="A11" s="12" t="inlineStr">
        <is>
          <t>I  Modular / portable power</t>
        </is>
      </c>
      <c r="B11" s="18">
        <f>SUMIFS('Cable Schedule'!$W$2:$W$6004,'Cable Schedule'!$B$2:$B$6004,"I",'Cable Schedule'!$I$2:$I$6004,"MV 15 kV")</f>
        <v/>
      </c>
      <c r="C11" s="18">
        <f>SUMIFS('Cable Schedule'!$W$2:$W$6004,'Cable Schedule'!$B$2:$B$6004,"I",'Cable Schedule'!$I$2:$I$6004,"MV 5 kV")</f>
        <v/>
      </c>
      <c r="D11" s="18">
        <f>SUMIFS('Cable Schedule'!$W$2:$W$6004,'Cable Schedule'!$B$2:$B$6004,"I",'Cable Schedule'!$I$2:$I$6004,"MV 25 kV")</f>
        <v/>
      </c>
      <c r="E11" s="18">
        <f>SUMIFS('Cable Schedule'!$W$2:$W$6004,'Cable Schedule'!$B$2:$B$6004,"I",'Cable Schedule'!$I$2:$I$6004,"MV 35 kV")</f>
        <v/>
      </c>
      <c r="F11" s="18">
        <f>SUMIFS('Cable Schedule'!$W$2:$W$6004,'Cable Schedule'!$B$2:$B$6004,"I",'Cable Schedule'!$I$2:$I$6004,"HV 230 kV")</f>
        <v/>
      </c>
      <c r="G11" s="18">
        <f>SUMIFS('Cable Schedule'!$W$2:$W$6004,'Cable Schedule'!$B$2:$B$6004,"I",'Cable Schedule'!$I$2:$I$6004,"LV 600 V")</f>
        <v/>
      </c>
      <c r="H11" s="18">
        <f>SUMIFS('Cable Schedule'!$W$2:$W$6004,'Cable Schedule'!$B$2:$B$6004,"I",'Cable Schedule'!$I$2:$I$6004,"Control")</f>
        <v/>
      </c>
      <c r="I11" s="18">
        <f>SUMIFS('Cable Schedule'!$W$2:$W$6004,'Cable Schedule'!$B$2:$B$6004,"I",'Cable Schedule'!$I$2:$I$6004,"Instrumentation")</f>
        <v/>
      </c>
      <c r="J11" s="18">
        <f>SUMIFS('Cable Schedule'!$W$2:$W$6004,'Cable Schedule'!$B$2:$B$6004,"I",'Cable Schedule'!$I$2:$I$6004,"Fire alarm")</f>
        <v/>
      </c>
      <c r="K11" s="18">
        <f>SUMIFS('Cable Schedule'!$W$2:$W$6004,'Cable Schedule'!$B$2:$B$6004,"I",'Cable Schedule'!$I$2:$I$6004,"Fibre / data")</f>
        <v/>
      </c>
      <c r="L11" s="18">
        <f>SUMIFS('Cable Schedule'!$W$2:$W$6004,'Cable Schedule'!$B$2:$B$6004,"I",'Cable Schedule'!$I$2:$I$6004,"DC 2 kV")</f>
        <v/>
      </c>
      <c r="M11" s="18">
        <f>SUMIFS('Cable Schedule'!$W$2:$W$6004,'Cable Schedule'!$B$2:$B$6004,"I",'Cable Schedule'!$I$2:$I$6004,"Portable MV")</f>
        <v/>
      </c>
      <c r="N11" s="18">
        <f>SUMIFS('Cable Schedule'!$W$2:$W$6004,'Cable Schedule'!$B$2:$B$6004,"I",'Cable Schedule'!$I$2:$I$6004,"Portable LV")</f>
        <v/>
      </c>
      <c r="O11" s="18">
        <f>SUMIFS('Cable Schedule'!$W$2:$W$6004,'Cable Schedule'!$B$2:$B$6004,"I",'Cable Schedule'!$I$2:$I$6004,"Building wire")</f>
        <v/>
      </c>
      <c r="P11" s="18">
        <f>SUMIFS('Cable Schedule'!$W$2:$W$6004,'Cable Schedule'!$B$2:$B$6004,"I",'Cable Schedule'!$I$2:$I$6004,"Grounding")</f>
        <v/>
      </c>
      <c r="Q11" s="18">
        <f>SUMIFS('Cable Schedule'!$W$2:$W$6004,'Cable Schedule'!$B$2:$B$6004,"I",'Cable Schedule'!$I$2:$I$6004,"Overhead")</f>
        <v/>
      </c>
      <c r="R11" s="28">
        <f>SUM(B11:Q11)</f>
        <v/>
      </c>
    </row>
    <row r="12">
      <c r="A12" s="12" t="inlineStr">
        <is>
          <t>J  GT inlet chilling</t>
        </is>
      </c>
      <c r="B12" s="18">
        <f>SUMIFS('Cable Schedule'!$W$2:$W$6004,'Cable Schedule'!$B$2:$B$6004,"J",'Cable Schedule'!$I$2:$I$6004,"MV 15 kV")</f>
        <v/>
      </c>
      <c r="C12" s="18">
        <f>SUMIFS('Cable Schedule'!$W$2:$W$6004,'Cable Schedule'!$B$2:$B$6004,"J",'Cable Schedule'!$I$2:$I$6004,"MV 5 kV")</f>
        <v/>
      </c>
      <c r="D12" s="18">
        <f>SUMIFS('Cable Schedule'!$W$2:$W$6004,'Cable Schedule'!$B$2:$B$6004,"J",'Cable Schedule'!$I$2:$I$6004,"MV 25 kV")</f>
        <v/>
      </c>
      <c r="E12" s="18">
        <f>SUMIFS('Cable Schedule'!$W$2:$W$6004,'Cable Schedule'!$B$2:$B$6004,"J",'Cable Schedule'!$I$2:$I$6004,"MV 35 kV")</f>
        <v/>
      </c>
      <c r="F12" s="18">
        <f>SUMIFS('Cable Schedule'!$W$2:$W$6004,'Cable Schedule'!$B$2:$B$6004,"J",'Cable Schedule'!$I$2:$I$6004,"HV 230 kV")</f>
        <v/>
      </c>
      <c r="G12" s="18">
        <f>SUMIFS('Cable Schedule'!$W$2:$W$6004,'Cable Schedule'!$B$2:$B$6004,"J",'Cable Schedule'!$I$2:$I$6004,"LV 600 V")</f>
        <v/>
      </c>
      <c r="H12" s="18">
        <f>SUMIFS('Cable Schedule'!$W$2:$W$6004,'Cable Schedule'!$B$2:$B$6004,"J",'Cable Schedule'!$I$2:$I$6004,"Control")</f>
        <v/>
      </c>
      <c r="I12" s="18">
        <f>SUMIFS('Cable Schedule'!$W$2:$W$6004,'Cable Schedule'!$B$2:$B$6004,"J",'Cable Schedule'!$I$2:$I$6004,"Instrumentation")</f>
        <v/>
      </c>
      <c r="J12" s="18">
        <f>SUMIFS('Cable Schedule'!$W$2:$W$6004,'Cable Schedule'!$B$2:$B$6004,"J",'Cable Schedule'!$I$2:$I$6004,"Fire alarm")</f>
        <v/>
      </c>
      <c r="K12" s="18">
        <f>SUMIFS('Cable Schedule'!$W$2:$W$6004,'Cable Schedule'!$B$2:$B$6004,"J",'Cable Schedule'!$I$2:$I$6004,"Fibre / data")</f>
        <v/>
      </c>
      <c r="L12" s="18">
        <f>SUMIFS('Cable Schedule'!$W$2:$W$6004,'Cable Schedule'!$B$2:$B$6004,"J",'Cable Schedule'!$I$2:$I$6004,"DC 2 kV")</f>
        <v/>
      </c>
      <c r="M12" s="18">
        <f>SUMIFS('Cable Schedule'!$W$2:$W$6004,'Cable Schedule'!$B$2:$B$6004,"J",'Cable Schedule'!$I$2:$I$6004,"Portable MV")</f>
        <v/>
      </c>
      <c r="N12" s="18">
        <f>SUMIFS('Cable Schedule'!$W$2:$W$6004,'Cable Schedule'!$B$2:$B$6004,"J",'Cable Schedule'!$I$2:$I$6004,"Portable LV")</f>
        <v/>
      </c>
      <c r="O12" s="18">
        <f>SUMIFS('Cable Schedule'!$W$2:$W$6004,'Cable Schedule'!$B$2:$B$6004,"J",'Cable Schedule'!$I$2:$I$6004,"Building wire")</f>
        <v/>
      </c>
      <c r="P12" s="18">
        <f>SUMIFS('Cable Schedule'!$W$2:$W$6004,'Cable Schedule'!$B$2:$B$6004,"J",'Cable Schedule'!$I$2:$I$6004,"Grounding")</f>
        <v/>
      </c>
      <c r="Q12" s="18">
        <f>SUMIFS('Cable Schedule'!$W$2:$W$6004,'Cable Schedule'!$B$2:$B$6004,"J",'Cable Schedule'!$I$2:$I$6004,"Overhead")</f>
        <v/>
      </c>
      <c r="R12" s="28">
        <f>SUM(B12:Q12)</f>
        <v/>
      </c>
    </row>
    <row r="13">
      <c r="A13" s="12" t="inlineStr">
        <is>
          <t>K  Fuel supply (adjacent market)</t>
        </is>
      </c>
      <c r="B13" s="18">
        <f>SUMIFS('Cable Schedule'!$W$2:$W$6004,'Cable Schedule'!$B$2:$B$6004,"K",'Cable Schedule'!$I$2:$I$6004,"MV 15 kV")</f>
        <v/>
      </c>
      <c r="C13" s="18">
        <f>SUMIFS('Cable Schedule'!$W$2:$W$6004,'Cable Schedule'!$B$2:$B$6004,"K",'Cable Schedule'!$I$2:$I$6004,"MV 5 kV")</f>
        <v/>
      </c>
      <c r="D13" s="18">
        <f>SUMIFS('Cable Schedule'!$W$2:$W$6004,'Cable Schedule'!$B$2:$B$6004,"K",'Cable Schedule'!$I$2:$I$6004,"MV 25 kV")</f>
        <v/>
      </c>
      <c r="E13" s="18">
        <f>SUMIFS('Cable Schedule'!$W$2:$W$6004,'Cable Schedule'!$B$2:$B$6004,"K",'Cable Schedule'!$I$2:$I$6004,"MV 35 kV")</f>
        <v/>
      </c>
      <c r="F13" s="18">
        <f>SUMIFS('Cable Schedule'!$W$2:$W$6004,'Cable Schedule'!$B$2:$B$6004,"K",'Cable Schedule'!$I$2:$I$6004,"HV 230 kV")</f>
        <v/>
      </c>
      <c r="G13" s="18">
        <f>SUMIFS('Cable Schedule'!$W$2:$W$6004,'Cable Schedule'!$B$2:$B$6004,"K",'Cable Schedule'!$I$2:$I$6004,"LV 600 V")</f>
        <v/>
      </c>
      <c r="H13" s="18">
        <f>SUMIFS('Cable Schedule'!$W$2:$W$6004,'Cable Schedule'!$B$2:$B$6004,"K",'Cable Schedule'!$I$2:$I$6004,"Control")</f>
        <v/>
      </c>
      <c r="I13" s="18">
        <f>SUMIFS('Cable Schedule'!$W$2:$W$6004,'Cable Schedule'!$B$2:$B$6004,"K",'Cable Schedule'!$I$2:$I$6004,"Instrumentation")</f>
        <v/>
      </c>
      <c r="J13" s="18">
        <f>SUMIFS('Cable Schedule'!$W$2:$W$6004,'Cable Schedule'!$B$2:$B$6004,"K",'Cable Schedule'!$I$2:$I$6004,"Fire alarm")</f>
        <v/>
      </c>
      <c r="K13" s="18">
        <f>SUMIFS('Cable Schedule'!$W$2:$W$6004,'Cable Schedule'!$B$2:$B$6004,"K",'Cable Schedule'!$I$2:$I$6004,"Fibre / data")</f>
        <v/>
      </c>
      <c r="L13" s="18">
        <f>SUMIFS('Cable Schedule'!$W$2:$W$6004,'Cable Schedule'!$B$2:$B$6004,"K",'Cable Schedule'!$I$2:$I$6004,"DC 2 kV")</f>
        <v/>
      </c>
      <c r="M13" s="18">
        <f>SUMIFS('Cable Schedule'!$W$2:$W$6004,'Cable Schedule'!$B$2:$B$6004,"K",'Cable Schedule'!$I$2:$I$6004,"Portable MV")</f>
        <v/>
      </c>
      <c r="N13" s="18">
        <f>SUMIFS('Cable Schedule'!$W$2:$W$6004,'Cable Schedule'!$B$2:$B$6004,"K",'Cable Schedule'!$I$2:$I$6004,"Portable LV")</f>
        <v/>
      </c>
      <c r="O13" s="18">
        <f>SUMIFS('Cable Schedule'!$W$2:$W$6004,'Cable Schedule'!$B$2:$B$6004,"K",'Cable Schedule'!$I$2:$I$6004,"Building wire")</f>
        <v/>
      </c>
      <c r="P13" s="18">
        <f>SUMIFS('Cable Schedule'!$W$2:$W$6004,'Cable Schedule'!$B$2:$B$6004,"K",'Cable Schedule'!$I$2:$I$6004,"Grounding")</f>
        <v/>
      </c>
      <c r="Q13" s="18">
        <f>SUMIFS('Cable Schedule'!$W$2:$W$6004,'Cable Schedule'!$B$2:$B$6004,"K",'Cable Schedule'!$I$2:$I$6004,"Overhead")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Schedule'!B2:B6004,"?")</f>
        <v/>
      </c>
    </row>
    <row r="18">
      <c r="A18" s="22" t="inlineStr">
        <is>
          <t>Cables (count)</t>
        </is>
      </c>
      <c r="B18" s="18">
        <f>SUM('Cable Schedule'!AA2:AA6004)</f>
        <v/>
      </c>
    </row>
    <row r="20">
      <c r="A20" s="22" t="inlineStr">
        <is>
          <t>Device count behind the schedule (typical for each equipment class)</t>
        </is>
      </c>
    </row>
    <row r="21">
      <c r="A21" s="12" t="inlineStr">
        <is>
          <t>Analog instruments</t>
        </is>
      </c>
      <c r="B21" s="30" t="n">
        <v>6290</v>
      </c>
    </row>
    <row r="22">
      <c r="A22" s="12" t="inlineStr">
        <is>
          <t>Discrete devices</t>
        </is>
      </c>
      <c r="B22" s="30" t="n">
        <v>6606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776</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6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1 stack</t>
        </is>
      </c>
      <c r="B242" s="12" t="inlineStr">
        <is>
          <t>STK-1</t>
        </is>
      </c>
      <c r="C242" s="12" t="inlineStr">
        <is>
          <t>A</t>
        </is>
      </c>
      <c r="D242" s="12" t="inlineStr">
        <is>
          <t>STK-1 aviation obstruction lights (2 tiers x 3 red, photocell)</t>
        </is>
      </c>
      <c r="E242" s="12" t="n">
        <v>480</v>
      </c>
      <c r="F242" s="12" t="n">
        <v>1.5</v>
      </c>
      <c r="G242" s="12" t="n">
        <v>3</v>
      </c>
      <c r="H242" s="12" t="inlineStr">
        <is>
          <t>R2A: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1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2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3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Motor 4 of 4, 15 kW</t>
        </is>
      </c>
      <c r="E246" s="12" t="n">
        <v>480</v>
      </c>
      <c r="F246" s="12" t="n">
        <v>15</v>
      </c>
      <c r="G246" s="12" t="n">
        <v>21.2</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36: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37: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38: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39: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40: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41: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42: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43: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44: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45: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1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2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3 (12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Area / platform lighting circuit 4 (4 fixtures)</t>
        </is>
      </c>
      <c r="E295" s="12" t="n">
        <v>480</v>
      </c>
      <c r="F295" s="12" t="n">
        <v>3</v>
      </c>
      <c r="G295" s="12" t="n">
        <v>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480 V welding receptacle 1</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2</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3</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 SCR (3P reheat, horizontal)</t>
        </is>
      </c>
      <c r="B299" s="12" t="inlineStr">
        <is>
          <t>HRSG-2</t>
        </is>
      </c>
      <c r="C299" s="12" t="inlineStr">
        <is>
          <t>A</t>
        </is>
      </c>
      <c r="D299" s="12" t="inlineStr">
        <is>
          <t>480 V welding receptacle 4</t>
        </is>
      </c>
      <c r="E299" s="12" t="n">
        <v>480</v>
      </c>
      <c r="F299" s="12" t="n">
        <v>60</v>
      </c>
      <c r="G299" s="12" t="n">
        <v>76</v>
      </c>
      <c r="H299" s="12" t="inlineStr">
        <is>
          <t>R2B: unit / HRSG electrical e-house (32 x 40 ft)</t>
        </is>
      </c>
      <c r="I299" s="12" t="inlineStr">
        <is>
          <t>LV 600 V</t>
        </is>
      </c>
      <c r="J299" s="12" t="inlineStr">
        <is>
          <t>2</t>
        </is>
      </c>
      <c r="K299" s="12" t="n">
        <v>1</v>
      </c>
    </row>
    <row r="300">
      <c r="A300" s="12" t="inlineStr">
        <is>
          <t>HRSG 2 blowdown tank (continuous / intermittent)</t>
        </is>
      </c>
      <c r="B300" s="12" t="inlineStr"/>
      <c r="C300" s="12" t="inlineStr">
        <is>
          <t>A</t>
        </is>
      </c>
      <c r="D300" s="12" t="inlineStr">
        <is>
          <t>MOV 1: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2: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3: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MOV 4: power</t>
        </is>
      </c>
      <c r="E303" s="12" t="n">
        <v>480</v>
      </c>
      <c r="F303" s="12" t="n">
        <v>2.5</v>
      </c>
      <c r="G303" s="12" t="n">
        <v>3.5</v>
      </c>
      <c r="H303" s="12" t="inlineStr">
        <is>
          <t>R2B: unit / HRSG electrical e-house (32 x 40 ft)</t>
        </is>
      </c>
      <c r="I303" s="12" t="inlineStr">
        <is>
          <t>LV 600 V</t>
        </is>
      </c>
      <c r="J303" s="12" t="inlineStr">
        <is>
          <t>10</t>
        </is>
      </c>
      <c r="K303" s="12" t="n">
        <v>1</v>
      </c>
    </row>
    <row r="304">
      <c r="A304" s="12" t="inlineStr">
        <is>
          <t>HRSG 2 blowdown tank (continuous / intermittent)</t>
        </is>
      </c>
      <c r="B304" s="12" t="inlineStr"/>
      <c r="C304" s="12" t="inlineStr">
        <is>
          <t>A</t>
        </is>
      </c>
      <c r="D304" s="12" t="inlineStr">
        <is>
          <t>LV power feeder</t>
        </is>
      </c>
      <c r="E304" s="12" t="n">
        <v>480</v>
      </c>
      <c r="F304" s="12" t="n">
        <v>10</v>
      </c>
      <c r="G304" s="12" t="n">
        <v>14.2</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1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2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3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4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5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6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stack</t>
        </is>
      </c>
      <c r="B311" s="12" t="inlineStr">
        <is>
          <t>STK-2</t>
        </is>
      </c>
      <c r="C311" s="12" t="inlineStr">
        <is>
          <t>A</t>
        </is>
      </c>
      <c r="D311" s="12" t="inlineStr">
        <is>
          <t>Area / platform lighting circuit 1 (6 fixtures)</t>
        </is>
      </c>
      <c r="E311" s="12" t="n">
        <v>480</v>
      </c>
      <c r="F311" s="12" t="n">
        <v>3</v>
      </c>
      <c r="G311" s="12" t="n">
        <v>5</v>
      </c>
      <c r="H311" s="12" t="inlineStr">
        <is>
          <t>R2B: unit / HRSG electrical e-house (32 x 40 ft)</t>
        </is>
      </c>
      <c r="I311" s="12" t="inlineStr">
        <is>
          <t>LV 600 V</t>
        </is>
      </c>
      <c r="J311" s="12" t="inlineStr">
        <is>
          <t>10</t>
        </is>
      </c>
      <c r="K311" s="12" t="n">
        <v>1</v>
      </c>
    </row>
    <row r="312">
      <c r="A312" s="12" t="inlineStr">
        <is>
          <t>HRSG 2 stack</t>
        </is>
      </c>
      <c r="B312" s="12" t="inlineStr">
        <is>
          <t>STK-2</t>
        </is>
      </c>
      <c r="C312" s="12" t="inlineStr">
        <is>
          <t>A</t>
        </is>
      </c>
      <c r="D312" s="12" t="inlineStr">
        <is>
          <t>STK-2 aviation obstruction lights (2 tiers x 3 red, photocell)</t>
        </is>
      </c>
      <c r="E312" s="12" t="n">
        <v>480</v>
      </c>
      <c r="F312" s="12" t="n">
        <v>1.5</v>
      </c>
      <c r="G312" s="12" t="n">
        <v>3</v>
      </c>
      <c r="H312" s="12" t="inlineStr">
        <is>
          <t>R2B: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1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2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Motor 3 of 4, 15 kW</t>
        </is>
      </c>
      <c r="E315" s="12" t="n">
        <v>480</v>
      </c>
      <c r="F315" s="12" t="n">
        <v>15</v>
      </c>
      <c r="G315" s="12" t="n">
        <v>21.2</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Motor 4 of 4, 15 kW</t>
        </is>
      </c>
      <c r="E316" s="12" t="n">
        <v>480</v>
      </c>
      <c r="F316" s="12" t="n">
        <v>15</v>
      </c>
      <c r="G316" s="12" t="n">
        <v>21.2</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2: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3: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4: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5: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6: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7: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8: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9: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10: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11: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12: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13: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14: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15: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16: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17: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18: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19: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20: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21: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22: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23: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24: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25: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26: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27: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28: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29: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30: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31: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32: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33: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34: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35: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36: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37: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38: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39: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40: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41: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42: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43: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44: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45: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1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2 (12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Area / platform lighting circuit 3 (12 fixtures)</t>
        </is>
      </c>
      <c r="E364" s="12" t="n">
        <v>480</v>
      </c>
      <c r="F364" s="12" t="n">
        <v>3</v>
      </c>
      <c r="G364" s="12" t="n">
        <v>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Area / platform lighting circuit 4 (4 fixtures)</t>
        </is>
      </c>
      <c r="E365" s="12" t="n">
        <v>480</v>
      </c>
      <c r="F365" s="12" t="n">
        <v>3</v>
      </c>
      <c r="G365" s="12" t="n">
        <v>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480 V welding receptacle 1</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2</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 SCR (3P reheat, horizontal)</t>
        </is>
      </c>
      <c r="B368" s="12" t="inlineStr">
        <is>
          <t>HRSG-3</t>
        </is>
      </c>
      <c r="C368" s="12" t="inlineStr">
        <is>
          <t>A</t>
        </is>
      </c>
      <c r="D368" s="12" t="inlineStr">
        <is>
          <t>480 V welding receptacle 3</t>
        </is>
      </c>
      <c r="E368" s="12" t="n">
        <v>480</v>
      </c>
      <c r="F368" s="12" t="n">
        <v>60</v>
      </c>
      <c r="G368" s="12" t="n">
        <v>76</v>
      </c>
      <c r="H368" s="12" t="inlineStr">
        <is>
          <t>R2C: unit / HRSG electrical e-house (32 x 40 ft)</t>
        </is>
      </c>
      <c r="I368" s="12" t="inlineStr">
        <is>
          <t>LV 600 V</t>
        </is>
      </c>
      <c r="J368" s="12" t="inlineStr">
        <is>
          <t>2</t>
        </is>
      </c>
      <c r="K368" s="12" t="n">
        <v>1</v>
      </c>
    </row>
    <row r="369">
      <c r="A369" s="12" t="inlineStr">
        <is>
          <t>HRSG 3 + SCR (3P reheat, horizontal)</t>
        </is>
      </c>
      <c r="B369" s="12" t="inlineStr">
        <is>
          <t>HRSG-3</t>
        </is>
      </c>
      <c r="C369" s="12" t="inlineStr">
        <is>
          <t>A</t>
        </is>
      </c>
      <c r="D369" s="12" t="inlineStr">
        <is>
          <t>480 V welding receptacle 4</t>
        </is>
      </c>
      <c r="E369" s="12" t="n">
        <v>480</v>
      </c>
      <c r="F369" s="12" t="n">
        <v>60</v>
      </c>
      <c r="G369" s="12" t="n">
        <v>76</v>
      </c>
      <c r="H369" s="12" t="inlineStr">
        <is>
          <t>R2C: unit / HRSG electrical e-house (32 x 40 ft)</t>
        </is>
      </c>
      <c r="I369" s="12" t="inlineStr">
        <is>
          <t>LV 600 V</t>
        </is>
      </c>
      <c r="J369" s="12" t="inlineStr">
        <is>
          <t>2</t>
        </is>
      </c>
      <c r="K369" s="12" t="n">
        <v>1</v>
      </c>
    </row>
    <row r="370">
      <c r="A370" s="12" t="inlineStr">
        <is>
          <t>HRSG 3 blowdown tank (continuous / intermittent)</t>
        </is>
      </c>
      <c r="B370" s="12" t="inlineStr"/>
      <c r="C370" s="12" t="inlineStr">
        <is>
          <t>A</t>
        </is>
      </c>
      <c r="D370" s="12" t="inlineStr">
        <is>
          <t>MOV 1: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2: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MOV 3: power</t>
        </is>
      </c>
      <c r="E372" s="12" t="n">
        <v>480</v>
      </c>
      <c r="F372" s="12" t="n">
        <v>2.5</v>
      </c>
      <c r="G372" s="12" t="n">
        <v>3.5</v>
      </c>
      <c r="H372" s="12" t="inlineStr">
        <is>
          <t>R2C: unit / HRSG electrical e-house (32 x 40 ft)</t>
        </is>
      </c>
      <c r="I372" s="12" t="inlineStr">
        <is>
          <t>LV 600 V</t>
        </is>
      </c>
      <c r="J372" s="12" t="inlineStr">
        <is>
          <t>10</t>
        </is>
      </c>
      <c r="K372" s="12" t="n">
        <v>1</v>
      </c>
    </row>
    <row r="373">
      <c r="A373" s="12" t="inlineStr">
        <is>
          <t>HRSG 3 blowdown tank (continuous / intermittent)</t>
        </is>
      </c>
      <c r="B373" s="12" t="inlineStr"/>
      <c r="C373" s="12" t="inlineStr">
        <is>
          <t>A</t>
        </is>
      </c>
      <c r="D373" s="12" t="inlineStr">
        <is>
          <t>MOV 4: power</t>
        </is>
      </c>
      <c r="E373" s="12" t="n">
        <v>480</v>
      </c>
      <c r="F373" s="12" t="n">
        <v>2.5</v>
      </c>
      <c r="G373" s="12" t="n">
        <v>3.5</v>
      </c>
      <c r="H373" s="12" t="inlineStr">
        <is>
          <t>R2C: unit / HRSG electrical e-house (32 x 40 ft)</t>
        </is>
      </c>
      <c r="I373" s="12" t="inlineStr">
        <is>
          <t>LV 600 V</t>
        </is>
      </c>
      <c r="J373" s="12" t="inlineStr">
        <is>
          <t>10</t>
        </is>
      </c>
      <c r="K373" s="12" t="n">
        <v>1</v>
      </c>
    </row>
    <row r="374">
      <c r="A374" s="12" t="inlineStr">
        <is>
          <t>HRSG 3 blowdown tank (continuous / intermittent)</t>
        </is>
      </c>
      <c r="B374" s="12" t="inlineStr"/>
      <c r="C374" s="12" t="inlineStr">
        <is>
          <t>A</t>
        </is>
      </c>
      <c r="D374" s="12" t="inlineStr">
        <is>
          <t>LV power feeder</t>
        </is>
      </c>
      <c r="E374" s="12" t="n">
        <v>480</v>
      </c>
      <c r="F374" s="12" t="n">
        <v>10</v>
      </c>
      <c r="G374" s="12" t="n">
        <v>14.2</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1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2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3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4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5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6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stack</t>
        </is>
      </c>
      <c r="B381" s="12" t="inlineStr">
        <is>
          <t>STK-3</t>
        </is>
      </c>
      <c r="C381" s="12" t="inlineStr">
        <is>
          <t>A</t>
        </is>
      </c>
      <c r="D381" s="12" t="inlineStr">
        <is>
          <t>Area / platform lighting circuit 1 (6 fixtures)</t>
        </is>
      </c>
      <c r="E381" s="12" t="n">
        <v>480</v>
      </c>
      <c r="F381" s="12" t="n">
        <v>3</v>
      </c>
      <c r="G381" s="12" t="n">
        <v>5</v>
      </c>
      <c r="H381" s="12" t="inlineStr">
        <is>
          <t>R2C: unit / HRSG electrical e-house (32 x 40 ft)</t>
        </is>
      </c>
      <c r="I381" s="12" t="inlineStr">
        <is>
          <t>LV 600 V</t>
        </is>
      </c>
      <c r="J381" s="12" t="inlineStr">
        <is>
          <t>10</t>
        </is>
      </c>
      <c r="K381" s="12" t="n">
        <v>1</v>
      </c>
    </row>
    <row r="382">
      <c r="A382" s="12" t="inlineStr">
        <is>
          <t>HRSG 3 stack</t>
        </is>
      </c>
      <c r="B382" s="12" t="inlineStr">
        <is>
          <t>STK-3</t>
        </is>
      </c>
      <c r="C382" s="12" t="inlineStr">
        <is>
          <t>A</t>
        </is>
      </c>
      <c r="D382" s="12" t="inlineStr">
        <is>
          <t>STK-3 aviation obstruction lights (2 tiers x 3 red, photocell)</t>
        </is>
      </c>
      <c r="E382" s="12" t="n">
        <v>480</v>
      </c>
      <c r="F382" s="12" t="n">
        <v>1.5</v>
      </c>
      <c r="G382" s="12" t="n">
        <v>3</v>
      </c>
      <c r="H382" s="12" t="inlineStr">
        <is>
          <t>R2C: unit / HRSG electrical e-house (32 x 40 ft)</t>
        </is>
      </c>
      <c r="I382" s="12" t="inlineStr">
        <is>
          <t>LV 600 V</t>
        </is>
      </c>
      <c r="J382" s="12" t="inlineStr">
        <is>
          <t>10</t>
        </is>
      </c>
      <c r="K382" s="12" t="n">
        <v>1</v>
      </c>
    </row>
    <row r="383">
      <c r="A383" s="12" t="inlineStr">
        <is>
          <t>HTP-1: heat-trace panel (rack)</t>
        </is>
      </c>
      <c r="B383" s="12" t="inlineStr">
        <is>
          <t>HTP-1</t>
        </is>
      </c>
      <c r="C383" s="12" t="inlineStr">
        <is>
          <t>A</t>
        </is>
      </c>
      <c r="D383" s="12" t="inlineStr">
        <is>
          <t>LV power feeder</t>
        </is>
      </c>
      <c r="E383" s="12" t="n">
        <v>480</v>
      </c>
      <c r="F383" s="12" t="n">
        <v>120</v>
      </c>
      <c r="G383" s="12" t="n">
        <v>169.8</v>
      </c>
      <c r="H383" s="12" t="inlineStr">
        <is>
          <t>R1 LC-480-B (480 V switchgear)</t>
        </is>
      </c>
      <c r="I383" s="12" t="inlineStr">
        <is>
          <t>LV 600 V</t>
        </is>
      </c>
      <c r="J383" s="12" t="inlineStr">
        <is>
          <t>4/0</t>
        </is>
      </c>
      <c r="K383" s="12" t="n">
        <v>1</v>
      </c>
    </row>
    <row r="384">
      <c r="A384" s="12" t="inlineStr">
        <is>
          <t>HTP-1: heat-trace panel (rack)</t>
        </is>
      </c>
      <c r="B384" s="12" t="inlineStr">
        <is>
          <t>HTP-1</t>
        </is>
      </c>
      <c r="C384" s="12" t="inlineStr">
        <is>
          <t>A</t>
        </is>
      </c>
      <c r="D384" s="12" t="inlineStr">
        <is>
          <t>Heat-trace circuit 1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2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3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4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5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6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7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8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9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10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11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12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13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14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15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16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17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18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19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20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21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22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23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24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1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2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3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LCT-A: 13.8/0.48 kV load-centre transformer</t>
        </is>
      </c>
      <c r="B411" s="12" t="inlineStr">
        <is>
          <t>LCT-A</t>
        </is>
      </c>
      <c r="C411" s="12" t="inlineStr">
        <is>
          <t>A</t>
        </is>
      </c>
      <c r="D411" s="12" t="inlineStr">
        <is>
          <t>Motor 4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5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6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1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2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3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LCT-B: 13.8/0.48 kV load-centre transformer</t>
        </is>
      </c>
      <c r="B417" s="12" t="inlineStr">
        <is>
          <t>LCT-B</t>
        </is>
      </c>
      <c r="C417" s="12" t="inlineStr">
        <is>
          <t>A</t>
        </is>
      </c>
      <c r="D417" s="12" t="inlineStr">
        <is>
          <t>Motor 4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5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6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R1 EMCC (emergency MCC)</t>
        </is>
      </c>
      <c r="B420" s="12" t="inlineStr">
        <is>
          <t>EMCC</t>
        </is>
      </c>
      <c r="C420" s="12" t="inlineStr">
        <is>
          <t>A</t>
        </is>
      </c>
      <c r="D420" s="12" t="inlineStr">
        <is>
          <t>EDG-1 480 V output to EMCC</t>
        </is>
      </c>
      <c r="E420" s="12" t="n">
        <v>480</v>
      </c>
      <c r="F420" s="12" t="n">
        <v>3000</v>
      </c>
      <c r="G420" s="12" t="n">
        <v>3609</v>
      </c>
      <c r="H420" s="12" t="inlineStr">
        <is>
          <t>EDG-1: 3 MW emergency diesel generator (480 V)</t>
        </is>
      </c>
      <c r="I420" s="12" t="inlineStr">
        <is>
          <t>LV 600 V</t>
        </is>
      </c>
      <c r="J420" s="12" t="inlineStr">
        <is>
          <t>500 kcmil</t>
        </is>
      </c>
      <c r="K420" s="12" t="n">
        <v>13</v>
      </c>
    </row>
    <row r="421">
      <c r="A421" s="12" t="inlineStr">
        <is>
          <t>R1 EMCC (emergency MCC)</t>
        </is>
      </c>
      <c r="B421" s="12" t="inlineStr">
        <is>
          <t>EMCC</t>
        </is>
      </c>
      <c r="C421" s="12" t="inlineStr">
        <is>
          <t>A</t>
        </is>
      </c>
      <c r="D421" s="12" t="inlineStr">
        <is>
          <t>EDG-2 480 V output to EMCC</t>
        </is>
      </c>
      <c r="E421" s="12" t="n">
        <v>480</v>
      </c>
      <c r="F421" s="12" t="n">
        <v>3000</v>
      </c>
      <c r="G421" s="12" t="n">
        <v>3609</v>
      </c>
      <c r="H421" s="12" t="inlineStr">
        <is>
          <t>EDG-2: 3 MW emergency diesel generator (480 V)</t>
        </is>
      </c>
      <c r="I421" s="12" t="inlineStr">
        <is>
          <t>LV 600 V</t>
        </is>
      </c>
      <c r="J421" s="12" t="inlineStr">
        <is>
          <t>500 kcmil</t>
        </is>
      </c>
      <c r="K421" s="12" t="n">
        <v>13</v>
      </c>
    </row>
    <row r="422">
      <c r="A422" s="12" t="inlineStr">
        <is>
          <t>R1 EMCC (emergency MCC)</t>
        </is>
      </c>
      <c r="B422" s="12" t="inlineStr">
        <is>
          <t>EMCC</t>
        </is>
      </c>
      <c r="C422" s="12" t="inlineStr">
        <is>
          <t>A</t>
        </is>
      </c>
      <c r="D422" s="12" t="inlineStr">
        <is>
          <t>EMCC normal supply from LC-480-A</t>
        </is>
      </c>
      <c r="E422" s="12" t="n">
        <v>480</v>
      </c>
      <c r="F422" s="12" t="n">
        <v>400</v>
      </c>
      <c r="G422" s="12" t="n">
        <v>506.5</v>
      </c>
      <c r="H422" s="12" t="inlineStr">
        <is>
          <t>R1 LC-480-A (480 V switchgear)</t>
        </is>
      </c>
      <c r="I422" s="12" t="inlineStr">
        <is>
          <t>LV 600 V</t>
        </is>
      </c>
      <c r="J422" s="12" t="inlineStr">
        <is>
          <t>500 kcmil</t>
        </is>
      </c>
      <c r="K422" s="12" t="n">
        <v>2</v>
      </c>
    </row>
    <row r="423">
      <c r="A423" s="12" t="inlineStr">
        <is>
          <t>R1 LC-480-A (480 V switchgear)</t>
        </is>
      </c>
      <c r="B423" s="12" t="inlineStr">
        <is>
          <t>LC-480-A</t>
        </is>
      </c>
      <c r="C423" s="12" t="inlineStr">
        <is>
          <t>A</t>
        </is>
      </c>
      <c r="D423" s="12" t="inlineStr">
        <is>
          <t>LCT-A 480 V secondary to the LC-480-A incomer</t>
        </is>
      </c>
      <c r="E423" s="12" t="n">
        <v>480</v>
      </c>
      <c r="F423" s="12" t="n">
        <v>3000</v>
      </c>
      <c r="G423" s="12" t="n">
        <v>3609</v>
      </c>
      <c r="H423" s="12" t="inlineStr">
        <is>
          <t>LCT-A: 13.8/0.48 kV load-centre transformer</t>
        </is>
      </c>
      <c r="I423" s="12" t="inlineStr">
        <is>
          <t>LV 600 V</t>
        </is>
      </c>
      <c r="J423" s="12" t="inlineStr">
        <is>
          <t>500 kcmil</t>
        </is>
      </c>
      <c r="K423" s="12" t="n">
        <v>12</v>
      </c>
    </row>
    <row r="424">
      <c r="A424" s="12" t="inlineStr">
        <is>
          <t>R1 LC-480-B (480 V switchgear)</t>
        </is>
      </c>
      <c r="B424" s="12" t="inlineStr">
        <is>
          <t>LC-480-B</t>
        </is>
      </c>
      <c r="C424" s="12" t="inlineStr">
        <is>
          <t>A</t>
        </is>
      </c>
      <c r="D424" s="12" t="inlineStr">
        <is>
          <t>LCT-B 480 V secondary to the LC-480-B incomer</t>
        </is>
      </c>
      <c r="E424" s="12" t="n">
        <v>480</v>
      </c>
      <c r="F424" s="12" t="n">
        <v>3000</v>
      </c>
      <c r="G424" s="12" t="n">
        <v>3609</v>
      </c>
      <c r="H424" s="12" t="inlineStr">
        <is>
          <t>LCT-B: 13.8/0.48 kV load-centre transformer</t>
        </is>
      </c>
      <c r="I424" s="12" t="inlineStr">
        <is>
          <t>LV 600 V</t>
        </is>
      </c>
      <c r="J424" s="12" t="inlineStr">
        <is>
          <t>500 kcmil</t>
        </is>
      </c>
      <c r="K424" s="12" t="n">
        <v>12</v>
      </c>
    </row>
    <row r="425">
      <c r="A425" s="12" t="inlineStr">
        <is>
          <t>R1: main electrical building (64 x 180 ft)</t>
        </is>
      </c>
      <c r="B425" s="12" t="inlineStr">
        <is>
          <t>R1</t>
        </is>
      </c>
      <c r="C425" s="12" t="inlineStr">
        <is>
          <t>A</t>
        </is>
      </c>
      <c r="D425" s="12" t="inlineStr">
        <is>
          <t>LV panel / distribution feeder</t>
        </is>
      </c>
      <c r="E425" s="12" t="n">
        <v>480</v>
      </c>
      <c r="F425" s="12" t="n">
        <v>138</v>
      </c>
      <c r="G425" s="12" t="n">
        <v>195.3</v>
      </c>
      <c r="H425" s="12" t="inlineStr">
        <is>
          <t>R1 LC-480-A (480 V switchgear)</t>
        </is>
      </c>
      <c r="I425" s="12" t="inlineStr">
        <is>
          <t>LV 600 V</t>
        </is>
      </c>
      <c r="J425" s="12" t="inlineStr">
        <is>
          <t>350 kcmil</t>
        </is>
      </c>
      <c r="K425" s="12" t="n">
        <v>1</v>
      </c>
    </row>
    <row r="426">
      <c r="A426" s="12" t="inlineStr">
        <is>
          <t>R2A: unit / HRSG electrical e-house (32 x 40 ft)</t>
        </is>
      </c>
      <c r="B426" s="12" t="inlineStr">
        <is>
          <t>R2A</t>
        </is>
      </c>
      <c r="C426" s="12" t="inlineStr">
        <is>
          <t>A</t>
        </is>
      </c>
      <c r="D426" s="12" t="inlineStr">
        <is>
          <t>T-R2A 480 V secondary to the R2A incomer</t>
        </is>
      </c>
      <c r="E426" s="12" t="n">
        <v>480</v>
      </c>
      <c r="F426" s="12" t="n">
        <v>2500</v>
      </c>
      <c r="G426" s="12" t="n">
        <v>3007</v>
      </c>
      <c r="H426" s="12" t="inlineStr">
        <is>
          <t>T-R2A: 13.8/0.48 kV</t>
        </is>
      </c>
      <c r="I426" s="12" t="inlineStr">
        <is>
          <t>LV 600 V</t>
        </is>
      </c>
      <c r="J426" s="12" t="inlineStr">
        <is>
          <t>500 kcmil</t>
        </is>
      </c>
      <c r="K426" s="12" t="n">
        <v>10</v>
      </c>
    </row>
    <row r="427">
      <c r="A427" s="12" t="inlineStr">
        <is>
          <t>R2A: unit / HRSG electrical e-house (32 x 40 ft)</t>
        </is>
      </c>
      <c r="B427" s="12" t="inlineStr">
        <is>
          <t>R2A</t>
        </is>
      </c>
      <c r="C427" s="12" t="inlineStr">
        <is>
          <t>A</t>
        </is>
      </c>
      <c r="D427" s="12" t="inlineStr">
        <is>
          <t>LV panel / distribution feeder</t>
        </is>
      </c>
      <c r="E427" s="12" t="n">
        <v>480</v>
      </c>
      <c r="F427" s="12" t="n">
        <v>30</v>
      </c>
      <c r="G427" s="12" t="n">
        <v>42.5</v>
      </c>
      <c r="H427" s="12" t="inlineStr">
        <is>
          <t>R2A: unit / HRSG electrical e-house (32 x 40 ft)</t>
        </is>
      </c>
      <c r="I427" s="12" t="inlineStr">
        <is>
          <t>LV 600 V</t>
        </is>
      </c>
      <c r="J427" s="12" t="inlineStr">
        <is>
          <t>6</t>
        </is>
      </c>
      <c r="K427" s="12" t="n">
        <v>1</v>
      </c>
    </row>
    <row r="428">
      <c r="A428" s="12" t="inlineStr">
        <is>
          <t>R2B: unit / HRSG electrical e-house (32 x 40 ft)</t>
        </is>
      </c>
      <c r="B428" s="12" t="inlineStr">
        <is>
          <t>R2B</t>
        </is>
      </c>
      <c r="C428" s="12" t="inlineStr">
        <is>
          <t>A</t>
        </is>
      </c>
      <c r="D428" s="12" t="inlineStr">
        <is>
          <t>T-R2B 480 V secondary to the R2B incomer</t>
        </is>
      </c>
      <c r="E428" s="12" t="n">
        <v>480</v>
      </c>
      <c r="F428" s="12" t="n">
        <v>2500</v>
      </c>
      <c r="G428" s="12" t="n">
        <v>3007</v>
      </c>
      <c r="H428" s="12" t="inlineStr">
        <is>
          <t>T-R2B: 13.8/0.48 kV</t>
        </is>
      </c>
      <c r="I428" s="12" t="inlineStr">
        <is>
          <t>LV 600 V</t>
        </is>
      </c>
      <c r="J428" s="12" t="inlineStr">
        <is>
          <t>500 kcmil</t>
        </is>
      </c>
      <c r="K428" s="12" t="n">
        <v>10</v>
      </c>
    </row>
    <row r="429">
      <c r="A429" s="12" t="inlineStr">
        <is>
          <t>R2B: unit / HRSG electrical e-house (32 x 40 ft)</t>
        </is>
      </c>
      <c r="B429" s="12" t="inlineStr">
        <is>
          <t>R2B</t>
        </is>
      </c>
      <c r="C429" s="12" t="inlineStr">
        <is>
          <t>A</t>
        </is>
      </c>
      <c r="D429" s="12" t="inlineStr">
        <is>
          <t>LV panel / distribution feeder</t>
        </is>
      </c>
      <c r="E429" s="12" t="n">
        <v>480</v>
      </c>
      <c r="F429" s="12" t="n">
        <v>30</v>
      </c>
      <c r="G429" s="12" t="n">
        <v>42.5</v>
      </c>
      <c r="H429" s="12" t="inlineStr">
        <is>
          <t>R2B: unit / HRSG electrical e-house (32 x 40 ft)</t>
        </is>
      </c>
      <c r="I429" s="12" t="inlineStr">
        <is>
          <t>LV 600 V</t>
        </is>
      </c>
      <c r="J429" s="12" t="inlineStr">
        <is>
          <t>6</t>
        </is>
      </c>
      <c r="K429" s="12" t="n">
        <v>1</v>
      </c>
    </row>
    <row r="430">
      <c r="A430" s="12" t="inlineStr">
        <is>
          <t>R2C: unit / HRSG electrical e-house (32 x 40 ft)</t>
        </is>
      </c>
      <c r="B430" s="12" t="inlineStr">
        <is>
          <t>R2C</t>
        </is>
      </c>
      <c r="C430" s="12" t="inlineStr">
        <is>
          <t>A</t>
        </is>
      </c>
      <c r="D430" s="12" t="inlineStr">
        <is>
          <t>T-R2C 480 V secondary to the R2C incomer</t>
        </is>
      </c>
      <c r="E430" s="12" t="n">
        <v>480</v>
      </c>
      <c r="F430" s="12" t="n">
        <v>2500</v>
      </c>
      <c r="G430" s="12" t="n">
        <v>3007</v>
      </c>
      <c r="H430" s="12" t="inlineStr">
        <is>
          <t>T-R2C: 13.8/0.48 kV</t>
        </is>
      </c>
      <c r="I430" s="12" t="inlineStr">
        <is>
          <t>LV 600 V</t>
        </is>
      </c>
      <c r="J430" s="12" t="inlineStr">
        <is>
          <t>500 kcmil</t>
        </is>
      </c>
      <c r="K430" s="12" t="n">
        <v>10</v>
      </c>
    </row>
    <row r="431">
      <c r="A431" s="12" t="inlineStr">
        <is>
          <t>R2C: unit / HRSG electrical e-house (32 x 40 ft)</t>
        </is>
      </c>
      <c r="B431" s="12" t="inlineStr">
        <is>
          <t>R2C</t>
        </is>
      </c>
      <c r="C431" s="12" t="inlineStr">
        <is>
          <t>A</t>
        </is>
      </c>
      <c r="D431" s="12" t="inlineStr">
        <is>
          <t>LV panel / distribution feeder</t>
        </is>
      </c>
      <c r="E431" s="12" t="n">
        <v>480</v>
      </c>
      <c r="F431" s="12" t="n">
        <v>30</v>
      </c>
      <c r="G431" s="12" t="n">
        <v>42.5</v>
      </c>
      <c r="H431" s="12" t="inlineStr">
        <is>
          <t>R2C: unit / HRSG electrical e-house (32 x 40 ft)</t>
        </is>
      </c>
      <c r="I431" s="12" t="inlineStr">
        <is>
          <t>LV 600 V</t>
        </is>
      </c>
      <c r="J431" s="12" t="inlineStr">
        <is>
          <t>6</t>
        </is>
      </c>
      <c r="K431" s="12" t="n">
        <v>1</v>
      </c>
    </row>
    <row r="432">
      <c r="A432" s="12" t="inlineStr">
        <is>
          <t>R3: ST auxiliary electrical e-house (40 x 65 ft)</t>
        </is>
      </c>
      <c r="B432" s="12" t="inlineStr">
        <is>
          <t>R3</t>
        </is>
      </c>
      <c r="C432" s="12" t="inlineStr">
        <is>
          <t>A</t>
        </is>
      </c>
      <c r="D432" s="12" t="inlineStr">
        <is>
          <t>T-R3 480 V secondary to the R3 incomer</t>
        </is>
      </c>
      <c r="E432" s="12" t="n">
        <v>480</v>
      </c>
      <c r="F432" s="12" t="n">
        <v>3000</v>
      </c>
      <c r="G432" s="12" t="n">
        <v>3609</v>
      </c>
      <c r="H432" s="12" t="inlineStr">
        <is>
          <t>T-R3: 13.8/0.48 kV</t>
        </is>
      </c>
      <c r="I432" s="12" t="inlineStr">
        <is>
          <t>LV 600 V</t>
        </is>
      </c>
      <c r="J432" s="12" t="inlineStr">
        <is>
          <t>500 kcmil</t>
        </is>
      </c>
      <c r="K432" s="12" t="n">
        <v>12</v>
      </c>
    </row>
    <row r="433">
      <c r="A433" s="12" t="inlineStr">
        <is>
          <t>R3: ST auxiliary electrical e-house (40 x 65 ft)</t>
        </is>
      </c>
      <c r="B433" s="12" t="inlineStr">
        <is>
          <t>R3</t>
        </is>
      </c>
      <c r="C433" s="12" t="inlineStr">
        <is>
          <t>A</t>
        </is>
      </c>
      <c r="D433" s="12" t="inlineStr">
        <is>
          <t>LV panel / distribution feeder</t>
        </is>
      </c>
      <c r="E433" s="12" t="n">
        <v>480</v>
      </c>
      <c r="F433" s="12" t="n">
        <v>250</v>
      </c>
      <c r="G433" s="12" t="n">
        <v>353.8</v>
      </c>
      <c r="H433" s="12" t="inlineStr">
        <is>
          <t>R3: ST auxiliary electrical e-house (40 x 65 ft)</t>
        </is>
      </c>
      <c r="I433" s="12" t="inlineStr">
        <is>
          <t>LV 600 V</t>
        </is>
      </c>
      <c r="J433" s="12" t="inlineStr">
        <is>
          <t>4/0</t>
        </is>
      </c>
      <c r="K433" s="12" t="n">
        <v>2</v>
      </c>
    </row>
    <row r="434">
      <c r="A434" s="12" t="inlineStr">
        <is>
          <t>SCRB-1A/B: SCR dilution-air blowers</t>
        </is>
      </c>
      <c r="B434" s="12" t="inlineStr">
        <is>
          <t>SCRB-1</t>
        </is>
      </c>
      <c r="C434" s="12" t="inlineStr">
        <is>
          <t>A</t>
        </is>
      </c>
      <c r="D434" s="12" t="inlineStr">
        <is>
          <t>Motor 1 of 2, 110 kW</t>
        </is>
      </c>
      <c r="E434" s="12" t="n">
        <v>480</v>
      </c>
      <c r="F434" s="12" t="n">
        <v>110</v>
      </c>
      <c r="G434" s="12" t="n">
        <v>155.7</v>
      </c>
      <c r="H434" s="12" t="inlineStr">
        <is>
          <t>R2A: unit / HRSG electrical e-house (32 x 40 ft)</t>
        </is>
      </c>
      <c r="I434" s="12" t="inlineStr">
        <is>
          <t>LV 600 V</t>
        </is>
      </c>
      <c r="J434" s="12" t="inlineStr">
        <is>
          <t>3/0</t>
        </is>
      </c>
      <c r="K434" s="12" t="n">
        <v>1</v>
      </c>
    </row>
    <row r="435">
      <c r="A435" s="12" t="inlineStr">
        <is>
          <t>SCRB-1A/B: SCR dilution-air blowers</t>
        </is>
      </c>
      <c r="B435" s="12" t="inlineStr">
        <is>
          <t>SCRB-1</t>
        </is>
      </c>
      <c r="C435" s="12" t="inlineStr">
        <is>
          <t>A</t>
        </is>
      </c>
      <c r="D435" s="12" t="inlineStr">
        <is>
          <t>Motor 2 of 2, 110 kW</t>
        </is>
      </c>
      <c r="E435" s="12" t="n">
        <v>480</v>
      </c>
      <c r="F435" s="12" t="n">
        <v>110</v>
      </c>
      <c r="G435" s="12" t="n">
        <v>155.7</v>
      </c>
      <c r="H435" s="12" t="inlineStr">
        <is>
          <t>R2A: unit / HRSG electrical e-house (32 x 40 ft)</t>
        </is>
      </c>
      <c r="I435" s="12" t="inlineStr">
        <is>
          <t>LV 600 V</t>
        </is>
      </c>
      <c r="J435" s="12" t="inlineStr">
        <is>
          <t>3/0</t>
        </is>
      </c>
      <c r="K435" s="12" t="n">
        <v>1</v>
      </c>
    </row>
    <row r="436">
      <c r="A436" s="12" t="inlineStr">
        <is>
          <t>SCRB-2A/B: SCR dilution-air blowers</t>
        </is>
      </c>
      <c r="B436" s="12" t="inlineStr">
        <is>
          <t>SCRB-2</t>
        </is>
      </c>
      <c r="C436" s="12" t="inlineStr">
        <is>
          <t>A</t>
        </is>
      </c>
      <c r="D436" s="12" t="inlineStr">
        <is>
          <t>Motor 1 of 2, 110 kW</t>
        </is>
      </c>
      <c r="E436" s="12" t="n">
        <v>480</v>
      </c>
      <c r="F436" s="12" t="n">
        <v>110</v>
      </c>
      <c r="G436" s="12" t="n">
        <v>155.7</v>
      </c>
      <c r="H436" s="12" t="inlineStr">
        <is>
          <t>R2B: unit / HRSG electrical e-house (32 x 40 ft)</t>
        </is>
      </c>
      <c r="I436" s="12" t="inlineStr">
        <is>
          <t>LV 600 V</t>
        </is>
      </c>
      <c r="J436" s="12" t="inlineStr">
        <is>
          <t>3/0</t>
        </is>
      </c>
      <c r="K436" s="12" t="n">
        <v>1</v>
      </c>
    </row>
    <row r="437">
      <c r="A437" s="12" t="inlineStr">
        <is>
          <t>SCRB-2A/B: SCR dilution-air blowers</t>
        </is>
      </c>
      <c r="B437" s="12" t="inlineStr">
        <is>
          <t>SCRB-2</t>
        </is>
      </c>
      <c r="C437" s="12" t="inlineStr">
        <is>
          <t>A</t>
        </is>
      </c>
      <c r="D437" s="12" t="inlineStr">
        <is>
          <t>Motor 2 of 2, 110 kW</t>
        </is>
      </c>
      <c r="E437" s="12" t="n">
        <v>480</v>
      </c>
      <c r="F437" s="12" t="n">
        <v>110</v>
      </c>
      <c r="G437" s="12" t="n">
        <v>155.7</v>
      </c>
      <c r="H437" s="12" t="inlineStr">
        <is>
          <t>R2B: unit / HRSG electrical e-house (32 x 40 ft)</t>
        </is>
      </c>
      <c r="I437" s="12" t="inlineStr">
        <is>
          <t>LV 600 V</t>
        </is>
      </c>
      <c r="J437" s="12" t="inlineStr">
        <is>
          <t>3/0</t>
        </is>
      </c>
      <c r="K437" s="12" t="n">
        <v>1</v>
      </c>
    </row>
    <row r="438">
      <c r="A438" s="12" t="inlineStr">
        <is>
          <t>SCRB-3A/B: SCR dilution-air blowers</t>
        </is>
      </c>
      <c r="B438" s="12" t="inlineStr">
        <is>
          <t>SCRB-3</t>
        </is>
      </c>
      <c r="C438" s="12" t="inlineStr">
        <is>
          <t>A</t>
        </is>
      </c>
      <c r="D438" s="12" t="inlineStr">
        <is>
          <t>Motor 1 of 2, 110 kW</t>
        </is>
      </c>
      <c r="E438" s="12" t="n">
        <v>480</v>
      </c>
      <c r="F438" s="12" t="n">
        <v>110</v>
      </c>
      <c r="G438" s="12" t="n">
        <v>155.7</v>
      </c>
      <c r="H438" s="12" t="inlineStr">
        <is>
          <t>R2C: unit / HRSG electrical e-house (32 x 40 ft)</t>
        </is>
      </c>
      <c r="I438" s="12" t="inlineStr">
        <is>
          <t>LV 600 V</t>
        </is>
      </c>
      <c r="J438" s="12" t="inlineStr">
        <is>
          <t>3/0</t>
        </is>
      </c>
      <c r="K438" s="12" t="n">
        <v>1</v>
      </c>
    </row>
    <row r="439">
      <c r="A439" s="12" t="inlineStr">
        <is>
          <t>SCRB-3A/B: SCR dilution-air blowers</t>
        </is>
      </c>
      <c r="B439" s="12" t="inlineStr">
        <is>
          <t>SCRB-3</t>
        </is>
      </c>
      <c r="C439" s="12" t="inlineStr">
        <is>
          <t>A</t>
        </is>
      </c>
      <c r="D439" s="12" t="inlineStr">
        <is>
          <t>Motor 2 of 2, 110 kW</t>
        </is>
      </c>
      <c r="E439" s="12" t="n">
        <v>480</v>
      </c>
      <c r="F439" s="12" t="n">
        <v>110</v>
      </c>
      <c r="G439" s="12" t="n">
        <v>155.7</v>
      </c>
      <c r="H439" s="12" t="inlineStr">
        <is>
          <t>R2C: unit / HRSG electrical e-house (32 x 40 ft)</t>
        </is>
      </c>
      <c r="I439" s="12" t="inlineStr">
        <is>
          <t>LV 600 V</t>
        </is>
      </c>
      <c r="J439" s="12" t="inlineStr">
        <is>
          <t>3/0</t>
        </is>
      </c>
      <c r="K439" s="12" t="n">
        <v>1</v>
      </c>
    </row>
    <row r="440">
      <c r="A440" s="12" t="inlineStr">
        <is>
          <t>SOS-1: GTG-1 seal-oil and H2 / CO2 gas-control skid</t>
        </is>
      </c>
      <c r="B440" s="12" t="inlineStr">
        <is>
          <t>SOS-1</t>
        </is>
      </c>
      <c r="C440" s="12" t="inlineStr">
        <is>
          <t>A</t>
        </is>
      </c>
      <c r="D440" s="12" t="inlineStr">
        <is>
          <t>Motor 1 of 3, 15 kW</t>
        </is>
      </c>
      <c r="E440" s="12" t="n">
        <v>480</v>
      </c>
      <c r="F440" s="12" t="n">
        <v>15</v>
      </c>
      <c r="G440" s="12" t="n">
        <v>21.2</v>
      </c>
      <c r="H440" s="12" t="inlineStr">
        <is>
          <t>R1 MCC-GT1</t>
        </is>
      </c>
      <c r="I440" s="12" t="inlineStr">
        <is>
          <t>LV 600 V</t>
        </is>
      </c>
      <c r="J440" s="12" t="inlineStr">
        <is>
          <t>6</t>
        </is>
      </c>
      <c r="K440" s="12" t="n">
        <v>1</v>
      </c>
    </row>
    <row r="441">
      <c r="A441" s="12" t="inlineStr">
        <is>
          <t>SOS-1: GTG-1 seal-oil and H2 / CO2 gas-control skid</t>
        </is>
      </c>
      <c r="B441" s="12" t="inlineStr">
        <is>
          <t>SOS-1</t>
        </is>
      </c>
      <c r="C441" s="12" t="inlineStr">
        <is>
          <t>A</t>
        </is>
      </c>
      <c r="D441" s="12" t="inlineStr">
        <is>
          <t>Motor 2 of 3, 15 kW</t>
        </is>
      </c>
      <c r="E441" s="12" t="n">
        <v>480</v>
      </c>
      <c r="F441" s="12" t="n">
        <v>15</v>
      </c>
      <c r="G441" s="12" t="n">
        <v>21.2</v>
      </c>
      <c r="H441" s="12" t="inlineStr">
        <is>
          <t>R1 MCC-GT1</t>
        </is>
      </c>
      <c r="I441" s="12" t="inlineStr">
        <is>
          <t>LV 600 V</t>
        </is>
      </c>
      <c r="J441" s="12" t="inlineStr">
        <is>
          <t>6</t>
        </is>
      </c>
      <c r="K441" s="12" t="n">
        <v>1</v>
      </c>
    </row>
    <row r="442">
      <c r="A442" s="12" t="inlineStr">
        <is>
          <t>SOS-1: GTG-1 seal-oil and H2 / CO2 gas-control skid</t>
        </is>
      </c>
      <c r="B442" s="12" t="inlineStr">
        <is>
          <t>SOS-1</t>
        </is>
      </c>
      <c r="C442" s="12" t="inlineStr">
        <is>
          <t>A</t>
        </is>
      </c>
      <c r="D442" s="12" t="inlineStr">
        <is>
          <t>Motor 3 of 3, 15 kW</t>
        </is>
      </c>
      <c r="E442" s="12" t="n">
        <v>480</v>
      </c>
      <c r="F442" s="12" t="n">
        <v>15</v>
      </c>
      <c r="G442" s="12" t="n">
        <v>21.2</v>
      </c>
      <c r="H442" s="12" t="inlineStr">
        <is>
          <t>R1 MCC-GT1</t>
        </is>
      </c>
      <c r="I442" s="12" t="inlineStr">
        <is>
          <t>LV 600 V</t>
        </is>
      </c>
      <c r="J442" s="12" t="inlineStr">
        <is>
          <t>6</t>
        </is>
      </c>
      <c r="K442" s="12" t="n">
        <v>1</v>
      </c>
    </row>
    <row r="443">
      <c r="A443" s="12" t="inlineStr">
        <is>
          <t>SOS-2: GTG-2 seal-oil and H2 / CO2 gas-control skid</t>
        </is>
      </c>
      <c r="B443" s="12" t="inlineStr">
        <is>
          <t>SOS-2</t>
        </is>
      </c>
      <c r="C443" s="12" t="inlineStr">
        <is>
          <t>A</t>
        </is>
      </c>
      <c r="D443" s="12" t="inlineStr">
        <is>
          <t>Motor 1 of 3, 15 kW</t>
        </is>
      </c>
      <c r="E443" s="12" t="n">
        <v>480</v>
      </c>
      <c r="F443" s="12" t="n">
        <v>15</v>
      </c>
      <c r="G443" s="12" t="n">
        <v>21.2</v>
      </c>
      <c r="H443" s="12" t="inlineStr">
        <is>
          <t>R1 MCC-GT2</t>
        </is>
      </c>
      <c r="I443" s="12" t="inlineStr">
        <is>
          <t>LV 600 V</t>
        </is>
      </c>
      <c r="J443" s="12" t="inlineStr">
        <is>
          <t>4</t>
        </is>
      </c>
      <c r="K443" s="12" t="n">
        <v>1</v>
      </c>
    </row>
    <row r="444">
      <c r="A444" s="12" t="inlineStr">
        <is>
          <t>SOS-2: GTG-2 seal-oil and H2 / CO2 gas-control skid</t>
        </is>
      </c>
      <c r="B444" s="12" t="inlineStr">
        <is>
          <t>SOS-2</t>
        </is>
      </c>
      <c r="C444" s="12" t="inlineStr">
        <is>
          <t>A</t>
        </is>
      </c>
      <c r="D444" s="12" t="inlineStr">
        <is>
          <t>Motor 2 of 3, 15 kW</t>
        </is>
      </c>
      <c r="E444" s="12" t="n">
        <v>480</v>
      </c>
      <c r="F444" s="12" t="n">
        <v>15</v>
      </c>
      <c r="G444" s="12" t="n">
        <v>21.2</v>
      </c>
      <c r="H444" s="12" t="inlineStr">
        <is>
          <t>R1 MCC-GT2</t>
        </is>
      </c>
      <c r="I444" s="12" t="inlineStr">
        <is>
          <t>LV 600 V</t>
        </is>
      </c>
      <c r="J444" s="12" t="inlineStr">
        <is>
          <t>4</t>
        </is>
      </c>
      <c r="K444" s="12" t="n">
        <v>1</v>
      </c>
    </row>
    <row r="445">
      <c r="A445" s="12" t="inlineStr">
        <is>
          <t>SOS-2: GTG-2 seal-oil and H2 / CO2 gas-control skid</t>
        </is>
      </c>
      <c r="B445" s="12" t="inlineStr">
        <is>
          <t>SOS-2</t>
        </is>
      </c>
      <c r="C445" s="12" t="inlineStr">
        <is>
          <t>A</t>
        </is>
      </c>
      <c r="D445" s="12" t="inlineStr">
        <is>
          <t>Motor 3 of 3, 15 kW</t>
        </is>
      </c>
      <c r="E445" s="12" t="n">
        <v>480</v>
      </c>
      <c r="F445" s="12" t="n">
        <v>15</v>
      </c>
      <c r="G445" s="12" t="n">
        <v>21.2</v>
      </c>
      <c r="H445" s="12" t="inlineStr">
        <is>
          <t>R1 MCC-GT2</t>
        </is>
      </c>
      <c r="I445" s="12" t="inlineStr">
        <is>
          <t>LV 600 V</t>
        </is>
      </c>
      <c r="J445" s="12" t="inlineStr">
        <is>
          <t>4</t>
        </is>
      </c>
      <c r="K445" s="12" t="n">
        <v>1</v>
      </c>
    </row>
    <row r="446">
      <c r="A446" s="12" t="inlineStr">
        <is>
          <t>SOS-3: GTG-3 seal-oil and H2 / CO2 gas-control skid</t>
        </is>
      </c>
      <c r="B446" s="12" t="inlineStr">
        <is>
          <t>SOS-3</t>
        </is>
      </c>
      <c r="C446" s="12" t="inlineStr">
        <is>
          <t>A</t>
        </is>
      </c>
      <c r="D446" s="12" t="inlineStr">
        <is>
          <t>Motor 1 of 3, 15 kW</t>
        </is>
      </c>
      <c r="E446" s="12" t="n">
        <v>480</v>
      </c>
      <c r="F446" s="12" t="n">
        <v>15</v>
      </c>
      <c r="G446" s="12" t="n">
        <v>21.2</v>
      </c>
      <c r="H446" s="12" t="inlineStr">
        <is>
          <t>R1 MCC-GT3</t>
        </is>
      </c>
      <c r="I446" s="12" t="inlineStr">
        <is>
          <t>LV 600 V</t>
        </is>
      </c>
      <c r="J446" s="12" t="inlineStr">
        <is>
          <t>4</t>
        </is>
      </c>
      <c r="K446" s="12" t="n">
        <v>1</v>
      </c>
    </row>
    <row r="447">
      <c r="A447" s="12" t="inlineStr">
        <is>
          <t>SOS-3: GTG-3 seal-oil and H2 / CO2 gas-control skid</t>
        </is>
      </c>
      <c r="B447" s="12" t="inlineStr">
        <is>
          <t>SOS-3</t>
        </is>
      </c>
      <c r="C447" s="12" t="inlineStr">
        <is>
          <t>A</t>
        </is>
      </c>
      <c r="D447" s="12" t="inlineStr">
        <is>
          <t>Motor 2 of 3, 15 kW</t>
        </is>
      </c>
      <c r="E447" s="12" t="n">
        <v>480</v>
      </c>
      <c r="F447" s="12" t="n">
        <v>15</v>
      </c>
      <c r="G447" s="12" t="n">
        <v>21.2</v>
      </c>
      <c r="H447" s="12" t="inlineStr">
        <is>
          <t>R1 MCC-GT3</t>
        </is>
      </c>
      <c r="I447" s="12" t="inlineStr">
        <is>
          <t>LV 600 V</t>
        </is>
      </c>
      <c r="J447" s="12" t="inlineStr">
        <is>
          <t>4</t>
        </is>
      </c>
      <c r="K447" s="12" t="n">
        <v>1</v>
      </c>
    </row>
    <row r="448">
      <c r="A448" s="12" t="inlineStr">
        <is>
          <t>SOS-3: GTG-3 seal-oil and H2 / CO2 gas-control skid</t>
        </is>
      </c>
      <c r="B448" s="12" t="inlineStr">
        <is>
          <t>SOS-3</t>
        </is>
      </c>
      <c r="C448" s="12" t="inlineStr">
        <is>
          <t>A</t>
        </is>
      </c>
      <c r="D448" s="12" t="inlineStr">
        <is>
          <t>Motor 3 of 3, 15 kW</t>
        </is>
      </c>
      <c r="E448" s="12" t="n">
        <v>480</v>
      </c>
      <c r="F448" s="12" t="n">
        <v>15</v>
      </c>
      <c r="G448" s="12" t="n">
        <v>21.2</v>
      </c>
      <c r="H448" s="12" t="inlineStr">
        <is>
          <t>R1 MCC-GT3</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aux: lube oil, turning gear, EHC</t>
        </is>
      </c>
      <c r="B450" s="12" t="inlineStr">
        <is>
          <t>ST aux</t>
        </is>
      </c>
      <c r="C450" s="12" t="inlineStr">
        <is>
          <t>A</t>
        </is>
      </c>
      <c r="D450" s="12" t="inlineStr">
        <is>
          <t>Motor 2 of 10, 40 kW</t>
        </is>
      </c>
      <c r="E450" s="12" t="n">
        <v>480</v>
      </c>
      <c r="F450" s="12" t="n">
        <v>40</v>
      </c>
      <c r="G450" s="12" t="n">
        <v>56.6</v>
      </c>
      <c r="H450" s="12" t="inlineStr">
        <is>
          <t>R3: ST auxiliary electrical e-house (40 x 65 ft)</t>
        </is>
      </c>
      <c r="I450" s="12" t="inlineStr">
        <is>
          <t>LV 600 V</t>
        </is>
      </c>
      <c r="J450" s="12" t="inlineStr">
        <is>
          <t>4</t>
        </is>
      </c>
      <c r="K450" s="12" t="n">
        <v>1</v>
      </c>
    </row>
    <row r="451">
      <c r="A451" s="12" t="inlineStr">
        <is>
          <t>ST aux: lube oil, turning gear, EHC</t>
        </is>
      </c>
      <c r="B451" s="12" t="inlineStr">
        <is>
          <t>ST aux</t>
        </is>
      </c>
      <c r="C451" s="12" t="inlineStr">
        <is>
          <t>A</t>
        </is>
      </c>
      <c r="D451" s="12" t="inlineStr">
        <is>
          <t>Motor 3 of 10, 40 kW</t>
        </is>
      </c>
      <c r="E451" s="12" t="n">
        <v>480</v>
      </c>
      <c r="F451" s="12" t="n">
        <v>40</v>
      </c>
      <c r="G451" s="12" t="n">
        <v>56.6</v>
      </c>
      <c r="H451" s="12" t="inlineStr">
        <is>
          <t>R3: ST auxiliary electrical e-house (40 x 65 ft)</t>
        </is>
      </c>
      <c r="I451" s="12" t="inlineStr">
        <is>
          <t>LV 600 V</t>
        </is>
      </c>
      <c r="J451" s="12" t="inlineStr">
        <is>
          <t>4</t>
        </is>
      </c>
      <c r="K451" s="12" t="n">
        <v>1</v>
      </c>
    </row>
    <row r="452">
      <c r="A452" s="12" t="inlineStr">
        <is>
          <t>ST aux: lube oil, turning gear, EHC</t>
        </is>
      </c>
      <c r="B452" s="12" t="inlineStr">
        <is>
          <t>ST aux</t>
        </is>
      </c>
      <c r="C452" s="12" t="inlineStr">
        <is>
          <t>A</t>
        </is>
      </c>
      <c r="D452" s="12" t="inlineStr">
        <is>
          <t>Motor 4 of 10, 40 kW</t>
        </is>
      </c>
      <c r="E452" s="12" t="n">
        <v>480</v>
      </c>
      <c r="F452" s="12" t="n">
        <v>40</v>
      </c>
      <c r="G452" s="12" t="n">
        <v>56.6</v>
      </c>
      <c r="H452" s="12" t="inlineStr">
        <is>
          <t>R3: ST auxiliary electrical e-house (40 x 65 ft)</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5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6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7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8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9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10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steam turbine (HP/IP + LP), ACC plant</t>
        </is>
      </c>
      <c r="B459" s="12" t="inlineStr">
        <is>
          <t>ST</t>
        </is>
      </c>
      <c r="C459" s="12" t="inlineStr">
        <is>
          <t>A</t>
        </is>
      </c>
      <c r="D459" s="12" t="inlineStr">
        <is>
          <t>MOV 1: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3: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4: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5: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6: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7: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8: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9: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10: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11: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12: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13: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14: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15: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16: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17: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18: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19: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20: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480 V welding receptacle 1</t>
        </is>
      </c>
      <c r="E480" s="12" t="n">
        <v>480</v>
      </c>
      <c r="F480" s="12" t="n">
        <v>60</v>
      </c>
      <c r="G480" s="12" t="n">
        <v>76</v>
      </c>
      <c r="H480" s="12" t="inlineStr">
        <is>
          <t>R3: ST auxiliary electrical e-house (40 x 65 ft)</t>
        </is>
      </c>
      <c r="I480" s="12" t="inlineStr">
        <is>
          <t>LV 600 V</t>
        </is>
      </c>
      <c r="J480" s="12" t="inlineStr">
        <is>
          <t>2</t>
        </is>
      </c>
      <c r="K480" s="12" t="n">
        <v>1</v>
      </c>
    </row>
    <row r="481">
      <c r="A481" s="12" t="inlineStr">
        <is>
          <t>ST: steam turbine (HP/IP + LP), ACC plant</t>
        </is>
      </c>
      <c r="B481" s="12" t="inlineStr">
        <is>
          <t>ST</t>
        </is>
      </c>
      <c r="C481" s="12" t="inlineStr">
        <is>
          <t>A</t>
        </is>
      </c>
      <c r="D481" s="12" t="inlineStr">
        <is>
          <t>480 V welding receptacle 2</t>
        </is>
      </c>
      <c r="E481" s="12" t="n">
        <v>480</v>
      </c>
      <c r="F481" s="12" t="n">
        <v>60</v>
      </c>
      <c r="G481" s="12" t="n">
        <v>76</v>
      </c>
      <c r="H481" s="12" t="inlineStr">
        <is>
          <t>R3: ST auxiliary electrical e-house (40 x 65 ft)</t>
        </is>
      </c>
      <c r="I481" s="12" t="inlineStr">
        <is>
          <t>LV 600 V</t>
        </is>
      </c>
      <c r="J481" s="12" t="inlineStr">
        <is>
          <t>2</t>
        </is>
      </c>
      <c r="K481" s="12" t="n">
        <v>1</v>
      </c>
    </row>
    <row r="482">
      <c r="A482" s="12" t="inlineStr">
        <is>
          <t>ST: steam turbine (HP/IP + LP), ACC plant</t>
        </is>
      </c>
      <c r="B482" s="12" t="inlineStr">
        <is>
          <t>ST</t>
        </is>
      </c>
      <c r="C482" s="12" t="inlineStr">
        <is>
          <t>A</t>
        </is>
      </c>
      <c r="D482" s="12" t="inlineStr">
        <is>
          <t>480 V welding receptacle 3</t>
        </is>
      </c>
      <c r="E482" s="12" t="n">
        <v>480</v>
      </c>
      <c r="F482" s="12" t="n">
        <v>60</v>
      </c>
      <c r="G482" s="12" t="n">
        <v>76</v>
      </c>
      <c r="H482" s="12" t="inlineStr">
        <is>
          <t>R3: ST auxiliary electrical e-house (40 x 65 ft)</t>
        </is>
      </c>
      <c r="I482" s="12" t="inlineStr">
        <is>
          <t>LV 600 V</t>
        </is>
      </c>
      <c r="J482" s="12" t="inlineStr">
        <is>
          <t>2</t>
        </is>
      </c>
      <c r="K482" s="12" t="n">
        <v>1</v>
      </c>
    </row>
    <row r="483">
      <c r="A483" s="12" t="inlineStr">
        <is>
          <t>ST: steam turbine (HP/IP + LP), ACC plant</t>
        </is>
      </c>
      <c r="B483" s="12" t="inlineStr">
        <is>
          <t>ST</t>
        </is>
      </c>
      <c r="C483" s="12" t="inlineStr">
        <is>
          <t>A</t>
        </is>
      </c>
      <c r="D483" s="12" t="inlineStr">
        <is>
          <t>480 V welding receptacle 4</t>
        </is>
      </c>
      <c r="E483" s="12" t="n">
        <v>480</v>
      </c>
      <c r="F483" s="12" t="n">
        <v>60</v>
      </c>
      <c r="G483" s="12" t="n">
        <v>76</v>
      </c>
      <c r="H483" s="12" t="inlineStr">
        <is>
          <t>R3: ST auxiliary electrical e-house (40 x 65 ft)</t>
        </is>
      </c>
      <c r="I483" s="12" t="inlineStr">
        <is>
          <t>LV 600 V</t>
        </is>
      </c>
      <c r="J483" s="12" t="inlineStr">
        <is>
          <t>2</t>
        </is>
      </c>
      <c r="K483" s="12" t="n">
        <v>1</v>
      </c>
    </row>
    <row r="484">
      <c r="A484" s="12" t="inlineStr">
        <is>
          <t>STG: steam-turbine generator</t>
        </is>
      </c>
      <c r="B484" s="12" t="inlineStr">
        <is>
          <t>STG</t>
        </is>
      </c>
      <c r="C484" s="12" t="inlineStr">
        <is>
          <t>A</t>
        </is>
      </c>
      <c r="D484" s="12" t="inlineStr">
        <is>
          <t>Motor 1 of 4, 2 kW</t>
        </is>
      </c>
      <c r="E484" s="12" t="n">
        <v>480</v>
      </c>
      <c r="F484" s="12" t="n">
        <v>2</v>
      </c>
      <c r="G484" s="12" t="n">
        <v>2.8</v>
      </c>
      <c r="H484" s="12" t="inlineStr">
        <is>
          <t>R3: ST auxiliary electrical e-house (40 x 65 ft)</t>
        </is>
      </c>
      <c r="I484" s="12" t="inlineStr">
        <is>
          <t>LV 600 V</t>
        </is>
      </c>
      <c r="J484" s="12" t="inlineStr">
        <is>
          <t>10</t>
        </is>
      </c>
      <c r="K484" s="12" t="n">
        <v>1</v>
      </c>
    </row>
    <row r="485">
      <c r="A485" s="12" t="inlineStr">
        <is>
          <t>STG: steam-turbine generator</t>
        </is>
      </c>
      <c r="B485" s="12" t="inlineStr">
        <is>
          <t>STG</t>
        </is>
      </c>
      <c r="C485" s="12" t="inlineStr">
        <is>
          <t>A</t>
        </is>
      </c>
      <c r="D485" s="12" t="inlineStr">
        <is>
          <t>Motor 2 of 4, 2 kW</t>
        </is>
      </c>
      <c r="E485" s="12" t="n">
        <v>480</v>
      </c>
      <c r="F485" s="12" t="n">
        <v>2</v>
      </c>
      <c r="G485" s="12" t="n">
        <v>2.8</v>
      </c>
      <c r="H485" s="12" t="inlineStr">
        <is>
          <t>R3: ST auxiliary electrical e-house (40 x 65 ft)</t>
        </is>
      </c>
      <c r="I485" s="12" t="inlineStr">
        <is>
          <t>LV 600 V</t>
        </is>
      </c>
      <c r="J485" s="12" t="inlineStr">
        <is>
          <t>10</t>
        </is>
      </c>
      <c r="K485" s="12" t="n">
        <v>1</v>
      </c>
    </row>
    <row r="486">
      <c r="A486" s="12" t="inlineStr">
        <is>
          <t>STG: steam-turbine generator</t>
        </is>
      </c>
      <c r="B486" s="12" t="inlineStr">
        <is>
          <t>STG</t>
        </is>
      </c>
      <c r="C486" s="12" t="inlineStr">
        <is>
          <t>A</t>
        </is>
      </c>
      <c r="D486" s="12" t="inlineStr">
        <is>
          <t>Motor 3 of 4, 2 kW</t>
        </is>
      </c>
      <c r="E486" s="12" t="n">
        <v>480</v>
      </c>
      <c r="F486" s="12" t="n">
        <v>2</v>
      </c>
      <c r="G486" s="12" t="n">
        <v>2.8</v>
      </c>
      <c r="H486" s="12" t="inlineStr">
        <is>
          <t>R3: ST auxiliary electrical e-house (40 x 65 ft)</t>
        </is>
      </c>
      <c r="I486" s="12" t="inlineStr">
        <is>
          <t>LV 600 V</t>
        </is>
      </c>
      <c r="J486" s="12" t="inlineStr">
        <is>
          <t>10</t>
        </is>
      </c>
      <c r="K486" s="12" t="n">
        <v>1</v>
      </c>
    </row>
    <row r="487">
      <c r="A487" s="12" t="inlineStr">
        <is>
          <t>STG: steam-turbine generator</t>
        </is>
      </c>
      <c r="B487" s="12" t="inlineStr">
        <is>
          <t>STG</t>
        </is>
      </c>
      <c r="C487" s="12" t="inlineStr">
        <is>
          <t>A</t>
        </is>
      </c>
      <c r="D487" s="12" t="inlineStr">
        <is>
          <t>Motor 4 of 4, 2 kW</t>
        </is>
      </c>
      <c r="E487" s="12" t="n">
        <v>480</v>
      </c>
      <c r="F487" s="12" t="n">
        <v>2</v>
      </c>
      <c r="G487" s="12" t="n">
        <v>2.8</v>
      </c>
      <c r="H487" s="12" t="inlineStr">
        <is>
          <t>R3: ST auxiliary electrical e-house (40 x 65 ft)</t>
        </is>
      </c>
      <c r="I487" s="12" t="inlineStr">
        <is>
          <t>LV 600 V</t>
        </is>
      </c>
      <c r="J487" s="12" t="inlineStr">
        <is>
          <t>10</t>
        </is>
      </c>
      <c r="K487" s="12" t="n">
        <v>1</v>
      </c>
    </row>
    <row r="488">
      <c r="A488" s="12" t="inlineStr">
        <is>
          <t>SWAS: steam and water analysis</t>
        </is>
      </c>
      <c r="B488" s="12" t="inlineStr">
        <is>
          <t>SWAS</t>
        </is>
      </c>
      <c r="C488" s="12" t="inlineStr">
        <is>
          <t>A</t>
        </is>
      </c>
      <c r="D488" s="12" t="inlineStr">
        <is>
          <t>LV power feeder</t>
        </is>
      </c>
      <c r="E488" s="12" t="n">
        <v>480</v>
      </c>
      <c r="F488" s="12" t="n">
        <v>15</v>
      </c>
      <c r="G488" s="12" t="n">
        <v>21.2</v>
      </c>
      <c r="H488" s="12" t="inlineStr">
        <is>
          <t>R3: ST auxiliary electrical e-house (40 x 65 ft)</t>
        </is>
      </c>
      <c r="I488" s="12" t="inlineStr">
        <is>
          <t>LV 600 V</t>
        </is>
      </c>
      <c r="J488" s="12" t="inlineStr">
        <is>
          <t>10</t>
        </is>
      </c>
      <c r="K488" s="12" t="n">
        <v>1</v>
      </c>
    </row>
    <row r="489">
      <c r="A489" s="12" t="inlineStr">
        <is>
          <t>T-R2A: 13.8/0.48 kV</t>
        </is>
      </c>
      <c r="B489" s="12" t="inlineStr"/>
      <c r="C489" s="12" t="inlineStr">
        <is>
          <t>A</t>
        </is>
      </c>
      <c r="D489" s="12" t="inlineStr">
        <is>
          <t>Motor 1 of 6, 2 kW</t>
        </is>
      </c>
      <c r="E489" s="12" t="n">
        <v>480</v>
      </c>
      <c r="F489" s="12" t="n">
        <v>2</v>
      </c>
      <c r="G489" s="12" t="n">
        <v>2.8</v>
      </c>
      <c r="H489" s="12" t="inlineStr">
        <is>
          <t>R2A: unit / HRSG electrical e-house (32 x 40 ft)</t>
        </is>
      </c>
      <c r="I489" s="12" t="inlineStr">
        <is>
          <t>LV 600 V</t>
        </is>
      </c>
      <c r="J489" s="12" t="inlineStr">
        <is>
          <t>10</t>
        </is>
      </c>
      <c r="K489" s="12" t="n">
        <v>1</v>
      </c>
    </row>
    <row r="490">
      <c r="A490" s="12" t="inlineStr">
        <is>
          <t>T-R2A: 13.8/0.48 kV</t>
        </is>
      </c>
      <c r="B490" s="12" t="inlineStr"/>
      <c r="C490" s="12" t="inlineStr">
        <is>
          <t>A</t>
        </is>
      </c>
      <c r="D490" s="12" t="inlineStr">
        <is>
          <t>Motor 2 of 6, 2 kW</t>
        </is>
      </c>
      <c r="E490" s="12" t="n">
        <v>480</v>
      </c>
      <c r="F490" s="12" t="n">
        <v>2</v>
      </c>
      <c r="G490" s="12" t="n">
        <v>2.8</v>
      </c>
      <c r="H490" s="12" t="inlineStr">
        <is>
          <t>R2A: unit / HRSG electrical e-house (32 x 40 ft)</t>
        </is>
      </c>
      <c r="I490" s="12" t="inlineStr">
        <is>
          <t>LV 600 V</t>
        </is>
      </c>
      <c r="J490" s="12" t="inlineStr">
        <is>
          <t>10</t>
        </is>
      </c>
      <c r="K490" s="12" t="n">
        <v>1</v>
      </c>
    </row>
    <row r="491">
      <c r="A491" s="12" t="inlineStr">
        <is>
          <t>T-R2A: 13.8/0.48 kV</t>
        </is>
      </c>
      <c r="B491" s="12" t="inlineStr"/>
      <c r="C491" s="12" t="inlineStr">
        <is>
          <t>A</t>
        </is>
      </c>
      <c r="D491" s="12" t="inlineStr">
        <is>
          <t>Motor 3 of 6, 2 kW</t>
        </is>
      </c>
      <c r="E491" s="12" t="n">
        <v>480</v>
      </c>
      <c r="F491" s="12" t="n">
        <v>2</v>
      </c>
      <c r="G491" s="12" t="n">
        <v>2.8</v>
      </c>
      <c r="H491" s="12" t="inlineStr">
        <is>
          <t>R2A: unit / HRSG electrical e-house (32 x 40 ft)</t>
        </is>
      </c>
      <c r="I491" s="12" t="inlineStr">
        <is>
          <t>LV 600 V</t>
        </is>
      </c>
      <c r="J491" s="12" t="inlineStr">
        <is>
          <t>10</t>
        </is>
      </c>
      <c r="K491" s="12" t="n">
        <v>1</v>
      </c>
    </row>
    <row r="492">
      <c r="A492" s="12" t="inlineStr">
        <is>
          <t>T-R2A: 13.8/0.48 kV</t>
        </is>
      </c>
      <c r="B492" s="12" t="inlineStr"/>
      <c r="C492" s="12" t="inlineStr">
        <is>
          <t>A</t>
        </is>
      </c>
      <c r="D492" s="12" t="inlineStr">
        <is>
          <t>Motor 4 of 6, 2 kW</t>
        </is>
      </c>
      <c r="E492" s="12" t="n">
        <v>480</v>
      </c>
      <c r="F492" s="12" t="n">
        <v>2</v>
      </c>
      <c r="G492" s="12" t="n">
        <v>2.8</v>
      </c>
      <c r="H492" s="12" t="inlineStr">
        <is>
          <t>R2A: unit / HRSG electrical e-house (32 x 40 ft)</t>
        </is>
      </c>
      <c r="I492" s="12" t="inlineStr">
        <is>
          <t>LV 600 V</t>
        </is>
      </c>
      <c r="J492" s="12" t="inlineStr">
        <is>
          <t>10</t>
        </is>
      </c>
      <c r="K492" s="12" t="n">
        <v>1</v>
      </c>
    </row>
    <row r="493">
      <c r="A493" s="12" t="inlineStr">
        <is>
          <t>T-R2A: 13.8/0.48 kV</t>
        </is>
      </c>
      <c r="B493" s="12" t="inlineStr"/>
      <c r="C493" s="12" t="inlineStr">
        <is>
          <t>A</t>
        </is>
      </c>
      <c r="D493" s="12" t="inlineStr">
        <is>
          <t>Motor 5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6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T-R2B: 13.8/0.48 kV</t>
        </is>
      </c>
      <c r="B495" s="12" t="inlineStr"/>
      <c r="C495" s="12" t="inlineStr">
        <is>
          <t>A</t>
        </is>
      </c>
      <c r="D495" s="12" t="inlineStr">
        <is>
          <t>Motor 1 of 6, 2 kW</t>
        </is>
      </c>
      <c r="E495" s="12" t="n">
        <v>480</v>
      </c>
      <c r="F495" s="12" t="n">
        <v>2</v>
      </c>
      <c r="G495" s="12" t="n">
        <v>2.8</v>
      </c>
      <c r="H495" s="12" t="inlineStr">
        <is>
          <t>R2B: unit / HRSG electrical e-house (32 x 40 ft)</t>
        </is>
      </c>
      <c r="I495" s="12" t="inlineStr">
        <is>
          <t>LV 600 V</t>
        </is>
      </c>
      <c r="J495" s="12" t="inlineStr">
        <is>
          <t>10</t>
        </is>
      </c>
      <c r="K495" s="12" t="n">
        <v>1</v>
      </c>
    </row>
    <row r="496">
      <c r="A496" s="12" t="inlineStr">
        <is>
          <t>T-R2B: 13.8/0.48 kV</t>
        </is>
      </c>
      <c r="B496" s="12" t="inlineStr"/>
      <c r="C496" s="12" t="inlineStr">
        <is>
          <t>A</t>
        </is>
      </c>
      <c r="D496" s="12" t="inlineStr">
        <is>
          <t>Motor 2 of 6, 2 kW</t>
        </is>
      </c>
      <c r="E496" s="12" t="n">
        <v>480</v>
      </c>
      <c r="F496" s="12" t="n">
        <v>2</v>
      </c>
      <c r="G496" s="12" t="n">
        <v>2.8</v>
      </c>
      <c r="H496" s="12" t="inlineStr">
        <is>
          <t>R2B: unit / HRSG electrical e-house (32 x 40 ft)</t>
        </is>
      </c>
      <c r="I496" s="12" t="inlineStr">
        <is>
          <t>LV 600 V</t>
        </is>
      </c>
      <c r="J496" s="12" t="inlineStr">
        <is>
          <t>10</t>
        </is>
      </c>
      <c r="K496" s="12" t="n">
        <v>1</v>
      </c>
    </row>
    <row r="497">
      <c r="A497" s="12" t="inlineStr">
        <is>
          <t>T-R2B: 13.8/0.48 kV</t>
        </is>
      </c>
      <c r="B497" s="12" t="inlineStr"/>
      <c r="C497" s="12" t="inlineStr">
        <is>
          <t>A</t>
        </is>
      </c>
      <c r="D497" s="12" t="inlineStr">
        <is>
          <t>Motor 3 of 6, 2 kW</t>
        </is>
      </c>
      <c r="E497" s="12" t="n">
        <v>480</v>
      </c>
      <c r="F497" s="12" t="n">
        <v>2</v>
      </c>
      <c r="G497" s="12" t="n">
        <v>2.8</v>
      </c>
      <c r="H497" s="12" t="inlineStr">
        <is>
          <t>R2B: unit / HRSG electrical e-house (32 x 40 ft)</t>
        </is>
      </c>
      <c r="I497" s="12" t="inlineStr">
        <is>
          <t>LV 600 V</t>
        </is>
      </c>
      <c r="J497" s="12" t="inlineStr">
        <is>
          <t>10</t>
        </is>
      </c>
      <c r="K497" s="12" t="n">
        <v>1</v>
      </c>
    </row>
    <row r="498">
      <c r="A498" s="12" t="inlineStr">
        <is>
          <t>T-R2B: 13.8/0.48 kV</t>
        </is>
      </c>
      <c r="B498" s="12" t="inlineStr"/>
      <c r="C498" s="12" t="inlineStr">
        <is>
          <t>A</t>
        </is>
      </c>
      <c r="D498" s="12" t="inlineStr">
        <is>
          <t>Motor 4 of 6, 2 kW</t>
        </is>
      </c>
      <c r="E498" s="12" t="n">
        <v>480</v>
      </c>
      <c r="F498" s="12" t="n">
        <v>2</v>
      </c>
      <c r="G498" s="12" t="n">
        <v>2.8</v>
      </c>
      <c r="H498" s="12" t="inlineStr">
        <is>
          <t>R2B: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5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6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T-R2C: 13.8/0.48 kV</t>
        </is>
      </c>
      <c r="B501" s="12" t="inlineStr"/>
      <c r="C501" s="12" t="inlineStr">
        <is>
          <t>A</t>
        </is>
      </c>
      <c r="D501" s="12" t="inlineStr">
        <is>
          <t>Motor 1 of 6, 2 kW</t>
        </is>
      </c>
      <c r="E501" s="12" t="n">
        <v>480</v>
      </c>
      <c r="F501" s="12" t="n">
        <v>2</v>
      </c>
      <c r="G501" s="12" t="n">
        <v>2.8</v>
      </c>
      <c r="H501" s="12" t="inlineStr">
        <is>
          <t>R2C: unit / HRSG electrical e-house (32 x 40 ft)</t>
        </is>
      </c>
      <c r="I501" s="12" t="inlineStr">
        <is>
          <t>LV 600 V</t>
        </is>
      </c>
      <c r="J501" s="12" t="inlineStr">
        <is>
          <t>10</t>
        </is>
      </c>
      <c r="K501" s="12" t="n">
        <v>1</v>
      </c>
    </row>
    <row r="502">
      <c r="A502" s="12" t="inlineStr">
        <is>
          <t>T-R2C: 13.8/0.48 kV</t>
        </is>
      </c>
      <c r="B502" s="12" t="inlineStr"/>
      <c r="C502" s="12" t="inlineStr">
        <is>
          <t>A</t>
        </is>
      </c>
      <c r="D502" s="12" t="inlineStr">
        <is>
          <t>Motor 2 of 6, 2 kW</t>
        </is>
      </c>
      <c r="E502" s="12" t="n">
        <v>480</v>
      </c>
      <c r="F502" s="12" t="n">
        <v>2</v>
      </c>
      <c r="G502" s="12" t="n">
        <v>2.8</v>
      </c>
      <c r="H502" s="12" t="inlineStr">
        <is>
          <t>R2C: unit / HRSG electrical e-house (32 x 40 ft)</t>
        </is>
      </c>
      <c r="I502" s="12" t="inlineStr">
        <is>
          <t>LV 600 V</t>
        </is>
      </c>
      <c r="J502" s="12" t="inlineStr">
        <is>
          <t>10</t>
        </is>
      </c>
      <c r="K502" s="12" t="n">
        <v>1</v>
      </c>
    </row>
    <row r="503">
      <c r="A503" s="12" t="inlineStr">
        <is>
          <t>T-R2C: 13.8/0.48 kV</t>
        </is>
      </c>
      <c r="B503" s="12" t="inlineStr"/>
      <c r="C503" s="12" t="inlineStr">
        <is>
          <t>A</t>
        </is>
      </c>
      <c r="D503" s="12" t="inlineStr">
        <is>
          <t>Motor 3 of 6, 2 kW</t>
        </is>
      </c>
      <c r="E503" s="12" t="n">
        <v>480</v>
      </c>
      <c r="F503" s="12" t="n">
        <v>2</v>
      </c>
      <c r="G503" s="12" t="n">
        <v>2.8</v>
      </c>
      <c r="H503" s="12" t="inlineStr">
        <is>
          <t>R2C: unit / HRSG electrical e-house (32 x 40 ft)</t>
        </is>
      </c>
      <c r="I503" s="12" t="inlineStr">
        <is>
          <t>LV 600 V</t>
        </is>
      </c>
      <c r="J503" s="12" t="inlineStr">
        <is>
          <t>10</t>
        </is>
      </c>
      <c r="K503" s="12" t="n">
        <v>1</v>
      </c>
    </row>
    <row r="504">
      <c r="A504" s="12" t="inlineStr">
        <is>
          <t>T-R2C: 13.8/0.48 kV</t>
        </is>
      </c>
      <c r="B504" s="12" t="inlineStr"/>
      <c r="C504" s="12" t="inlineStr">
        <is>
          <t>A</t>
        </is>
      </c>
      <c r="D504" s="12" t="inlineStr">
        <is>
          <t>Motor 4 of 6, 2 kW</t>
        </is>
      </c>
      <c r="E504" s="12" t="n">
        <v>480</v>
      </c>
      <c r="F504" s="12" t="n">
        <v>2</v>
      </c>
      <c r="G504" s="12" t="n">
        <v>2.8</v>
      </c>
      <c r="H504" s="12" t="inlineStr">
        <is>
          <t>R2C: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5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6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T-R3: 13.8/0.48 kV</t>
        </is>
      </c>
      <c r="B507" s="12" t="inlineStr"/>
      <c r="C507" s="12" t="inlineStr">
        <is>
          <t>A</t>
        </is>
      </c>
      <c r="D507" s="12" t="inlineStr">
        <is>
          <t>Motor 1 of 6, 2 kW</t>
        </is>
      </c>
      <c r="E507" s="12" t="n">
        <v>480</v>
      </c>
      <c r="F507" s="12" t="n">
        <v>2</v>
      </c>
      <c r="G507" s="12" t="n">
        <v>2.8</v>
      </c>
      <c r="H507" s="12" t="inlineStr">
        <is>
          <t>R3: ST auxiliary electrical e-house (40 x 65 ft)</t>
        </is>
      </c>
      <c r="I507" s="12" t="inlineStr">
        <is>
          <t>LV 600 V</t>
        </is>
      </c>
      <c r="J507" s="12" t="inlineStr">
        <is>
          <t>10</t>
        </is>
      </c>
      <c r="K507" s="12" t="n">
        <v>1</v>
      </c>
    </row>
    <row r="508">
      <c r="A508" s="12" t="inlineStr">
        <is>
          <t>T-R3: 13.8/0.48 kV</t>
        </is>
      </c>
      <c r="B508" s="12" t="inlineStr"/>
      <c r="C508" s="12" t="inlineStr">
        <is>
          <t>A</t>
        </is>
      </c>
      <c r="D508" s="12" t="inlineStr">
        <is>
          <t>Motor 2 of 6, 2 kW</t>
        </is>
      </c>
      <c r="E508" s="12" t="n">
        <v>480</v>
      </c>
      <c r="F508" s="12" t="n">
        <v>2</v>
      </c>
      <c r="G508" s="12" t="n">
        <v>2.8</v>
      </c>
      <c r="H508" s="12" t="inlineStr">
        <is>
          <t>R3: ST auxiliary electrical e-house (40 x 65 ft)</t>
        </is>
      </c>
      <c r="I508" s="12" t="inlineStr">
        <is>
          <t>LV 600 V</t>
        </is>
      </c>
      <c r="J508" s="12" t="inlineStr">
        <is>
          <t>10</t>
        </is>
      </c>
      <c r="K508" s="12" t="n">
        <v>1</v>
      </c>
    </row>
    <row r="509">
      <c r="A509" s="12" t="inlineStr">
        <is>
          <t>T-R3: 13.8/0.48 kV</t>
        </is>
      </c>
      <c r="B509" s="12" t="inlineStr"/>
      <c r="C509" s="12" t="inlineStr">
        <is>
          <t>A</t>
        </is>
      </c>
      <c r="D509" s="12" t="inlineStr">
        <is>
          <t>Motor 3 of 6, 2 kW</t>
        </is>
      </c>
      <c r="E509" s="12" t="n">
        <v>480</v>
      </c>
      <c r="F509" s="12" t="n">
        <v>2</v>
      </c>
      <c r="G509" s="12" t="n">
        <v>2.8</v>
      </c>
      <c r="H509" s="12" t="inlineStr">
        <is>
          <t>R3: ST auxiliary electrical e-house (40 x 65 ft)</t>
        </is>
      </c>
      <c r="I509" s="12" t="inlineStr">
        <is>
          <t>LV 600 V</t>
        </is>
      </c>
      <c r="J509" s="12" t="inlineStr">
        <is>
          <t>10</t>
        </is>
      </c>
      <c r="K509" s="12" t="n">
        <v>1</v>
      </c>
    </row>
    <row r="510">
      <c r="A510" s="12" t="inlineStr">
        <is>
          <t>T-R3: 13.8/0.48 kV</t>
        </is>
      </c>
      <c r="B510" s="12" t="inlineStr"/>
      <c r="C510" s="12" t="inlineStr">
        <is>
          <t>A</t>
        </is>
      </c>
      <c r="D510" s="12" t="inlineStr">
        <is>
          <t>Motor 4 of 6, 2 kW</t>
        </is>
      </c>
      <c r="E510" s="12" t="n">
        <v>480</v>
      </c>
      <c r="F510" s="12" t="n">
        <v>2</v>
      </c>
      <c r="G510" s="12" t="n">
        <v>2.8</v>
      </c>
      <c r="H510" s="12" t="inlineStr">
        <is>
          <t>R3: ST auxiliary electrical e-house (40 x 65 ft)</t>
        </is>
      </c>
      <c r="I510" s="12" t="inlineStr">
        <is>
          <t>LV 600 V</t>
        </is>
      </c>
      <c r="J510" s="12" t="inlineStr">
        <is>
          <t>10</t>
        </is>
      </c>
      <c r="K510" s="12" t="n">
        <v>1</v>
      </c>
    </row>
    <row r="511">
      <c r="A511" s="12" t="inlineStr">
        <is>
          <t>T-R3: 13.8/0.48 kV</t>
        </is>
      </c>
      <c r="B511" s="12" t="inlineStr"/>
      <c r="C511" s="12" t="inlineStr">
        <is>
          <t>A</t>
        </is>
      </c>
      <c r="D511" s="12" t="inlineStr">
        <is>
          <t>Motor 5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6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T4-A: 13.8/4.16 kV station transformer</t>
        </is>
      </c>
      <c r="B513" s="12" t="inlineStr">
        <is>
          <t>T4-A</t>
        </is>
      </c>
      <c r="C513" s="12" t="inlineStr">
        <is>
          <t>A</t>
        </is>
      </c>
      <c r="D513" s="12" t="inlineStr">
        <is>
          <t>Motor 1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T4-A: 13.8/4.16 kV station transformer</t>
        </is>
      </c>
      <c r="B514" s="12" t="inlineStr">
        <is>
          <t>T4-A</t>
        </is>
      </c>
      <c r="C514" s="12" t="inlineStr">
        <is>
          <t>A</t>
        </is>
      </c>
      <c r="D514" s="12" t="inlineStr">
        <is>
          <t>Motor 2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T4-A: 13.8/4.16 kV station transformer</t>
        </is>
      </c>
      <c r="B515" s="12" t="inlineStr">
        <is>
          <t>T4-A</t>
        </is>
      </c>
      <c r="C515" s="12" t="inlineStr">
        <is>
          <t>A</t>
        </is>
      </c>
      <c r="D515" s="12" t="inlineStr">
        <is>
          <t>Motor 3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T4-A: 13.8/4.16 kV station transformer</t>
        </is>
      </c>
      <c r="B516" s="12" t="inlineStr">
        <is>
          <t>T4-A</t>
        </is>
      </c>
      <c r="C516" s="12" t="inlineStr">
        <is>
          <t>A</t>
        </is>
      </c>
      <c r="D516" s="12" t="inlineStr">
        <is>
          <t>Motor 4 of 6, 2 kW</t>
        </is>
      </c>
      <c r="E516" s="12" t="n">
        <v>480</v>
      </c>
      <c r="F516" s="12" t="n">
        <v>2</v>
      </c>
      <c r="G516" s="12" t="n">
        <v>2.8</v>
      </c>
      <c r="H516" s="12" t="inlineStr">
        <is>
          <t>R1 LC-480-B (480 V switchgear)</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5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6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T4-B: 13.8/4.16 kV station transformer</t>
        </is>
      </c>
      <c r="B519" s="12" t="inlineStr">
        <is>
          <t>T4-B</t>
        </is>
      </c>
      <c r="C519" s="12" t="inlineStr">
        <is>
          <t>A</t>
        </is>
      </c>
      <c r="D519" s="12" t="inlineStr">
        <is>
          <t>Motor 1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T4-B: 13.8/4.16 kV station transformer</t>
        </is>
      </c>
      <c r="B520" s="12" t="inlineStr">
        <is>
          <t>T4-B</t>
        </is>
      </c>
      <c r="C520" s="12" t="inlineStr">
        <is>
          <t>A</t>
        </is>
      </c>
      <c r="D520" s="12" t="inlineStr">
        <is>
          <t>Motor 2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T4-B: 13.8/4.16 kV station transformer</t>
        </is>
      </c>
      <c r="B521" s="12" t="inlineStr">
        <is>
          <t>T4-B</t>
        </is>
      </c>
      <c r="C521" s="12" t="inlineStr">
        <is>
          <t>A</t>
        </is>
      </c>
      <c r="D521" s="12" t="inlineStr">
        <is>
          <t>Motor 3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T4-B: 13.8/4.16 kV station transformer</t>
        </is>
      </c>
      <c r="B522" s="12" t="inlineStr">
        <is>
          <t>T4-B</t>
        </is>
      </c>
      <c r="C522" s="12" t="inlineStr">
        <is>
          <t>A</t>
        </is>
      </c>
      <c r="D522" s="12" t="inlineStr">
        <is>
          <t>Motor 4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5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6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TCP-1: GT1 turbine control and protection cabinets</t>
        </is>
      </c>
      <c r="B525" s="12" t="inlineStr">
        <is>
          <t>TCP-1</t>
        </is>
      </c>
      <c r="C525" s="12" t="inlineStr">
        <is>
          <t>A</t>
        </is>
      </c>
      <c r="D525" s="12" t="inlineStr">
        <is>
          <t>TCP-1 120 V AC UPS feeds (redundant A / B)</t>
        </is>
      </c>
      <c r="E525" s="12" t="n">
        <v>120</v>
      </c>
      <c r="F525" s="12" t="n">
        <v>5</v>
      </c>
      <c r="G525" s="12" t="n"/>
      <c r="H525" s="12" t="inlineStr">
        <is>
          <t>R2A: unit / HRSG electrical e-house (32 x 40 ft)</t>
        </is>
      </c>
      <c r="I525" s="12" t="inlineStr">
        <is>
          <t>LV 600 V</t>
        </is>
      </c>
      <c r="J525" s="12" t="inlineStr">
        <is>
          <t>6</t>
        </is>
      </c>
      <c r="K525" s="12" t="n">
        <v>2</v>
      </c>
    </row>
    <row r="526">
      <c r="A526" s="12" t="inlineStr">
        <is>
          <t>TCP-1: GT1 turbine control and protection cabinets</t>
        </is>
      </c>
      <c r="B526" s="12" t="inlineStr">
        <is>
          <t>TCP-1</t>
        </is>
      </c>
      <c r="C526" s="12" t="inlineStr">
        <is>
          <t>A</t>
        </is>
      </c>
      <c r="D526" s="12" t="inlineStr">
        <is>
          <t>LV power feeder</t>
        </is>
      </c>
      <c r="E526" s="12" t="n">
        <v>480</v>
      </c>
      <c r="F526" s="12" t="n">
        <v>15</v>
      </c>
      <c r="G526" s="12" t="n">
        <v>21.2</v>
      </c>
      <c r="H526" s="12" t="inlineStr">
        <is>
          <t>R1 MCC-GT1</t>
        </is>
      </c>
      <c r="I526" s="12" t="inlineStr">
        <is>
          <t>LV 600 V</t>
        </is>
      </c>
      <c r="J526" s="12" t="inlineStr">
        <is>
          <t>8</t>
        </is>
      </c>
      <c r="K526" s="12" t="n">
        <v>1</v>
      </c>
    </row>
    <row r="527">
      <c r="A527" s="12" t="inlineStr">
        <is>
          <t>TCP-2: GT2 turbine control and protection cabinets</t>
        </is>
      </c>
      <c r="B527" s="12" t="inlineStr">
        <is>
          <t>TCP-2</t>
        </is>
      </c>
      <c r="C527" s="12" t="inlineStr">
        <is>
          <t>A</t>
        </is>
      </c>
      <c r="D527" s="12" t="inlineStr">
        <is>
          <t>TCP-2 120 V AC UPS feeds (redundant A / B)</t>
        </is>
      </c>
      <c r="E527" s="12" t="n">
        <v>120</v>
      </c>
      <c r="F527" s="12" t="n">
        <v>5</v>
      </c>
      <c r="G527" s="12" t="n"/>
      <c r="H527" s="12" t="inlineStr">
        <is>
          <t>R2B: unit / HRSG electrical e-house (32 x 40 ft)</t>
        </is>
      </c>
      <c r="I527" s="12" t="inlineStr">
        <is>
          <t>LV 600 V</t>
        </is>
      </c>
      <c r="J527" s="12" t="inlineStr">
        <is>
          <t>6</t>
        </is>
      </c>
      <c r="K527" s="12" t="n">
        <v>2</v>
      </c>
    </row>
    <row r="528">
      <c r="A528" s="12" t="inlineStr">
        <is>
          <t>TCP-2: GT2 turbine control and protection cabinets</t>
        </is>
      </c>
      <c r="B528" s="12" t="inlineStr">
        <is>
          <t>TCP-2</t>
        </is>
      </c>
      <c r="C528" s="12" t="inlineStr">
        <is>
          <t>A</t>
        </is>
      </c>
      <c r="D528" s="12" t="inlineStr">
        <is>
          <t>LV power feeder</t>
        </is>
      </c>
      <c r="E528" s="12" t="n">
        <v>480</v>
      </c>
      <c r="F528" s="12" t="n">
        <v>15</v>
      </c>
      <c r="G528" s="12" t="n">
        <v>21.2</v>
      </c>
      <c r="H528" s="12" t="inlineStr">
        <is>
          <t>R1 MCC-GT2</t>
        </is>
      </c>
      <c r="I528" s="12" t="inlineStr">
        <is>
          <t>LV 600 V</t>
        </is>
      </c>
      <c r="J528" s="12" t="inlineStr">
        <is>
          <t>6</t>
        </is>
      </c>
      <c r="K528" s="12" t="n">
        <v>1</v>
      </c>
    </row>
    <row r="529">
      <c r="A529" s="12" t="inlineStr">
        <is>
          <t>TCP-3: GT3 turbine control and protection cabinets</t>
        </is>
      </c>
      <c r="B529" s="12" t="inlineStr">
        <is>
          <t>TCP-3</t>
        </is>
      </c>
      <c r="C529" s="12" t="inlineStr">
        <is>
          <t>A</t>
        </is>
      </c>
      <c r="D529" s="12" t="inlineStr">
        <is>
          <t>TCP-3 120 V AC UPS feeds (redundant A / B)</t>
        </is>
      </c>
      <c r="E529" s="12" t="n">
        <v>120</v>
      </c>
      <c r="F529" s="12" t="n">
        <v>5</v>
      </c>
      <c r="G529" s="12" t="n"/>
      <c r="H529" s="12" t="inlineStr">
        <is>
          <t>R2C: unit / HRSG electrical e-house (32 x 40 ft)</t>
        </is>
      </c>
      <c r="I529" s="12" t="inlineStr">
        <is>
          <t>LV 600 V</t>
        </is>
      </c>
      <c r="J529" s="12" t="inlineStr">
        <is>
          <t>6</t>
        </is>
      </c>
      <c r="K529" s="12" t="n">
        <v>2</v>
      </c>
    </row>
    <row r="530">
      <c r="A530" s="12" t="inlineStr">
        <is>
          <t>TCP-3: GT3 turbine control and protection cabinets</t>
        </is>
      </c>
      <c r="B530" s="12" t="inlineStr">
        <is>
          <t>TCP-3</t>
        </is>
      </c>
      <c r="C530" s="12" t="inlineStr">
        <is>
          <t>A</t>
        </is>
      </c>
      <c r="D530" s="12" t="inlineStr">
        <is>
          <t>LV power feeder</t>
        </is>
      </c>
      <c r="E530" s="12" t="n">
        <v>480</v>
      </c>
      <c r="F530" s="12" t="n">
        <v>15</v>
      </c>
      <c r="G530" s="12" t="n">
        <v>21.2</v>
      </c>
      <c r="H530" s="12" t="inlineStr">
        <is>
          <t>R1 MCC-GT3</t>
        </is>
      </c>
      <c r="I530" s="12" t="inlineStr">
        <is>
          <t>LV 600 V</t>
        </is>
      </c>
      <c r="J530" s="12" t="inlineStr">
        <is>
          <t>4</t>
        </is>
      </c>
      <c r="K530" s="12" t="n">
        <v>1</v>
      </c>
    </row>
    <row r="531">
      <c r="A531" s="12" t="inlineStr">
        <is>
          <t>TCP-ST: ST turbine control and protection cabinets</t>
        </is>
      </c>
      <c r="B531" s="12" t="inlineStr">
        <is>
          <t>TCP-ST</t>
        </is>
      </c>
      <c r="C531" s="12" t="inlineStr">
        <is>
          <t>A</t>
        </is>
      </c>
      <c r="D531" s="12" t="inlineStr">
        <is>
          <t>LV power feeder</t>
        </is>
      </c>
      <c r="E531" s="12" t="n">
        <v>480</v>
      </c>
      <c r="F531" s="12" t="n">
        <v>15</v>
      </c>
      <c r="G531" s="12" t="n">
        <v>21.2</v>
      </c>
      <c r="H531" s="12" t="inlineStr">
        <is>
          <t>R3: ST auxiliary electrical e-house (40 x 65 ft)</t>
        </is>
      </c>
      <c r="I531" s="12" t="inlineStr">
        <is>
          <t>LV 600 V</t>
        </is>
      </c>
      <c r="J531" s="12" t="inlineStr">
        <is>
          <t>6</t>
        </is>
      </c>
      <c r="K531" s="12" t="n">
        <v>1</v>
      </c>
    </row>
    <row r="532">
      <c r="A532" s="12" t="inlineStr">
        <is>
          <t>Turbine hall exterior electrical: MC-cable risers, roof exhausters, wa</t>
        </is>
      </c>
      <c r="B532" s="12" t="inlineStr"/>
      <c r="C532" s="12" t="inlineStr">
        <is>
          <t>A</t>
        </is>
      </c>
      <c r="D532" s="12" t="inlineStr">
        <is>
          <t>Turbine hall roof exhausters / louvres / exterior lighting panel</t>
        </is>
      </c>
      <c r="E532" s="12" t="n">
        <v>480</v>
      </c>
      <c r="F532" s="12" t="n">
        <v>120</v>
      </c>
      <c r="G532" s="12" t="n">
        <v>151.9</v>
      </c>
      <c r="H532" s="12" t="inlineStr">
        <is>
          <t>R1 LC-480-A (480 V switchgear)</t>
        </is>
      </c>
      <c r="I532" s="12" t="inlineStr">
        <is>
          <t>LV 600 V</t>
        </is>
      </c>
      <c r="J532" s="12" t="inlineStr">
        <is>
          <t>3/0</t>
        </is>
      </c>
      <c r="K532" s="12" t="n">
        <v>1</v>
      </c>
    </row>
    <row r="533">
      <c r="A533" s="12" t="inlineStr">
        <is>
          <t>Turbine hall interior electrical: lighting, receptacles, fire alarm, c</t>
        </is>
      </c>
      <c r="B533" s="12" t="inlineStr"/>
      <c r="C533" s="12" t="inlineStr">
        <is>
          <t>A</t>
        </is>
      </c>
      <c r="D533" s="12" t="inlineStr">
        <is>
          <t>LV power feeder</t>
        </is>
      </c>
      <c r="E533" s="12" t="n">
        <v>480</v>
      </c>
      <c r="F533" s="12" t="n">
        <v>15</v>
      </c>
      <c r="G533" s="12" t="n">
        <v>21.2</v>
      </c>
      <c r="H533" s="12" t="inlineStr">
        <is>
          <t>R2B: unit / HRSG electrical e-house (32 x 40 ft)</t>
        </is>
      </c>
      <c r="I533" s="12" t="inlineStr">
        <is>
          <t>LV 600 V</t>
        </is>
      </c>
      <c r="J533" s="12" t="inlineStr">
        <is>
          <t>2</t>
        </is>
      </c>
      <c r="K533" s="12" t="n">
        <v>1</v>
      </c>
    </row>
    <row r="534">
      <c r="A534" s="12" t="inlineStr">
        <is>
          <t>UAT-1: 21/13.8 kV unit auxiliary transformer</t>
        </is>
      </c>
      <c r="B534" s="12" t="inlineStr">
        <is>
          <t>UAT-1</t>
        </is>
      </c>
      <c r="C534" s="12" t="inlineStr">
        <is>
          <t>A</t>
        </is>
      </c>
      <c r="D534" s="12" t="inlineStr">
        <is>
          <t>Motor 1 of 6, 2 kW</t>
        </is>
      </c>
      <c r="E534" s="12" t="n">
        <v>480</v>
      </c>
      <c r="F534" s="12" t="n">
        <v>2</v>
      </c>
      <c r="G534" s="12" t="n">
        <v>2.8</v>
      </c>
      <c r="H534" s="12" t="inlineStr">
        <is>
          <t>R2A: unit / HRSG electrical e-house (32 x 40 ft)</t>
        </is>
      </c>
      <c r="I534" s="12" t="inlineStr">
        <is>
          <t>LV 600 V</t>
        </is>
      </c>
      <c r="J534" s="12" t="inlineStr">
        <is>
          <t>10</t>
        </is>
      </c>
      <c r="K534" s="12" t="n">
        <v>1</v>
      </c>
    </row>
    <row r="535">
      <c r="A535" s="12" t="inlineStr">
        <is>
          <t>UAT-1: 21/13.8 kV unit auxiliary transformer</t>
        </is>
      </c>
      <c r="B535" s="12" t="inlineStr">
        <is>
          <t>UAT-1</t>
        </is>
      </c>
      <c r="C535" s="12" t="inlineStr">
        <is>
          <t>A</t>
        </is>
      </c>
      <c r="D535" s="12" t="inlineStr">
        <is>
          <t>Motor 2 of 6, 2 kW</t>
        </is>
      </c>
      <c r="E535" s="12" t="n">
        <v>480</v>
      </c>
      <c r="F535" s="12" t="n">
        <v>2</v>
      </c>
      <c r="G535" s="12" t="n">
        <v>2.8</v>
      </c>
      <c r="H535" s="12" t="inlineStr">
        <is>
          <t>R2A: unit / HRSG electrical e-house (32 x 40 ft)</t>
        </is>
      </c>
      <c r="I535" s="12" t="inlineStr">
        <is>
          <t>LV 600 V</t>
        </is>
      </c>
      <c r="J535" s="12" t="inlineStr">
        <is>
          <t>10</t>
        </is>
      </c>
      <c r="K535" s="12" t="n">
        <v>1</v>
      </c>
    </row>
    <row r="536">
      <c r="A536" s="12" t="inlineStr">
        <is>
          <t>UAT-1: 21/13.8 kV unit auxiliary transformer</t>
        </is>
      </c>
      <c r="B536" s="12" t="inlineStr">
        <is>
          <t>UAT-1</t>
        </is>
      </c>
      <c r="C536" s="12" t="inlineStr">
        <is>
          <t>A</t>
        </is>
      </c>
      <c r="D536" s="12" t="inlineStr">
        <is>
          <t>Motor 3 of 6, 2 kW</t>
        </is>
      </c>
      <c r="E536" s="12" t="n">
        <v>480</v>
      </c>
      <c r="F536" s="12" t="n">
        <v>2</v>
      </c>
      <c r="G536" s="12" t="n">
        <v>2.8</v>
      </c>
      <c r="H536" s="12" t="inlineStr">
        <is>
          <t>R2A: unit / HRSG electrical e-house (32 x 40 ft)</t>
        </is>
      </c>
      <c r="I536" s="12" t="inlineStr">
        <is>
          <t>LV 600 V</t>
        </is>
      </c>
      <c r="J536" s="12" t="inlineStr">
        <is>
          <t>10</t>
        </is>
      </c>
      <c r="K536" s="12" t="n">
        <v>1</v>
      </c>
    </row>
    <row r="537">
      <c r="A537" s="12" t="inlineStr">
        <is>
          <t>UAT-1: 21/13.8 kV unit auxiliary transformer</t>
        </is>
      </c>
      <c r="B537" s="12" t="inlineStr">
        <is>
          <t>UAT-1</t>
        </is>
      </c>
      <c r="C537" s="12" t="inlineStr">
        <is>
          <t>A</t>
        </is>
      </c>
      <c r="D537" s="12" t="inlineStr">
        <is>
          <t>Motor 4 of 6, 2 kW</t>
        </is>
      </c>
      <c r="E537" s="12" t="n">
        <v>480</v>
      </c>
      <c r="F537" s="12" t="n">
        <v>2</v>
      </c>
      <c r="G537" s="12" t="n">
        <v>2.8</v>
      </c>
      <c r="H537" s="12" t="inlineStr">
        <is>
          <t>R2A: unit / HRSG electrical e-house (32 x 40 ft)</t>
        </is>
      </c>
      <c r="I537" s="12" t="inlineStr">
        <is>
          <t>LV 600 V</t>
        </is>
      </c>
      <c r="J537" s="12" t="inlineStr">
        <is>
          <t>10</t>
        </is>
      </c>
      <c r="K537" s="12" t="n">
        <v>1</v>
      </c>
    </row>
    <row r="538">
      <c r="A538" s="12" t="inlineStr">
        <is>
          <t>UAT-1: 21/13.8 kV unit auxiliary transformer</t>
        </is>
      </c>
      <c r="B538" s="12" t="inlineStr">
        <is>
          <t>UAT-1</t>
        </is>
      </c>
      <c r="C538" s="12" t="inlineStr">
        <is>
          <t>A</t>
        </is>
      </c>
      <c r="D538" s="12" t="inlineStr">
        <is>
          <t>Motor 5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6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UAT-2: 21/13.8 kV unit auxiliary transformer</t>
        </is>
      </c>
      <c r="B540" s="12" t="inlineStr">
        <is>
          <t>UAT-2</t>
        </is>
      </c>
      <c r="C540" s="12" t="inlineStr">
        <is>
          <t>A</t>
        </is>
      </c>
      <c r="D540" s="12" t="inlineStr">
        <is>
          <t>Motor 1 of 6, 2 kW</t>
        </is>
      </c>
      <c r="E540" s="12" t="n">
        <v>480</v>
      </c>
      <c r="F540" s="12" t="n">
        <v>2</v>
      </c>
      <c r="G540" s="12" t="n">
        <v>2.8</v>
      </c>
      <c r="H540" s="12" t="inlineStr">
        <is>
          <t>R2B: unit / HRSG electrical e-house (32 x 40 ft)</t>
        </is>
      </c>
      <c r="I540" s="12" t="inlineStr">
        <is>
          <t>LV 600 V</t>
        </is>
      </c>
      <c r="J540" s="12" t="inlineStr">
        <is>
          <t>10</t>
        </is>
      </c>
      <c r="K540" s="12" t="n">
        <v>1</v>
      </c>
    </row>
    <row r="541">
      <c r="A541" s="12" t="inlineStr">
        <is>
          <t>UAT-2: 21/13.8 kV unit auxiliary transformer</t>
        </is>
      </c>
      <c r="B541" s="12" t="inlineStr">
        <is>
          <t>UAT-2</t>
        </is>
      </c>
      <c r="C541" s="12" t="inlineStr">
        <is>
          <t>A</t>
        </is>
      </c>
      <c r="D541" s="12" t="inlineStr">
        <is>
          <t>Motor 2 of 6, 2 kW</t>
        </is>
      </c>
      <c r="E541" s="12" t="n">
        <v>480</v>
      </c>
      <c r="F541" s="12" t="n">
        <v>2</v>
      </c>
      <c r="G541" s="12" t="n">
        <v>2.8</v>
      </c>
      <c r="H541" s="12" t="inlineStr">
        <is>
          <t>R2B: unit / HRSG electrical e-house (32 x 40 ft)</t>
        </is>
      </c>
      <c r="I541" s="12" t="inlineStr">
        <is>
          <t>LV 600 V</t>
        </is>
      </c>
      <c r="J541" s="12" t="inlineStr">
        <is>
          <t>10</t>
        </is>
      </c>
      <c r="K541" s="12" t="n">
        <v>1</v>
      </c>
    </row>
    <row r="542">
      <c r="A542" s="12" t="inlineStr">
        <is>
          <t>UAT-2: 21/13.8 kV unit auxiliary transformer</t>
        </is>
      </c>
      <c r="B542" s="12" t="inlineStr">
        <is>
          <t>UAT-2</t>
        </is>
      </c>
      <c r="C542" s="12" t="inlineStr">
        <is>
          <t>A</t>
        </is>
      </c>
      <c r="D542" s="12" t="inlineStr">
        <is>
          <t>Motor 3 of 6, 2 kW</t>
        </is>
      </c>
      <c r="E542" s="12" t="n">
        <v>480</v>
      </c>
      <c r="F542" s="12" t="n">
        <v>2</v>
      </c>
      <c r="G542" s="12" t="n">
        <v>2.8</v>
      </c>
      <c r="H542" s="12" t="inlineStr">
        <is>
          <t>R2B: unit / HRSG electrical e-house (32 x 40 ft)</t>
        </is>
      </c>
      <c r="I542" s="12" t="inlineStr">
        <is>
          <t>LV 600 V</t>
        </is>
      </c>
      <c r="J542" s="12" t="inlineStr">
        <is>
          <t>10</t>
        </is>
      </c>
      <c r="K542" s="12" t="n">
        <v>1</v>
      </c>
    </row>
    <row r="543">
      <c r="A543" s="12" t="inlineStr">
        <is>
          <t>UAT-2: 21/13.8 kV unit auxiliary transformer</t>
        </is>
      </c>
      <c r="B543" s="12" t="inlineStr">
        <is>
          <t>UAT-2</t>
        </is>
      </c>
      <c r="C543" s="12" t="inlineStr">
        <is>
          <t>A</t>
        </is>
      </c>
      <c r="D543" s="12" t="inlineStr">
        <is>
          <t>Motor 4 of 6, 2 kW</t>
        </is>
      </c>
      <c r="E543" s="12" t="n">
        <v>480</v>
      </c>
      <c r="F543" s="12" t="n">
        <v>2</v>
      </c>
      <c r="G543" s="12" t="n">
        <v>2.8</v>
      </c>
      <c r="H543" s="12" t="inlineStr">
        <is>
          <t>R2B: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5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6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UAT-3: 21/13.8 kV unit auxiliary transformer</t>
        </is>
      </c>
      <c r="B546" s="12" t="inlineStr">
        <is>
          <t>UAT-3</t>
        </is>
      </c>
      <c r="C546" s="12" t="inlineStr">
        <is>
          <t>A</t>
        </is>
      </c>
      <c r="D546" s="12" t="inlineStr">
        <is>
          <t>Motor 1 of 6, 2 kW</t>
        </is>
      </c>
      <c r="E546" s="12" t="n">
        <v>480</v>
      </c>
      <c r="F546" s="12" t="n">
        <v>2</v>
      </c>
      <c r="G546" s="12" t="n">
        <v>2.8</v>
      </c>
      <c r="H546" s="12" t="inlineStr">
        <is>
          <t>R2C: unit / HRSG electrical e-house (32 x 40 ft)</t>
        </is>
      </c>
      <c r="I546" s="12" t="inlineStr">
        <is>
          <t>LV 600 V</t>
        </is>
      </c>
      <c r="J546" s="12" t="inlineStr">
        <is>
          <t>10</t>
        </is>
      </c>
      <c r="K546" s="12" t="n">
        <v>1</v>
      </c>
    </row>
    <row r="547">
      <c r="A547" s="12" t="inlineStr">
        <is>
          <t>UAT-3: 21/13.8 kV unit auxiliary transformer</t>
        </is>
      </c>
      <c r="B547" s="12" t="inlineStr">
        <is>
          <t>UAT-3</t>
        </is>
      </c>
      <c r="C547" s="12" t="inlineStr">
        <is>
          <t>A</t>
        </is>
      </c>
      <c r="D547" s="12" t="inlineStr">
        <is>
          <t>Motor 2 of 6, 2 kW</t>
        </is>
      </c>
      <c r="E547" s="12" t="n">
        <v>480</v>
      </c>
      <c r="F547" s="12" t="n">
        <v>2</v>
      </c>
      <c r="G547" s="12" t="n">
        <v>2.8</v>
      </c>
      <c r="H547" s="12" t="inlineStr">
        <is>
          <t>R2C: unit / HRSG electrical e-house (32 x 40 ft)</t>
        </is>
      </c>
      <c r="I547" s="12" t="inlineStr">
        <is>
          <t>LV 600 V</t>
        </is>
      </c>
      <c r="J547" s="12" t="inlineStr">
        <is>
          <t>10</t>
        </is>
      </c>
      <c r="K547" s="12" t="n">
        <v>1</v>
      </c>
    </row>
    <row r="548">
      <c r="A548" s="12" t="inlineStr">
        <is>
          <t>UAT-3: 21/13.8 kV unit auxiliary transformer</t>
        </is>
      </c>
      <c r="B548" s="12" t="inlineStr">
        <is>
          <t>UAT-3</t>
        </is>
      </c>
      <c r="C548" s="12" t="inlineStr">
        <is>
          <t>A</t>
        </is>
      </c>
      <c r="D548" s="12" t="inlineStr">
        <is>
          <t>Motor 3 of 6, 2 kW</t>
        </is>
      </c>
      <c r="E548" s="12" t="n">
        <v>480</v>
      </c>
      <c r="F548" s="12" t="n">
        <v>2</v>
      </c>
      <c r="G548" s="12" t="n">
        <v>2.8</v>
      </c>
      <c r="H548" s="12" t="inlineStr">
        <is>
          <t>R2C: unit / HRSG electrical e-house (32 x 40 ft)</t>
        </is>
      </c>
      <c r="I548" s="12" t="inlineStr">
        <is>
          <t>LV 600 V</t>
        </is>
      </c>
      <c r="J548" s="12" t="inlineStr">
        <is>
          <t>10</t>
        </is>
      </c>
      <c r="K548" s="12" t="n">
        <v>1</v>
      </c>
    </row>
    <row r="549">
      <c r="A549" s="12" t="inlineStr">
        <is>
          <t>UAT-3: 21/13.8 kV unit auxiliary transformer</t>
        </is>
      </c>
      <c r="B549" s="12" t="inlineStr">
        <is>
          <t>UAT-3</t>
        </is>
      </c>
      <c r="C549" s="12" t="inlineStr">
        <is>
          <t>A</t>
        </is>
      </c>
      <c r="D549" s="12" t="inlineStr">
        <is>
          <t>Motor 4 of 6, 2 kW</t>
        </is>
      </c>
      <c r="E549" s="12" t="n">
        <v>480</v>
      </c>
      <c r="F549" s="12" t="n">
        <v>2</v>
      </c>
      <c r="G549" s="12" t="n">
        <v>2.8</v>
      </c>
      <c r="H549" s="12" t="inlineStr">
        <is>
          <t>R2C: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5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6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WASH-GT1: compressor water-wash skid</t>
        </is>
      </c>
      <c r="B552" s="12" t="inlineStr">
        <is>
          <t>WASH-GT1</t>
        </is>
      </c>
      <c r="C552" s="12" t="inlineStr">
        <is>
          <t>A</t>
        </is>
      </c>
      <c r="D552" s="12" t="inlineStr">
        <is>
          <t>Motor 1 of 2, 22 kW</t>
        </is>
      </c>
      <c r="E552" s="12" t="n">
        <v>480</v>
      </c>
      <c r="F552" s="12" t="n">
        <v>22</v>
      </c>
      <c r="G552" s="12" t="n">
        <v>31.1</v>
      </c>
      <c r="H552" s="12" t="inlineStr">
        <is>
          <t>R1 MCC-GT1</t>
        </is>
      </c>
      <c r="I552" s="12" t="inlineStr">
        <is>
          <t>LV 600 V</t>
        </is>
      </c>
      <c r="J552" s="12" t="inlineStr">
        <is>
          <t>6</t>
        </is>
      </c>
      <c r="K552" s="12" t="n">
        <v>1</v>
      </c>
    </row>
    <row r="553">
      <c r="A553" s="12" t="inlineStr">
        <is>
          <t>WASH-GT1: compressor water-wash skid</t>
        </is>
      </c>
      <c r="B553" s="12" t="inlineStr">
        <is>
          <t>WASH-GT1</t>
        </is>
      </c>
      <c r="C553" s="12" t="inlineStr">
        <is>
          <t>A</t>
        </is>
      </c>
      <c r="D553" s="12" t="inlineStr">
        <is>
          <t>Motor 2 of 2, 22 kW</t>
        </is>
      </c>
      <c r="E553" s="12" t="n">
        <v>480</v>
      </c>
      <c r="F553" s="12" t="n">
        <v>22</v>
      </c>
      <c r="G553" s="12" t="n">
        <v>31.1</v>
      </c>
      <c r="H553" s="12" t="inlineStr">
        <is>
          <t>R1 MCC-GT1</t>
        </is>
      </c>
      <c r="I553" s="12" t="inlineStr">
        <is>
          <t>LV 600 V</t>
        </is>
      </c>
      <c r="J553" s="12" t="inlineStr">
        <is>
          <t>6</t>
        </is>
      </c>
      <c r="K553" s="12" t="n">
        <v>1</v>
      </c>
    </row>
    <row r="554">
      <c r="A554" s="12" t="inlineStr">
        <is>
          <t>WASH-GT2: compressor water-wash skid</t>
        </is>
      </c>
      <c r="B554" s="12" t="inlineStr">
        <is>
          <t>WASH-GT2</t>
        </is>
      </c>
      <c r="C554" s="12" t="inlineStr">
        <is>
          <t>A</t>
        </is>
      </c>
      <c r="D554" s="12" t="inlineStr">
        <is>
          <t>Motor 1 of 2, 22 kW</t>
        </is>
      </c>
      <c r="E554" s="12" t="n">
        <v>480</v>
      </c>
      <c r="F554" s="12" t="n">
        <v>22</v>
      </c>
      <c r="G554" s="12" t="n">
        <v>31.1</v>
      </c>
      <c r="H554" s="12" t="inlineStr">
        <is>
          <t>R1 MCC-GT2</t>
        </is>
      </c>
      <c r="I554" s="12" t="inlineStr">
        <is>
          <t>LV 600 V</t>
        </is>
      </c>
      <c r="J554" s="12" t="inlineStr">
        <is>
          <t>4</t>
        </is>
      </c>
      <c r="K554" s="12" t="n">
        <v>1</v>
      </c>
    </row>
    <row r="555">
      <c r="A555" s="12" t="inlineStr">
        <is>
          <t>WASH-GT2: compressor water-wash skid</t>
        </is>
      </c>
      <c r="B555" s="12" t="inlineStr">
        <is>
          <t>WASH-GT2</t>
        </is>
      </c>
      <c r="C555" s="12" t="inlineStr">
        <is>
          <t>A</t>
        </is>
      </c>
      <c r="D555" s="12" t="inlineStr">
        <is>
          <t>Motor 2 of 2, 22 kW</t>
        </is>
      </c>
      <c r="E555" s="12" t="n">
        <v>480</v>
      </c>
      <c r="F555" s="12" t="n">
        <v>22</v>
      </c>
      <c r="G555" s="12" t="n">
        <v>31.1</v>
      </c>
      <c r="H555" s="12" t="inlineStr">
        <is>
          <t>R1 MCC-GT2</t>
        </is>
      </c>
      <c r="I555" s="12" t="inlineStr">
        <is>
          <t>LV 600 V</t>
        </is>
      </c>
      <c r="J555" s="12" t="inlineStr">
        <is>
          <t>4</t>
        </is>
      </c>
      <c r="K555" s="12" t="n">
        <v>1</v>
      </c>
    </row>
    <row r="556">
      <c r="A556" s="12" t="inlineStr">
        <is>
          <t>WASH-GT3: compressor water-wash skid</t>
        </is>
      </c>
      <c r="B556" s="12" t="inlineStr">
        <is>
          <t>WASH-GT3</t>
        </is>
      </c>
      <c r="C556" s="12" t="inlineStr">
        <is>
          <t>A</t>
        </is>
      </c>
      <c r="D556" s="12" t="inlineStr">
        <is>
          <t>Motor 1 of 2, 22 kW</t>
        </is>
      </c>
      <c r="E556" s="12" t="n">
        <v>480</v>
      </c>
      <c r="F556" s="12" t="n">
        <v>22</v>
      </c>
      <c r="G556" s="12" t="n">
        <v>31.1</v>
      </c>
      <c r="H556" s="12" t="inlineStr">
        <is>
          <t>R1 MCC-GT3</t>
        </is>
      </c>
      <c r="I556" s="12" t="inlineStr">
        <is>
          <t>LV 600 V</t>
        </is>
      </c>
      <c r="J556" s="12" t="inlineStr">
        <is>
          <t>4</t>
        </is>
      </c>
      <c r="K556" s="12" t="n">
        <v>1</v>
      </c>
    </row>
    <row r="557">
      <c r="A557" s="12" t="inlineStr">
        <is>
          <t>WASH-GT3: compressor water-wash skid</t>
        </is>
      </c>
      <c r="B557" s="12" t="inlineStr">
        <is>
          <t>WASH-GT3</t>
        </is>
      </c>
      <c r="C557" s="12" t="inlineStr">
        <is>
          <t>A</t>
        </is>
      </c>
      <c r="D557" s="12" t="inlineStr">
        <is>
          <t>Motor 2 of 2, 22 kW</t>
        </is>
      </c>
      <c r="E557" s="12" t="n">
        <v>480</v>
      </c>
      <c r="F557" s="12" t="n">
        <v>22</v>
      </c>
      <c r="G557" s="12" t="n">
        <v>31.1</v>
      </c>
      <c r="H557" s="12" t="inlineStr">
        <is>
          <t>R1 MCC-GT3</t>
        </is>
      </c>
      <c r="I557" s="12" t="inlineStr">
        <is>
          <t>LV 600 V</t>
        </is>
      </c>
      <c r="J557" s="12" t="inlineStr">
        <is>
          <t>4</t>
        </is>
      </c>
      <c r="K557" s="12" t="n">
        <v>1</v>
      </c>
    </row>
    <row r="558">
      <c r="A558" s="12" t="inlineStr">
        <is>
          <t>BFP-1A/B: boiler feed pumps (13.8 kV DOL)</t>
        </is>
      </c>
      <c r="B558" s="12" t="inlineStr">
        <is>
          <t>BFP-1</t>
        </is>
      </c>
      <c r="C558" s="12" t="inlineStr">
        <is>
          <t>A</t>
        </is>
      </c>
      <c r="D558" s="12" t="inlineStr">
        <is>
          <t>Boiler feed pump BFP-1A / 1B</t>
        </is>
      </c>
      <c r="E558" s="12" t="n">
        <v>13800</v>
      </c>
      <c r="F558" s="12" t="n">
        <v>5000</v>
      </c>
      <c r="G558" s="12" t="n">
        <v>232</v>
      </c>
      <c r="H558" s="12" t="inlineStr">
        <is>
          <t>R1 SWGR-13.8-1 (11 x 36 in cubicles, 15 kV metal-clad)</t>
        </is>
      </c>
      <c r="I558" s="12" t="inlineStr">
        <is>
          <t>MV 15 kV</t>
        </is>
      </c>
      <c r="J558" s="12" t="inlineStr">
        <is>
          <t>250 kcmil</t>
        </is>
      </c>
      <c r="K558" s="12" t="n">
        <v>1</v>
      </c>
    </row>
    <row r="559">
      <c r="A559" s="12" t="inlineStr">
        <is>
          <t>BFP-1A/B: boiler feed pumps (13.8 kV DOL)</t>
        </is>
      </c>
      <c r="B559" s="12" t="inlineStr">
        <is>
          <t>BFP-1</t>
        </is>
      </c>
      <c r="C559" s="12" t="inlineStr">
        <is>
          <t>A</t>
        </is>
      </c>
      <c r="D559" s="12" t="inlineStr">
        <is>
          <t>Boiler feed pump BFP-1A / 1B</t>
        </is>
      </c>
      <c r="E559" s="12" t="n">
        <v>13800</v>
      </c>
      <c r="F559" s="12" t="n">
        <v>5000</v>
      </c>
      <c r="G559" s="12" t="n">
        <v>232</v>
      </c>
      <c r="H559" s="12" t="inlineStr">
        <is>
          <t>R1 SWGR-13.8-1 (11 x 36 in cubicles, 15 kV metal-clad)</t>
        </is>
      </c>
      <c r="I559" s="12" t="inlineStr">
        <is>
          <t>MV 15 kV</t>
        </is>
      </c>
      <c r="J559" s="12" t="inlineStr">
        <is>
          <t>250 kcmil</t>
        </is>
      </c>
      <c r="K559" s="12" t="n">
        <v>1</v>
      </c>
    </row>
    <row r="560">
      <c r="A560" s="12" t="inlineStr">
        <is>
          <t>BFP-2A/B: boiler feed pumps (13.8 kV DOL)</t>
        </is>
      </c>
      <c r="B560" s="12" t="inlineStr">
        <is>
          <t>BFP-2</t>
        </is>
      </c>
      <c r="C560" s="12" t="inlineStr">
        <is>
          <t>A</t>
        </is>
      </c>
      <c r="D560" s="12" t="inlineStr">
        <is>
          <t>Boiler feed pump BFP-2A / 2B</t>
        </is>
      </c>
      <c r="E560" s="12" t="n">
        <v>13800</v>
      </c>
      <c r="F560" s="12" t="n">
        <v>5000</v>
      </c>
      <c r="G560" s="12" t="n">
        <v>232</v>
      </c>
      <c r="H560" s="12" t="inlineStr">
        <is>
          <t>R1 SWGR-13.8-2 (11 x 36 in cubicles, 15 kV metal-clad)</t>
        </is>
      </c>
      <c r="I560" s="12" t="inlineStr">
        <is>
          <t>MV 15 kV</t>
        </is>
      </c>
      <c r="J560" s="12" t="inlineStr">
        <is>
          <t>250 kcmil</t>
        </is>
      </c>
      <c r="K560" s="12" t="n">
        <v>1</v>
      </c>
    </row>
    <row r="561">
      <c r="A561" s="12" t="inlineStr">
        <is>
          <t>BFP-2A/B: boiler feed pumps (13.8 kV DOL)</t>
        </is>
      </c>
      <c r="B561" s="12" t="inlineStr">
        <is>
          <t>BFP-2</t>
        </is>
      </c>
      <c r="C561" s="12" t="inlineStr">
        <is>
          <t>A</t>
        </is>
      </c>
      <c r="D561" s="12" t="inlineStr">
        <is>
          <t>Boiler feed pump BFP-2A / 2B</t>
        </is>
      </c>
      <c r="E561" s="12" t="n">
        <v>13800</v>
      </c>
      <c r="F561" s="12" t="n">
        <v>5000</v>
      </c>
      <c r="G561" s="12" t="n">
        <v>232</v>
      </c>
      <c r="H561" s="12" t="inlineStr">
        <is>
          <t>R1 SWGR-13.8-2 (11 x 36 in cubicles, 15 kV metal-clad)</t>
        </is>
      </c>
      <c r="I561" s="12" t="inlineStr">
        <is>
          <t>MV 15 kV</t>
        </is>
      </c>
      <c r="J561" s="12" t="inlineStr">
        <is>
          <t>250 kcmil</t>
        </is>
      </c>
      <c r="K561" s="12" t="n">
        <v>1</v>
      </c>
    </row>
    <row r="562">
      <c r="A562" s="12" t="inlineStr">
        <is>
          <t>BFP-3A/B: boiler feed pumps (13.8 kV DOL)</t>
        </is>
      </c>
      <c r="B562" s="12" t="inlineStr">
        <is>
          <t>BFP-3</t>
        </is>
      </c>
      <c r="C562" s="12" t="inlineStr">
        <is>
          <t>A</t>
        </is>
      </c>
      <c r="D562" s="12" t="inlineStr">
        <is>
          <t>Boiler feed pump BFP-3A / 3B</t>
        </is>
      </c>
      <c r="E562" s="12" t="n">
        <v>13800</v>
      </c>
      <c r="F562" s="12" t="n">
        <v>5000</v>
      </c>
      <c r="G562" s="12" t="n">
        <v>232</v>
      </c>
      <c r="H562" s="12" t="inlineStr">
        <is>
          <t>R1 SWGR-13.8-3 (11 x 36 in cubicles, 15 kV metal-clad)</t>
        </is>
      </c>
      <c r="I562" s="12" t="inlineStr">
        <is>
          <t>MV 15 kV</t>
        </is>
      </c>
      <c r="J562" s="12" t="inlineStr">
        <is>
          <t>250 kcmil</t>
        </is>
      </c>
      <c r="K562" s="12" t="n">
        <v>1</v>
      </c>
    </row>
    <row r="563">
      <c r="A563" s="12" t="inlineStr">
        <is>
          <t>BFP-3A/B: boiler feed pumps (13.8 kV DOL)</t>
        </is>
      </c>
      <c r="B563" s="12" t="inlineStr">
        <is>
          <t>BFP-3</t>
        </is>
      </c>
      <c r="C563" s="12" t="inlineStr">
        <is>
          <t>A</t>
        </is>
      </c>
      <c r="D563" s="12" t="inlineStr">
        <is>
          <t>Boiler feed pump BFP-3A / 3B</t>
        </is>
      </c>
      <c r="E563" s="12" t="n">
        <v>13800</v>
      </c>
      <c r="F563" s="12" t="n">
        <v>5000</v>
      </c>
      <c r="G563" s="12" t="n">
        <v>232</v>
      </c>
      <c r="H563" s="12" t="inlineStr">
        <is>
          <t>R1 SWGR-13.8-3 (11 x 36 in cubicles, 15 kV metal-clad)</t>
        </is>
      </c>
      <c r="I563" s="12" t="inlineStr">
        <is>
          <t>MV 15 kV</t>
        </is>
      </c>
      <c r="J563" s="12" t="inlineStr">
        <is>
          <t>250 kcmil</t>
        </is>
      </c>
      <c r="K563" s="12" t="n">
        <v>1</v>
      </c>
    </row>
    <row r="564">
      <c r="A564" s="12" t="inlineStr">
        <is>
          <t>LCT-A: 13.8/0.48 kV load-centre transformer</t>
        </is>
      </c>
      <c r="B564" s="12" t="inlineStr">
        <is>
          <t>LCT-A</t>
        </is>
      </c>
      <c r="C564" s="12" t="inlineStr">
        <is>
          <t>A</t>
        </is>
      </c>
      <c r="D564" s="12" t="inlineStr">
        <is>
          <t>LCT-A unit / load-centre transformer primary</t>
        </is>
      </c>
      <c r="E564" s="12" t="n">
        <v>13800</v>
      </c>
      <c r="F564" s="12" t="n">
        <v>3000</v>
      </c>
      <c r="G564" s="12" t="n">
        <v>126</v>
      </c>
      <c r="H564" s="12" t="inlineStr">
        <is>
          <t>R1 SWGR-13.8-1 (11 x 36 in cubicles, 15 kV metal-clad)</t>
        </is>
      </c>
      <c r="I564" s="12" t="inlineStr">
        <is>
          <t>MV 15 kV</t>
        </is>
      </c>
      <c r="J564" s="12" t="inlineStr">
        <is>
          <t>1/0</t>
        </is>
      </c>
      <c r="K564" s="12" t="n">
        <v>1</v>
      </c>
    </row>
    <row r="565">
      <c r="A565" s="12" t="inlineStr">
        <is>
          <t>LCT-B: 13.8/0.48 kV load-centre transformer</t>
        </is>
      </c>
      <c r="B565" s="12" t="inlineStr">
        <is>
          <t>LCT-B</t>
        </is>
      </c>
      <c r="C565" s="12" t="inlineStr">
        <is>
          <t>A</t>
        </is>
      </c>
      <c r="D565" s="12" t="inlineStr">
        <is>
          <t>LCT-B unit / load-centre transformer primary</t>
        </is>
      </c>
      <c r="E565" s="12" t="n">
        <v>13800</v>
      </c>
      <c r="F565" s="12" t="n">
        <v>3000</v>
      </c>
      <c r="G565" s="12" t="n">
        <v>126</v>
      </c>
      <c r="H565" s="12" t="inlineStr">
        <is>
          <t>R1 SWGR-13.8-3 (11 x 36 in cubicles, 15 kV metal-clad)</t>
        </is>
      </c>
      <c r="I565" s="12" t="inlineStr">
        <is>
          <t>MV 15 kV</t>
        </is>
      </c>
      <c r="J565" s="12" t="inlineStr">
        <is>
          <t>1/0</t>
        </is>
      </c>
      <c r="K565" s="12" t="n">
        <v>1</v>
      </c>
    </row>
    <row r="566">
      <c r="A566" s="12" t="inlineStr">
        <is>
          <t>R1 SWGR-13.8-1 (11 x 36 in cubicles, 15 kV metal-clad)</t>
        </is>
      </c>
      <c r="B566" s="12" t="inlineStr">
        <is>
          <t>SWGR-13.8-1</t>
        </is>
      </c>
      <c r="C566" s="12" t="inlineStr">
        <is>
          <t>A</t>
        </is>
      </c>
      <c r="D566" s="12" t="inlineStr">
        <is>
          <t>UAT-1 secondary to SWGR-13.8-1 incomer</t>
        </is>
      </c>
      <c r="E566" s="12" t="n">
        <v>13800</v>
      </c>
      <c r="F566" s="12" t="n">
        <v>40000</v>
      </c>
      <c r="G566" s="12" t="n">
        <v>1674</v>
      </c>
      <c r="H566" s="12" t="inlineStr">
        <is>
          <t>UAT-1: 21/13.8 kV unit auxiliary transformer</t>
        </is>
      </c>
      <c r="I566" s="12" t="inlineStr">
        <is>
          <t>MV 15 kV</t>
        </is>
      </c>
      <c r="J566" s="12" t="inlineStr">
        <is>
          <t>750 kcmil</t>
        </is>
      </c>
      <c r="K566" s="12" t="n">
        <v>4</v>
      </c>
    </row>
    <row r="567">
      <c r="A567" s="12" t="inlineStr">
        <is>
          <t>R1 SWGR-13.8-2 (11 x 36 in cubicles, 15 kV metal-clad)</t>
        </is>
      </c>
      <c r="B567" s="12" t="inlineStr">
        <is>
          <t>SWGR-13.8-2</t>
        </is>
      </c>
      <c r="C567" s="12" t="inlineStr">
        <is>
          <t>A</t>
        </is>
      </c>
      <c r="D567" s="12" t="inlineStr">
        <is>
          <t>UAT-2 secondary to SWGR-13.8-2 incomer</t>
        </is>
      </c>
      <c r="E567" s="12" t="n">
        <v>13800</v>
      </c>
      <c r="F567" s="12" t="n">
        <v>40000</v>
      </c>
      <c r="G567" s="12" t="n">
        <v>1674</v>
      </c>
      <c r="H567" s="12" t="inlineStr">
        <is>
          <t>UAT-2: 21/13.8 kV unit auxiliary transformer</t>
        </is>
      </c>
      <c r="I567" s="12" t="inlineStr">
        <is>
          <t>MV 15 kV</t>
        </is>
      </c>
      <c r="J567" s="12" t="inlineStr">
        <is>
          <t>750 kcmil</t>
        </is>
      </c>
      <c r="K567" s="12" t="n">
        <v>4</v>
      </c>
    </row>
    <row r="568">
      <c r="A568" s="12" t="inlineStr">
        <is>
          <t>R1 SWGR-13.8-3 (11 x 36 in cubicles, 15 kV metal-clad)</t>
        </is>
      </c>
      <c r="B568" s="12" t="inlineStr">
        <is>
          <t>SWGR-13.8-3</t>
        </is>
      </c>
      <c r="C568" s="12" t="inlineStr">
        <is>
          <t>A</t>
        </is>
      </c>
      <c r="D568" s="12" t="inlineStr">
        <is>
          <t>UAT-3 secondary to SWGR-13.8-3 incomer</t>
        </is>
      </c>
      <c r="E568" s="12" t="n">
        <v>13800</v>
      </c>
      <c r="F568" s="12" t="n">
        <v>40000</v>
      </c>
      <c r="G568" s="12" t="n">
        <v>1674</v>
      </c>
      <c r="H568" s="12" t="inlineStr">
        <is>
          <t>UAT-3: 21/13.8 kV unit auxiliary transformer</t>
        </is>
      </c>
      <c r="I568" s="12" t="inlineStr">
        <is>
          <t>MV 15 kV</t>
        </is>
      </c>
      <c r="J568" s="12" t="inlineStr">
        <is>
          <t>750 kcmil</t>
        </is>
      </c>
      <c r="K568" s="12" t="n">
        <v>4</v>
      </c>
    </row>
    <row r="569">
      <c r="A569" s="12" t="inlineStr">
        <is>
          <t>R1 TX-LCI-1 dry-type input transformer</t>
        </is>
      </c>
      <c r="B569" s="12" t="inlineStr">
        <is>
          <t>TX-LCI-1</t>
        </is>
      </c>
      <c r="C569" s="12" t="inlineStr">
        <is>
          <t>A</t>
        </is>
      </c>
      <c r="D569" s="12" t="inlineStr">
        <is>
          <t>Static starter LCI-1 input transformer</t>
        </is>
      </c>
      <c r="E569" s="12" t="n">
        <v>13800</v>
      </c>
      <c r="F569" s="12" t="n">
        <v>9000</v>
      </c>
      <c r="G569" s="12" t="n">
        <v>377</v>
      </c>
      <c r="H569" s="12" t="inlineStr">
        <is>
          <t>R1 SWGR-13.8-1 (11 x 36 in cubicles, 15 kV metal-clad)</t>
        </is>
      </c>
      <c r="I569" s="12" t="inlineStr">
        <is>
          <t>MV 15 kV</t>
        </is>
      </c>
      <c r="J569" s="12" t="inlineStr">
        <is>
          <t>750 kcmil</t>
        </is>
      </c>
      <c r="K569" s="12" t="n">
        <v>1</v>
      </c>
    </row>
    <row r="570">
      <c r="A570" s="12" t="inlineStr">
        <is>
          <t>R1 TX-LCI-2 dry-type input transformer</t>
        </is>
      </c>
      <c r="B570" s="12" t="inlineStr">
        <is>
          <t>TX-LCI-2</t>
        </is>
      </c>
      <c r="C570" s="12" t="inlineStr">
        <is>
          <t>A</t>
        </is>
      </c>
      <c r="D570" s="12" t="inlineStr">
        <is>
          <t>Static starter LCI-2 input transformer</t>
        </is>
      </c>
      <c r="E570" s="12" t="n">
        <v>13800</v>
      </c>
      <c r="F570" s="12" t="n">
        <v>9000</v>
      </c>
      <c r="G570" s="12" t="n">
        <v>377</v>
      </c>
      <c r="H570" s="12" t="inlineStr">
        <is>
          <t>R1 SWGR-13.8-2 (11 x 36 in cubicles, 15 kV metal-clad)</t>
        </is>
      </c>
      <c r="I570" s="12" t="inlineStr">
        <is>
          <t>MV 15 kV</t>
        </is>
      </c>
      <c r="J570" s="12" t="inlineStr">
        <is>
          <t>750 kcmil</t>
        </is>
      </c>
      <c r="K570" s="12" t="n">
        <v>1</v>
      </c>
    </row>
    <row r="571">
      <c r="A571" s="12" t="inlineStr">
        <is>
          <t>R1 TX-LCI-3 dry-type input transformer</t>
        </is>
      </c>
      <c r="B571" s="12" t="inlineStr">
        <is>
          <t>TX-LCI-3</t>
        </is>
      </c>
      <c r="C571" s="12" t="inlineStr">
        <is>
          <t>A</t>
        </is>
      </c>
      <c r="D571" s="12" t="inlineStr">
        <is>
          <t>Static starter LCI-3 input transformer</t>
        </is>
      </c>
      <c r="E571" s="12" t="n">
        <v>13800</v>
      </c>
      <c r="F571" s="12" t="n">
        <v>9000</v>
      </c>
      <c r="G571" s="12" t="n">
        <v>377</v>
      </c>
      <c r="H571" s="12" t="inlineStr">
        <is>
          <t>R1 SWGR-13.8-3 (11 x 36 in cubicles, 15 kV metal-clad)</t>
        </is>
      </c>
      <c r="I571" s="12" t="inlineStr">
        <is>
          <t>MV 15 kV</t>
        </is>
      </c>
      <c r="J571" s="12" t="inlineStr">
        <is>
          <t>750 kcmil</t>
        </is>
      </c>
      <c r="K571" s="12" t="n">
        <v>1</v>
      </c>
    </row>
    <row r="572">
      <c r="A572" s="12" t="inlineStr">
        <is>
          <t>T-R2A: 13.8/0.48 kV</t>
        </is>
      </c>
      <c r="B572" s="12" t="inlineStr"/>
      <c r="C572" s="12" t="inlineStr">
        <is>
          <t>A</t>
        </is>
      </c>
      <c r="D572" s="12" t="inlineStr">
        <is>
          <t>T-R2A unit / load-centre transformer primary</t>
        </is>
      </c>
      <c r="E572" s="12" t="n">
        <v>13800</v>
      </c>
      <c r="F572" s="12" t="n">
        <v>2500</v>
      </c>
      <c r="G572" s="12" t="n">
        <v>105</v>
      </c>
      <c r="H572" s="12" t="inlineStr">
        <is>
          <t>R1 SWGR-13.8-1 (11 x 36 in cubicles, 15 kV metal-clad)</t>
        </is>
      </c>
      <c r="I572" s="12" t="inlineStr">
        <is>
          <t>MV 15 kV</t>
        </is>
      </c>
      <c r="J572" s="12" t="inlineStr">
        <is>
          <t>2</t>
        </is>
      </c>
      <c r="K572" s="12" t="n">
        <v>1</v>
      </c>
    </row>
    <row r="573">
      <c r="A573" s="12" t="inlineStr">
        <is>
          <t>T-R2B: 13.8/0.48 kV</t>
        </is>
      </c>
      <c r="B573" s="12" t="inlineStr"/>
      <c r="C573" s="12" t="inlineStr">
        <is>
          <t>A</t>
        </is>
      </c>
      <c r="D573" s="12" t="inlineStr">
        <is>
          <t>T-R2B unit / load-centre transformer primary</t>
        </is>
      </c>
      <c r="E573" s="12" t="n">
        <v>13800</v>
      </c>
      <c r="F573" s="12" t="n">
        <v>2500</v>
      </c>
      <c r="G573" s="12" t="n">
        <v>105</v>
      </c>
      <c r="H573" s="12" t="inlineStr">
        <is>
          <t>R1 SWGR-13.8-2 (11 x 36 in cubicles, 15 kV metal-clad)</t>
        </is>
      </c>
      <c r="I573" s="12" t="inlineStr">
        <is>
          <t>MV 15 kV</t>
        </is>
      </c>
      <c r="J573" s="12" t="inlineStr">
        <is>
          <t>2</t>
        </is>
      </c>
      <c r="K573" s="12" t="n">
        <v>1</v>
      </c>
    </row>
    <row r="574">
      <c r="A574" s="12" t="inlineStr">
        <is>
          <t>T-R2C: 13.8/0.48 kV</t>
        </is>
      </c>
      <c r="B574" s="12" t="inlineStr"/>
      <c r="C574" s="12" t="inlineStr">
        <is>
          <t>A</t>
        </is>
      </c>
      <c r="D574" s="12" t="inlineStr">
        <is>
          <t>T-R2C unit / load-centre transformer primary</t>
        </is>
      </c>
      <c r="E574" s="12" t="n">
        <v>13800</v>
      </c>
      <c r="F574" s="12" t="n">
        <v>2500</v>
      </c>
      <c r="G574" s="12" t="n">
        <v>105</v>
      </c>
      <c r="H574" s="12" t="inlineStr">
        <is>
          <t>R1 SWGR-13.8-3 (11 x 36 in cubicles, 15 kV metal-clad)</t>
        </is>
      </c>
      <c r="I574" s="12" t="inlineStr">
        <is>
          <t>MV 15 kV</t>
        </is>
      </c>
      <c r="J574" s="12" t="inlineStr">
        <is>
          <t>2</t>
        </is>
      </c>
      <c r="K574" s="12" t="n">
        <v>1</v>
      </c>
    </row>
    <row r="575">
      <c r="A575" s="12" t="inlineStr">
        <is>
          <t>T-R3: 13.8/0.48 kV</t>
        </is>
      </c>
      <c r="B575" s="12" t="inlineStr"/>
      <c r="C575" s="12" t="inlineStr">
        <is>
          <t>A</t>
        </is>
      </c>
      <c r="D575" s="12" t="inlineStr">
        <is>
          <t>T-R3 unit / load-centre transformer primary</t>
        </is>
      </c>
      <c r="E575" s="12" t="n">
        <v>13800</v>
      </c>
      <c r="F575" s="12" t="n">
        <v>3000</v>
      </c>
      <c r="G575" s="12" t="n">
        <v>126</v>
      </c>
      <c r="H575" s="12" t="inlineStr">
        <is>
          <t>R1 SWGR-13.8-2 (11 x 36 in cubicles, 15 kV metal-clad)</t>
        </is>
      </c>
      <c r="I575" s="12" t="inlineStr">
        <is>
          <t>MV 15 kV</t>
        </is>
      </c>
      <c r="J575" s="12" t="inlineStr">
        <is>
          <t>1/0</t>
        </is>
      </c>
      <c r="K575" s="12" t="n">
        <v>1</v>
      </c>
    </row>
    <row r="576">
      <c r="A576" s="12" t="inlineStr">
        <is>
          <t>T4-A: 13.8/4.16 kV station transformer</t>
        </is>
      </c>
      <c r="B576" s="12" t="inlineStr">
        <is>
          <t>T4-A</t>
        </is>
      </c>
      <c r="C576" s="12" t="inlineStr">
        <is>
          <t>A</t>
        </is>
      </c>
      <c r="D576" s="12" t="inlineStr">
        <is>
          <t>T4-A station transformer primary</t>
        </is>
      </c>
      <c r="E576" s="12" t="n">
        <v>13800</v>
      </c>
      <c r="F576" s="12" t="n">
        <v>10000</v>
      </c>
      <c r="G576" s="12" t="n">
        <v>418</v>
      </c>
      <c r="H576" s="12" t="inlineStr">
        <is>
          <t>R1 SWGR-13.8-1 (11 x 36 in cubicles, 15 kV metal-clad)</t>
        </is>
      </c>
      <c r="I576" s="12" t="inlineStr">
        <is>
          <t>MV 15 kV</t>
        </is>
      </c>
      <c r="J576" s="12" t="inlineStr">
        <is>
          <t>750 kcmil</t>
        </is>
      </c>
      <c r="K576" s="12" t="n">
        <v>1</v>
      </c>
    </row>
    <row r="577">
      <c r="A577" s="12" t="inlineStr">
        <is>
          <t>T4-B: 13.8/4.16 kV station transformer</t>
        </is>
      </c>
      <c r="B577" s="12" t="inlineStr">
        <is>
          <t>T4-B</t>
        </is>
      </c>
      <c r="C577" s="12" t="inlineStr">
        <is>
          <t>A</t>
        </is>
      </c>
      <c r="D577" s="12" t="inlineStr">
        <is>
          <t>T4-B station transformer primary</t>
        </is>
      </c>
      <c r="E577" s="12" t="n">
        <v>13800</v>
      </c>
      <c r="F577" s="12" t="n">
        <v>10000</v>
      </c>
      <c r="G577" s="12" t="n">
        <v>418</v>
      </c>
      <c r="H577" s="12" t="inlineStr">
        <is>
          <t>R1 SWGR-13.8-3 (11 x 36 in cubicles, 15 kV metal-clad)</t>
        </is>
      </c>
      <c r="I577" s="12" t="inlineStr">
        <is>
          <t>MV 15 kV</t>
        </is>
      </c>
      <c r="J577" s="12" t="inlineStr">
        <is>
          <t>750 kcmil</t>
        </is>
      </c>
      <c r="K577" s="12" t="n">
        <v>1</v>
      </c>
    </row>
    <row r="578">
      <c r="A578" s="12" t="inlineStr">
        <is>
          <t>ET-1: excitation transformer (dry type, GTG-1 terminals)</t>
        </is>
      </c>
      <c r="B578" s="12" t="inlineStr">
        <is>
          <t>ET-1</t>
        </is>
      </c>
      <c r="C578" s="12" t="inlineStr">
        <is>
          <t>A</t>
        </is>
      </c>
      <c r="D578" s="12" t="inlineStr">
        <is>
          <t>Excitation transformer ET-1 from the IPB tap</t>
        </is>
      </c>
      <c r="E578" s="12" t="n">
        <v>21000</v>
      </c>
      <c r="F578" s="12" t="n">
        <v>3000</v>
      </c>
      <c r="G578" s="12" t="n">
        <v>82</v>
      </c>
      <c r="H578" s="12" t="inlineStr">
        <is>
          <t>GSU-1: 21/230 kV generator step-up transformer</t>
        </is>
      </c>
      <c r="I578" s="12" t="inlineStr">
        <is>
          <t>MV 25 kV</t>
        </is>
      </c>
      <c r="J578" s="12" t="inlineStr">
        <is>
          <t>2</t>
        </is>
      </c>
      <c r="K578" s="12" t="n">
        <v>1</v>
      </c>
    </row>
    <row r="579">
      <c r="A579" s="12" t="inlineStr">
        <is>
          <t>ET-2: excitation transformer (dry type, GTG-2 terminals)</t>
        </is>
      </c>
      <c r="B579" s="12" t="inlineStr">
        <is>
          <t>ET-2</t>
        </is>
      </c>
      <c r="C579" s="12" t="inlineStr">
        <is>
          <t>A</t>
        </is>
      </c>
      <c r="D579" s="12" t="inlineStr">
        <is>
          <t>Excitation transformer ET-2 from the IPB tap</t>
        </is>
      </c>
      <c r="E579" s="12" t="n">
        <v>21000</v>
      </c>
      <c r="F579" s="12" t="n">
        <v>3000</v>
      </c>
      <c r="G579" s="12" t="n">
        <v>82</v>
      </c>
      <c r="H579" s="12" t="inlineStr">
        <is>
          <t>GSU-2: 21/230 kV generator step-up transformer</t>
        </is>
      </c>
      <c r="I579" s="12" t="inlineStr">
        <is>
          <t>MV 25 kV</t>
        </is>
      </c>
      <c r="J579" s="12" t="inlineStr">
        <is>
          <t>2</t>
        </is>
      </c>
      <c r="K579" s="12" t="n">
        <v>1</v>
      </c>
    </row>
    <row r="580">
      <c r="A580" s="12" t="inlineStr">
        <is>
          <t>ET-3: excitation transformer (dry type, GTG-3 terminals)</t>
        </is>
      </c>
      <c r="B580" s="12" t="inlineStr">
        <is>
          <t>ET-3</t>
        </is>
      </c>
      <c r="C580" s="12" t="inlineStr">
        <is>
          <t>A</t>
        </is>
      </c>
      <c r="D580" s="12" t="inlineStr">
        <is>
          <t>Excitation transformer ET-3 from the IPB tap</t>
        </is>
      </c>
      <c r="E580" s="12" t="n">
        <v>21000</v>
      </c>
      <c r="F580" s="12" t="n">
        <v>3000</v>
      </c>
      <c r="G580" s="12" t="n">
        <v>82</v>
      </c>
      <c r="H580" s="12" t="inlineStr">
        <is>
          <t>GSU-3: 21/230 kV generator step-up transformer</t>
        </is>
      </c>
      <c r="I580" s="12" t="inlineStr">
        <is>
          <t>MV 25 kV</t>
        </is>
      </c>
      <c r="J580" s="12" t="inlineStr">
        <is>
          <t>2</t>
        </is>
      </c>
      <c r="K580" s="12" t="n">
        <v>1</v>
      </c>
    </row>
    <row r="581">
      <c r="A581" s="12" t="inlineStr">
        <is>
          <t>EXC-1: static excitation cubicles (GTG-1)</t>
        </is>
      </c>
      <c r="B581" s="12" t="inlineStr">
        <is>
          <t>EXC-1</t>
        </is>
      </c>
      <c r="C581" s="12" t="inlineStr">
        <is>
          <t>A</t>
        </is>
      </c>
      <c r="D581" s="12" t="inlineStr">
        <is>
          <t>ET-1 secondary to the static exciter EXC-1 (3-phase AC)</t>
        </is>
      </c>
      <c r="E581" s="12" t="n">
        <v>800</v>
      </c>
      <c r="F581" s="12" t="n">
        <v>3000</v>
      </c>
      <c r="G581" s="12" t="n">
        <v>2200</v>
      </c>
      <c r="H581" s="12" t="inlineStr">
        <is>
          <t>ET-1: excitation transformer (dry type, GTG-1 terminals)</t>
        </is>
      </c>
      <c r="I581" s="12" t="inlineStr">
        <is>
          <t>MV 5 kV</t>
        </is>
      </c>
      <c r="J581" s="12" t="inlineStr">
        <is>
          <t>750 kcmil</t>
        </is>
      </c>
      <c r="K581" s="12" t="n">
        <v>5</v>
      </c>
    </row>
    <row r="582">
      <c r="A582" s="12" t="inlineStr">
        <is>
          <t>EXC-2: static excitation cubicles (GTG-2)</t>
        </is>
      </c>
      <c r="B582" s="12" t="inlineStr">
        <is>
          <t>EXC-2</t>
        </is>
      </c>
      <c r="C582" s="12" t="inlineStr">
        <is>
          <t>A</t>
        </is>
      </c>
      <c r="D582" s="12" t="inlineStr">
        <is>
          <t>ET-2 secondary to the static exciter EXC-2 (3-phase AC)</t>
        </is>
      </c>
      <c r="E582" s="12" t="n">
        <v>800</v>
      </c>
      <c r="F582" s="12" t="n">
        <v>3000</v>
      </c>
      <c r="G582" s="12" t="n">
        <v>2200</v>
      </c>
      <c r="H582" s="12" t="inlineStr">
        <is>
          <t>ET-2: excitation transformer (dry type, GTG-2 terminals)</t>
        </is>
      </c>
      <c r="I582" s="12" t="inlineStr">
        <is>
          <t>MV 5 kV</t>
        </is>
      </c>
      <c r="J582" s="12" t="inlineStr">
        <is>
          <t>750 kcmil</t>
        </is>
      </c>
      <c r="K582" s="12" t="n">
        <v>5</v>
      </c>
    </row>
    <row r="583">
      <c r="A583" s="12" t="inlineStr">
        <is>
          <t>EXC-3: static excitation cubicles (GTG-3)</t>
        </is>
      </c>
      <c r="B583" s="12" t="inlineStr">
        <is>
          <t>EXC-3</t>
        </is>
      </c>
      <c r="C583" s="12" t="inlineStr">
        <is>
          <t>A</t>
        </is>
      </c>
      <c r="D583" s="12" t="inlineStr">
        <is>
          <t>ET-3 secondary to the static exciter EXC-3 (3-phase AC)</t>
        </is>
      </c>
      <c r="E583" s="12" t="n">
        <v>800</v>
      </c>
      <c r="F583" s="12" t="n">
        <v>3000</v>
      </c>
      <c r="G583" s="12" t="n">
        <v>2200</v>
      </c>
      <c r="H583" s="12" t="inlineStr">
        <is>
          <t>ET-3: excitation transformer (dry type, GTG-3 terminals)</t>
        </is>
      </c>
      <c r="I583" s="12" t="inlineStr">
        <is>
          <t>MV 5 kV</t>
        </is>
      </c>
      <c r="J583" s="12" t="inlineStr">
        <is>
          <t>750 kcmil</t>
        </is>
      </c>
      <c r="K583" s="12" t="n">
        <v>5</v>
      </c>
    </row>
    <row r="584">
      <c r="A584" s="12" t="inlineStr">
        <is>
          <t>GTG-1: GT generator</t>
        </is>
      </c>
      <c r="B584" s="12" t="inlineStr">
        <is>
          <t>GTG-1</t>
        </is>
      </c>
      <c r="C584" s="12" t="inlineStr">
        <is>
          <t>A</t>
        </is>
      </c>
      <c r="D584" s="12" t="inlineStr">
        <is>
          <t>LCI-1 output to the GTG-1 terminals (start sequence, through the starting disconnect)</t>
        </is>
      </c>
      <c r="E584" s="12" t="n">
        <v>4160</v>
      </c>
      <c r="F584" s="12" t="n">
        <v>9000</v>
      </c>
      <c r="G584" s="12" t="n">
        <v>1250</v>
      </c>
      <c r="H584" s="12" t="inlineStr">
        <is>
          <t>SFC-1: GT1 static starter (LCI) and isolation transformer</t>
        </is>
      </c>
      <c r="I584" s="12" t="inlineStr">
        <is>
          <t>MV 5 kV</t>
        </is>
      </c>
      <c r="J584" s="12" t="inlineStr">
        <is>
          <t>750 kcmil</t>
        </is>
      </c>
      <c r="K584" s="12" t="n">
        <v>3</v>
      </c>
    </row>
    <row r="585">
      <c r="A585" s="12" t="inlineStr">
        <is>
          <t>GTG-2: GT generator</t>
        </is>
      </c>
      <c r="B585" s="12" t="inlineStr">
        <is>
          <t>GTG-2</t>
        </is>
      </c>
      <c r="C585" s="12" t="inlineStr">
        <is>
          <t>A</t>
        </is>
      </c>
      <c r="D585" s="12" t="inlineStr">
        <is>
          <t>LCI-2 output to the GTG-2 terminals (start sequence, through the starting disconnect)</t>
        </is>
      </c>
      <c r="E585" s="12" t="n">
        <v>4160</v>
      </c>
      <c r="F585" s="12" t="n">
        <v>9000</v>
      </c>
      <c r="G585" s="12" t="n">
        <v>1250</v>
      </c>
      <c r="H585" s="12" t="inlineStr">
        <is>
          <t>SFC-2: GT2 static starter (LCI) and isolation transformer</t>
        </is>
      </c>
      <c r="I585" s="12" t="inlineStr">
        <is>
          <t>MV 5 kV</t>
        </is>
      </c>
      <c r="J585" s="12" t="inlineStr">
        <is>
          <t>750 kcmil</t>
        </is>
      </c>
      <c r="K585" s="12" t="n">
        <v>3</v>
      </c>
    </row>
    <row r="586">
      <c r="A586" s="12" t="inlineStr">
        <is>
          <t>GTG-3: GT generator</t>
        </is>
      </c>
      <c r="B586" s="12" t="inlineStr">
        <is>
          <t>GTG-3</t>
        </is>
      </c>
      <c r="C586" s="12" t="inlineStr">
        <is>
          <t>A</t>
        </is>
      </c>
      <c r="D586" s="12" t="inlineStr">
        <is>
          <t>LCI-3 output to the GTG-3 terminals (start sequence, through the starting disconnect)</t>
        </is>
      </c>
      <c r="E586" s="12" t="n">
        <v>4160</v>
      </c>
      <c r="F586" s="12" t="n">
        <v>9000</v>
      </c>
      <c r="G586" s="12" t="n">
        <v>1250</v>
      </c>
      <c r="H586" s="12" t="inlineStr">
        <is>
          <t>SFC-3: GT3 static starter (LCI) and isolation transformer</t>
        </is>
      </c>
      <c r="I586" s="12" t="inlineStr">
        <is>
          <t>MV 5 kV</t>
        </is>
      </c>
      <c r="J586" s="12" t="inlineStr">
        <is>
          <t>750 kcmil</t>
        </is>
      </c>
      <c r="K586" s="12" t="n">
        <v>3</v>
      </c>
    </row>
    <row r="587">
      <c r="A587" s="12" t="inlineStr">
        <is>
          <t>R1 SWGR-4.16-A (9 x 36 in cubicles, 5 kV metal-clad)</t>
        </is>
      </c>
      <c r="B587" s="12" t="inlineStr">
        <is>
          <t>SWGR-4.16-A</t>
        </is>
      </c>
      <c r="C587" s="12" t="inlineStr">
        <is>
          <t>A</t>
        </is>
      </c>
      <c r="D587" s="12" t="inlineStr">
        <is>
          <t>T4-A secondary to SWGR-4.16-A incomer</t>
        </is>
      </c>
      <c r="E587" s="12" t="n">
        <v>4160</v>
      </c>
      <c r="F587" s="12" t="n">
        <v>10000</v>
      </c>
      <c r="G587" s="12" t="n">
        <v>1388</v>
      </c>
      <c r="H587" s="12" t="inlineStr">
        <is>
          <t>T4-A: 13.8/4.16 kV station transformer</t>
        </is>
      </c>
      <c r="I587" s="12" t="inlineStr">
        <is>
          <t>MV 5 kV</t>
        </is>
      </c>
      <c r="J587" s="12" t="inlineStr">
        <is>
          <t>1000 kcmil</t>
        </is>
      </c>
      <c r="K587" s="12" t="n">
        <v>3</v>
      </c>
    </row>
    <row r="588">
      <c r="A588" s="12" t="inlineStr">
        <is>
          <t>R1 SWGR-4.16-B (5 kV metal-clad)</t>
        </is>
      </c>
      <c r="B588" s="12" t="inlineStr">
        <is>
          <t>SWGR-4.16-B</t>
        </is>
      </c>
      <c r="C588" s="12" t="inlineStr">
        <is>
          <t>A</t>
        </is>
      </c>
      <c r="D588" s="12" t="inlineStr">
        <is>
          <t>T4-B secondary to SWGR-4.16-B incomer</t>
        </is>
      </c>
      <c r="E588" s="12" t="n">
        <v>4160</v>
      </c>
      <c r="F588" s="12" t="n">
        <v>10000</v>
      </c>
      <c r="G588" s="12" t="n">
        <v>1388</v>
      </c>
      <c r="H588" s="12" t="inlineStr">
        <is>
          <t>T4-B: 13.8/4.16 kV station transformer</t>
        </is>
      </c>
      <c r="I588" s="12" t="inlineStr">
        <is>
          <t>MV 5 kV</t>
        </is>
      </c>
      <c r="J588" s="12" t="inlineStr">
        <is>
          <t>1000 kcmil</t>
        </is>
      </c>
      <c r="K588" s="12" t="n">
        <v>3</v>
      </c>
    </row>
    <row r="589">
      <c r="A589" s="12" t="inlineStr">
        <is>
          <t>SFC-1: GT1 static starter (LCI) and isolation transformer</t>
        </is>
      </c>
      <c r="B589" s="12" t="inlineStr">
        <is>
          <t>SFC-1</t>
        </is>
      </c>
      <c r="C589" s="12" t="inlineStr">
        <is>
          <t>A</t>
        </is>
      </c>
      <c r="D589" s="12" t="inlineStr">
        <is>
          <t>TX-LCI-1 secondary to the static starter LCI-1</t>
        </is>
      </c>
      <c r="E589" s="12" t="n">
        <v>4160</v>
      </c>
      <c r="F589" s="12" t="n">
        <v>9000</v>
      </c>
      <c r="G589" s="12" t="n">
        <v>1250</v>
      </c>
      <c r="H589" s="12" t="inlineStr">
        <is>
          <t>R1 TX-LCI-1 dry-type input transformer</t>
        </is>
      </c>
      <c r="I589" s="12" t="inlineStr">
        <is>
          <t>MV 5 kV</t>
        </is>
      </c>
      <c r="J589" s="12" t="inlineStr">
        <is>
          <t>750 kcmil</t>
        </is>
      </c>
      <c r="K589" s="12" t="n">
        <v>3</v>
      </c>
    </row>
    <row r="590">
      <c r="A590" s="12" t="inlineStr">
        <is>
          <t>SFC-2: GT2 static starter (LCI) and isolation transformer</t>
        </is>
      </c>
      <c r="B590" s="12" t="inlineStr">
        <is>
          <t>SFC-2</t>
        </is>
      </c>
      <c r="C590" s="12" t="inlineStr">
        <is>
          <t>A</t>
        </is>
      </c>
      <c r="D590" s="12" t="inlineStr">
        <is>
          <t>TX-LCI-2 secondary to the static starter LCI-2</t>
        </is>
      </c>
      <c r="E590" s="12" t="n">
        <v>4160</v>
      </c>
      <c r="F590" s="12" t="n">
        <v>9000</v>
      </c>
      <c r="G590" s="12" t="n">
        <v>1250</v>
      </c>
      <c r="H590" s="12" t="inlineStr">
        <is>
          <t>R1 TX-LCI-2 dry-type input transformer</t>
        </is>
      </c>
      <c r="I590" s="12" t="inlineStr">
        <is>
          <t>MV 5 kV</t>
        </is>
      </c>
      <c r="J590" s="12" t="inlineStr">
        <is>
          <t>750 kcmil</t>
        </is>
      </c>
      <c r="K590" s="12" t="n">
        <v>3</v>
      </c>
    </row>
    <row r="591">
      <c r="A591" s="12" t="inlineStr">
        <is>
          <t>SFC-3: GT3 static starter (LCI) and isolation transformer</t>
        </is>
      </c>
      <c r="B591" s="12" t="inlineStr">
        <is>
          <t>SFC-3</t>
        </is>
      </c>
      <c r="C591" s="12" t="inlineStr">
        <is>
          <t>A</t>
        </is>
      </c>
      <c r="D591" s="12" t="inlineStr">
        <is>
          <t>TX-LCI-3 secondary to the static starter LCI-3</t>
        </is>
      </c>
      <c r="E591" s="12" t="n">
        <v>4160</v>
      </c>
      <c r="F591" s="12" t="n">
        <v>9000</v>
      </c>
      <c r="G591" s="12" t="n">
        <v>1250</v>
      </c>
      <c r="H591" s="12" t="inlineStr">
        <is>
          <t>R1 TX-LCI-3 dry-type input transformer</t>
        </is>
      </c>
      <c r="I591" s="12" t="inlineStr">
        <is>
          <t>MV 5 kV</t>
        </is>
      </c>
      <c r="J591" s="12" t="inlineStr">
        <is>
          <t>750 kcmil</t>
        </is>
      </c>
      <c r="K591" s="12" t="n">
        <v>3</v>
      </c>
    </row>
    <row r="592">
      <c r="A592" s="12" t="inlineStr">
        <is>
          <t>ACC fan motor F01</t>
        </is>
      </c>
      <c r="B592" s="12" t="inlineStr">
        <is>
          <t>ACC-F01</t>
        </is>
      </c>
      <c r="C592" s="12" t="inlineStr">
        <is>
          <t>B</t>
        </is>
      </c>
      <c r="D592" s="12" t="inlineStr">
        <is>
          <t>ACC fan F01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F02</t>
        </is>
      </c>
      <c r="B593" s="12" t="inlineStr">
        <is>
          <t>ACC-F02</t>
        </is>
      </c>
      <c r="C593" s="12" t="inlineStr">
        <is>
          <t>B</t>
        </is>
      </c>
      <c r="D593" s="12" t="inlineStr">
        <is>
          <t>ACC fan F02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F03</t>
        </is>
      </c>
      <c r="B594" s="12" t="inlineStr">
        <is>
          <t>ACC-F03</t>
        </is>
      </c>
      <c r="C594" s="12" t="inlineStr">
        <is>
          <t>B</t>
        </is>
      </c>
      <c r="D594" s="12" t="inlineStr">
        <is>
          <t>ACC fan F03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F04</t>
        </is>
      </c>
      <c r="B595" s="12" t="inlineStr">
        <is>
          <t>ACC-F04</t>
        </is>
      </c>
      <c r="C595" s="12" t="inlineStr">
        <is>
          <t>B</t>
        </is>
      </c>
      <c r="D595" s="12" t="inlineStr">
        <is>
          <t>ACC fan F04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F05</t>
        </is>
      </c>
      <c r="B596" s="12" t="inlineStr">
        <is>
          <t>ACC-F05</t>
        </is>
      </c>
      <c r="C596" s="12" t="inlineStr">
        <is>
          <t>B</t>
        </is>
      </c>
      <c r="D596" s="12" t="inlineStr">
        <is>
          <t>ACC fan F05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F06</t>
        </is>
      </c>
      <c r="B597" s="12" t="inlineStr">
        <is>
          <t>ACC-F06</t>
        </is>
      </c>
      <c r="C597" s="12" t="inlineStr">
        <is>
          <t>B</t>
        </is>
      </c>
      <c r="D597" s="12" t="inlineStr">
        <is>
          <t>ACC fan F06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F07</t>
        </is>
      </c>
      <c r="B598" s="12" t="inlineStr">
        <is>
          <t>ACC-F07</t>
        </is>
      </c>
      <c r="C598" s="12" t="inlineStr">
        <is>
          <t>B</t>
        </is>
      </c>
      <c r="D598" s="12" t="inlineStr">
        <is>
          <t>ACC fan F07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F08</t>
        </is>
      </c>
      <c r="B599" s="12" t="inlineStr">
        <is>
          <t>ACC-F08</t>
        </is>
      </c>
      <c r="C599" s="12" t="inlineStr">
        <is>
          <t>B</t>
        </is>
      </c>
      <c r="D599" s="12" t="inlineStr">
        <is>
          <t>ACC fan F08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F09</t>
        </is>
      </c>
      <c r="B600" s="12" t="inlineStr">
        <is>
          <t>ACC-F09</t>
        </is>
      </c>
      <c r="C600" s="12" t="inlineStr">
        <is>
          <t>B</t>
        </is>
      </c>
      <c r="D600" s="12" t="inlineStr">
        <is>
          <t>ACC fan F09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F10</t>
        </is>
      </c>
      <c r="B601" s="12" t="inlineStr">
        <is>
          <t>ACC-F10</t>
        </is>
      </c>
      <c r="C601" s="12" t="inlineStr">
        <is>
          <t>B</t>
        </is>
      </c>
      <c r="D601" s="12" t="inlineStr">
        <is>
          <t>ACC fan F10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F11</t>
        </is>
      </c>
      <c r="B602" s="12" t="inlineStr">
        <is>
          <t>ACC-F11</t>
        </is>
      </c>
      <c r="C602" s="12" t="inlineStr">
        <is>
          <t>B</t>
        </is>
      </c>
      <c r="D602" s="12" t="inlineStr">
        <is>
          <t>ACC fan F11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F12</t>
        </is>
      </c>
      <c r="B603" s="12" t="inlineStr">
        <is>
          <t>ACC-F12</t>
        </is>
      </c>
      <c r="C603" s="12" t="inlineStr">
        <is>
          <t>B</t>
        </is>
      </c>
      <c r="D603" s="12" t="inlineStr">
        <is>
          <t>ACC fan F12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F13</t>
        </is>
      </c>
      <c r="B604" s="12" t="inlineStr">
        <is>
          <t>ACC-F13</t>
        </is>
      </c>
      <c r="C604" s="12" t="inlineStr">
        <is>
          <t>B</t>
        </is>
      </c>
      <c r="D604" s="12" t="inlineStr">
        <is>
          <t>ACC fan F13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F14</t>
        </is>
      </c>
      <c r="B605" s="12" t="inlineStr">
        <is>
          <t>ACC-F14</t>
        </is>
      </c>
      <c r="C605" s="12" t="inlineStr">
        <is>
          <t>B</t>
        </is>
      </c>
      <c r="D605" s="12" t="inlineStr">
        <is>
          <t>ACC fan F14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F15</t>
        </is>
      </c>
      <c r="B606" s="12" t="inlineStr">
        <is>
          <t>ACC-F15</t>
        </is>
      </c>
      <c r="C606" s="12" t="inlineStr">
        <is>
          <t>B</t>
        </is>
      </c>
      <c r="D606" s="12" t="inlineStr">
        <is>
          <t>ACC fan F15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F16</t>
        </is>
      </c>
      <c r="B607" s="12" t="inlineStr">
        <is>
          <t>ACC-F16</t>
        </is>
      </c>
      <c r="C607" s="12" t="inlineStr">
        <is>
          <t>B</t>
        </is>
      </c>
      <c r="D607" s="12" t="inlineStr">
        <is>
          <t>ACC fan F16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F17</t>
        </is>
      </c>
      <c r="B608" s="12" t="inlineStr">
        <is>
          <t>ACC-F17</t>
        </is>
      </c>
      <c r="C608" s="12" t="inlineStr">
        <is>
          <t>B</t>
        </is>
      </c>
      <c r="D608" s="12" t="inlineStr">
        <is>
          <t>ACC fan F17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F18</t>
        </is>
      </c>
      <c r="B609" s="12" t="inlineStr">
        <is>
          <t>ACC-F18</t>
        </is>
      </c>
      <c r="C609" s="12" t="inlineStr">
        <is>
          <t>B</t>
        </is>
      </c>
      <c r="D609" s="12" t="inlineStr">
        <is>
          <t>ACC fan F18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F19</t>
        </is>
      </c>
      <c r="B610" s="12" t="inlineStr">
        <is>
          <t>ACC-F19</t>
        </is>
      </c>
      <c r="C610" s="12" t="inlineStr">
        <is>
          <t>B</t>
        </is>
      </c>
      <c r="D610" s="12" t="inlineStr">
        <is>
          <t>ACC fan F19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F20</t>
        </is>
      </c>
      <c r="B611" s="12" t="inlineStr">
        <is>
          <t>ACC-F20</t>
        </is>
      </c>
      <c r="C611" s="12" t="inlineStr">
        <is>
          <t>B</t>
        </is>
      </c>
      <c r="D611" s="12" t="inlineStr">
        <is>
          <t>ACC fan F20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F21</t>
        </is>
      </c>
      <c r="B612" s="12" t="inlineStr">
        <is>
          <t>ACC-F21</t>
        </is>
      </c>
      <c r="C612" s="12" t="inlineStr">
        <is>
          <t>B</t>
        </is>
      </c>
      <c r="D612" s="12" t="inlineStr">
        <is>
          <t>ACC fan F21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F22</t>
        </is>
      </c>
      <c r="B613" s="12" t="inlineStr">
        <is>
          <t>ACC-F22</t>
        </is>
      </c>
      <c r="C613" s="12" t="inlineStr">
        <is>
          <t>B</t>
        </is>
      </c>
      <c r="D613" s="12" t="inlineStr">
        <is>
          <t>ACC fan F22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F23</t>
        </is>
      </c>
      <c r="B614" s="12" t="inlineStr">
        <is>
          <t>ACC-F23</t>
        </is>
      </c>
      <c r="C614" s="12" t="inlineStr">
        <is>
          <t>B</t>
        </is>
      </c>
      <c r="D614" s="12" t="inlineStr">
        <is>
          <t>ACC fan F23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F24</t>
        </is>
      </c>
      <c r="B615" s="12" t="inlineStr">
        <is>
          <t>ACC-F24</t>
        </is>
      </c>
      <c r="C615" s="12" t="inlineStr">
        <is>
          <t>B</t>
        </is>
      </c>
      <c r="D615" s="12" t="inlineStr">
        <is>
          <t>ACC fan F24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F25</t>
        </is>
      </c>
      <c r="B616" s="12" t="inlineStr">
        <is>
          <t>ACC-F25</t>
        </is>
      </c>
      <c r="C616" s="12" t="inlineStr">
        <is>
          <t>B</t>
        </is>
      </c>
      <c r="D616" s="12" t="inlineStr">
        <is>
          <t>ACC fan F25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F26</t>
        </is>
      </c>
      <c r="B617" s="12" t="inlineStr">
        <is>
          <t>ACC-F26</t>
        </is>
      </c>
      <c r="C617" s="12" t="inlineStr">
        <is>
          <t>B</t>
        </is>
      </c>
      <c r="D617" s="12" t="inlineStr">
        <is>
          <t>ACC fan F26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F27</t>
        </is>
      </c>
      <c r="B618" s="12" t="inlineStr">
        <is>
          <t>ACC-F27</t>
        </is>
      </c>
      <c r="C618" s="12" t="inlineStr">
        <is>
          <t>B</t>
        </is>
      </c>
      <c r="D618" s="12" t="inlineStr">
        <is>
          <t>ACC fan F27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F28</t>
        </is>
      </c>
      <c r="B619" s="12" t="inlineStr">
        <is>
          <t>ACC-F28</t>
        </is>
      </c>
      <c r="C619" s="12" t="inlineStr">
        <is>
          <t>B</t>
        </is>
      </c>
      <c r="D619" s="12" t="inlineStr">
        <is>
          <t>ACC fan F28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F29</t>
        </is>
      </c>
      <c r="B620" s="12" t="inlineStr">
        <is>
          <t>ACC-F29</t>
        </is>
      </c>
      <c r="C620" s="12" t="inlineStr">
        <is>
          <t>B</t>
        </is>
      </c>
      <c r="D620" s="12" t="inlineStr">
        <is>
          <t>ACC fan F29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F30</t>
        </is>
      </c>
      <c r="B621" s="12" t="inlineStr">
        <is>
          <t>ACC-F30</t>
        </is>
      </c>
      <c r="C621" s="12" t="inlineStr">
        <is>
          <t>B</t>
        </is>
      </c>
      <c r="D621" s="12" t="inlineStr">
        <is>
          <t>ACC fan F30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F31</t>
        </is>
      </c>
      <c r="B622" s="12" t="inlineStr">
        <is>
          <t>ACC-F31</t>
        </is>
      </c>
      <c r="C622" s="12" t="inlineStr">
        <is>
          <t>B</t>
        </is>
      </c>
      <c r="D622" s="12" t="inlineStr">
        <is>
          <t>ACC fan F31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F32</t>
        </is>
      </c>
      <c r="B623" s="12" t="inlineStr">
        <is>
          <t>ACC-F32</t>
        </is>
      </c>
      <c r="C623" s="12" t="inlineStr">
        <is>
          <t>B</t>
        </is>
      </c>
      <c r="D623" s="12" t="inlineStr">
        <is>
          <t>ACC fan F32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F33</t>
        </is>
      </c>
      <c r="B624" s="12" t="inlineStr">
        <is>
          <t>ACC-F33</t>
        </is>
      </c>
      <c r="C624" s="12" t="inlineStr">
        <is>
          <t>B</t>
        </is>
      </c>
      <c r="D624" s="12" t="inlineStr">
        <is>
          <t>ACC fan F33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F34</t>
        </is>
      </c>
      <c r="B625" s="12" t="inlineStr">
        <is>
          <t>ACC-F34</t>
        </is>
      </c>
      <c r="C625" s="12" t="inlineStr">
        <is>
          <t>B</t>
        </is>
      </c>
      <c r="D625" s="12" t="inlineStr">
        <is>
          <t>ACC fan F34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F35</t>
        </is>
      </c>
      <c r="B626" s="12" t="inlineStr">
        <is>
          <t>ACC-F35</t>
        </is>
      </c>
      <c r="C626" s="12" t="inlineStr">
        <is>
          <t>B</t>
        </is>
      </c>
      <c r="D626" s="12" t="inlineStr">
        <is>
          <t>ACC fan F35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F36</t>
        </is>
      </c>
      <c r="B627" s="12" t="inlineStr">
        <is>
          <t>ACC-F36</t>
        </is>
      </c>
      <c r="C627" s="12" t="inlineStr">
        <is>
          <t>B</t>
        </is>
      </c>
      <c r="D627" s="12" t="inlineStr">
        <is>
          <t>ACC fan F36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F37</t>
        </is>
      </c>
      <c r="B628" s="12" t="inlineStr">
        <is>
          <t>ACC-F37</t>
        </is>
      </c>
      <c r="C628" s="12" t="inlineStr">
        <is>
          <t>B</t>
        </is>
      </c>
      <c r="D628" s="12" t="inlineStr">
        <is>
          <t>ACC fan F37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F38</t>
        </is>
      </c>
      <c r="B629" s="12" t="inlineStr">
        <is>
          <t>ACC-F38</t>
        </is>
      </c>
      <c r="C629" s="12" t="inlineStr">
        <is>
          <t>B</t>
        </is>
      </c>
      <c r="D629" s="12" t="inlineStr">
        <is>
          <t>ACC fan F38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F39</t>
        </is>
      </c>
      <c r="B630" s="12" t="inlineStr">
        <is>
          <t>ACC-F39</t>
        </is>
      </c>
      <c r="C630" s="12" t="inlineStr">
        <is>
          <t>B</t>
        </is>
      </c>
      <c r="D630" s="12" t="inlineStr">
        <is>
          <t>ACC fan F39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F40</t>
        </is>
      </c>
      <c r="B631" s="12" t="inlineStr">
        <is>
          <t>ACC-F40</t>
        </is>
      </c>
      <c r="C631" s="12" t="inlineStr">
        <is>
          <t>B</t>
        </is>
      </c>
      <c r="D631" s="12" t="inlineStr">
        <is>
          <t>ACC fan F40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F41</t>
        </is>
      </c>
      <c r="B632" s="12" t="inlineStr">
        <is>
          <t>ACC-F41</t>
        </is>
      </c>
      <c r="C632" s="12" t="inlineStr">
        <is>
          <t>B</t>
        </is>
      </c>
      <c r="D632" s="12" t="inlineStr">
        <is>
          <t>ACC fan F41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F42</t>
        </is>
      </c>
      <c r="B633" s="12" t="inlineStr">
        <is>
          <t>ACC-F42</t>
        </is>
      </c>
      <c r="C633" s="12" t="inlineStr">
        <is>
          <t>B</t>
        </is>
      </c>
      <c r="D633" s="12" t="inlineStr">
        <is>
          <t>ACC fan F42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F43</t>
        </is>
      </c>
      <c r="B634" s="12" t="inlineStr">
        <is>
          <t>ACC-F43</t>
        </is>
      </c>
      <c r="C634" s="12" t="inlineStr">
        <is>
          <t>B</t>
        </is>
      </c>
      <c r="D634" s="12" t="inlineStr">
        <is>
          <t>ACC fan F43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F44</t>
        </is>
      </c>
      <c r="B635" s="12" t="inlineStr">
        <is>
          <t>ACC-F44</t>
        </is>
      </c>
      <c r="C635" s="12" t="inlineStr">
        <is>
          <t>B</t>
        </is>
      </c>
      <c r="D635" s="12" t="inlineStr">
        <is>
          <t>ACC fan F44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F45</t>
        </is>
      </c>
      <c r="B636" s="12" t="inlineStr">
        <is>
          <t>ACC-F45</t>
        </is>
      </c>
      <c r="C636" s="12" t="inlineStr">
        <is>
          <t>B</t>
        </is>
      </c>
      <c r="D636" s="12" t="inlineStr">
        <is>
          <t>ACC fan F45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F46</t>
        </is>
      </c>
      <c r="B637" s="12" t="inlineStr">
        <is>
          <t>ACC-F46</t>
        </is>
      </c>
      <c r="C637" s="12" t="inlineStr">
        <is>
          <t>B</t>
        </is>
      </c>
      <c r="D637" s="12" t="inlineStr">
        <is>
          <t>ACC fan F46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F47</t>
        </is>
      </c>
      <c r="B638" s="12" t="inlineStr">
        <is>
          <t>ACC-F47</t>
        </is>
      </c>
      <c r="C638" s="12" t="inlineStr">
        <is>
          <t>B</t>
        </is>
      </c>
      <c r="D638" s="12" t="inlineStr">
        <is>
          <t>ACC fan F47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F48</t>
        </is>
      </c>
      <c r="B639" s="12" t="inlineStr">
        <is>
          <t>ACC-F48</t>
        </is>
      </c>
      <c r="C639" s="12" t="inlineStr">
        <is>
          <t>B</t>
        </is>
      </c>
      <c r="D639" s="12" t="inlineStr">
        <is>
          <t>ACC fan F48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F49</t>
        </is>
      </c>
      <c r="B640" s="12" t="inlineStr">
        <is>
          <t>ACC-F49</t>
        </is>
      </c>
      <c r="C640" s="12" t="inlineStr">
        <is>
          <t>B</t>
        </is>
      </c>
      <c r="D640" s="12" t="inlineStr">
        <is>
          <t>ACC fan F49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F50</t>
        </is>
      </c>
      <c r="B641" s="12" t="inlineStr">
        <is>
          <t>ACC-F50</t>
        </is>
      </c>
      <c r="C641" s="12" t="inlineStr">
        <is>
          <t>B</t>
        </is>
      </c>
      <c r="D641" s="12" t="inlineStr">
        <is>
          <t>ACC fan F50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F51</t>
        </is>
      </c>
      <c r="B642" s="12" t="inlineStr">
        <is>
          <t>ACC-F51</t>
        </is>
      </c>
      <c r="C642" s="12" t="inlineStr">
        <is>
          <t>B</t>
        </is>
      </c>
      <c r="D642" s="12" t="inlineStr">
        <is>
          <t>ACC fan F51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F52</t>
        </is>
      </c>
      <c r="B643" s="12" t="inlineStr">
        <is>
          <t>ACC-F52</t>
        </is>
      </c>
      <c r="C643" s="12" t="inlineStr">
        <is>
          <t>B</t>
        </is>
      </c>
      <c r="D643" s="12" t="inlineStr">
        <is>
          <t>ACC fan F52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F53</t>
        </is>
      </c>
      <c r="B644" s="12" t="inlineStr">
        <is>
          <t>ACC-F53</t>
        </is>
      </c>
      <c r="C644" s="12" t="inlineStr">
        <is>
          <t>B</t>
        </is>
      </c>
      <c r="D644" s="12" t="inlineStr">
        <is>
          <t>ACC fan F53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F54</t>
        </is>
      </c>
      <c r="B645" s="12" t="inlineStr">
        <is>
          <t>ACC-F54</t>
        </is>
      </c>
      <c r="C645" s="12" t="inlineStr">
        <is>
          <t>B</t>
        </is>
      </c>
      <c r="D645" s="12" t="inlineStr">
        <is>
          <t>ACC fan F54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F55</t>
        </is>
      </c>
      <c r="B646" s="12" t="inlineStr">
        <is>
          <t>ACC-F55</t>
        </is>
      </c>
      <c r="C646" s="12" t="inlineStr">
        <is>
          <t>B</t>
        </is>
      </c>
      <c r="D646" s="12" t="inlineStr">
        <is>
          <t>ACC fan F55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F56</t>
        </is>
      </c>
      <c r="B647" s="12" t="inlineStr">
        <is>
          <t>ACC-F56</t>
        </is>
      </c>
      <c r="C647" s="12" t="inlineStr">
        <is>
          <t>B</t>
        </is>
      </c>
      <c r="D647" s="12" t="inlineStr">
        <is>
          <t>ACC fan F56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F57</t>
        </is>
      </c>
      <c r="B648" s="12" t="inlineStr">
        <is>
          <t>ACC-F57</t>
        </is>
      </c>
      <c r="C648" s="12" t="inlineStr">
        <is>
          <t>B</t>
        </is>
      </c>
      <c r="D648" s="12" t="inlineStr">
        <is>
          <t>ACC fan F57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F58</t>
        </is>
      </c>
      <c r="B649" s="12" t="inlineStr">
        <is>
          <t>ACC-F58</t>
        </is>
      </c>
      <c r="C649" s="12" t="inlineStr">
        <is>
          <t>B</t>
        </is>
      </c>
      <c r="D649" s="12" t="inlineStr">
        <is>
          <t>ACC fan F58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F59</t>
        </is>
      </c>
      <c r="B650" s="12" t="inlineStr">
        <is>
          <t>ACC-F59</t>
        </is>
      </c>
      <c r="C650" s="12" t="inlineStr">
        <is>
          <t>B</t>
        </is>
      </c>
      <c r="D650" s="12" t="inlineStr">
        <is>
          <t>ACC fan F59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F60</t>
        </is>
      </c>
      <c r="B651" s="12" t="inlineStr">
        <is>
          <t>ACC-F60</t>
        </is>
      </c>
      <c r="C651" s="12" t="inlineStr">
        <is>
          <t>B</t>
        </is>
      </c>
      <c r="D651" s="12" t="inlineStr">
        <is>
          <t>ACC fan F60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F61</t>
        </is>
      </c>
      <c r="B652" s="12" t="inlineStr">
        <is>
          <t>ACC-F61</t>
        </is>
      </c>
      <c r="C652" s="12" t="inlineStr">
        <is>
          <t>B</t>
        </is>
      </c>
      <c r="D652" s="12" t="inlineStr">
        <is>
          <t>ACC fan F61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F62</t>
        </is>
      </c>
      <c r="B653" s="12" t="inlineStr">
        <is>
          <t>ACC-F62</t>
        </is>
      </c>
      <c r="C653" s="12" t="inlineStr">
        <is>
          <t>B</t>
        </is>
      </c>
      <c r="D653" s="12" t="inlineStr">
        <is>
          <t>ACC fan F62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F63</t>
        </is>
      </c>
      <c r="B654" s="12" t="inlineStr">
        <is>
          <t>ACC-F63</t>
        </is>
      </c>
      <c r="C654" s="12" t="inlineStr">
        <is>
          <t>B</t>
        </is>
      </c>
      <c r="D654" s="12" t="inlineStr">
        <is>
          <t>ACC fan F63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F64</t>
        </is>
      </c>
      <c r="B655" s="12" t="inlineStr">
        <is>
          <t>ACC-F64</t>
        </is>
      </c>
      <c r="C655" s="12" t="inlineStr">
        <is>
          <t>B</t>
        </is>
      </c>
      <c r="D655" s="12" t="inlineStr">
        <is>
          <t>ACC fan F64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F65</t>
        </is>
      </c>
      <c r="B656" s="12" t="inlineStr">
        <is>
          <t>ACC-F65</t>
        </is>
      </c>
      <c r="C656" s="12" t="inlineStr">
        <is>
          <t>B</t>
        </is>
      </c>
      <c r="D656" s="12" t="inlineStr">
        <is>
          <t>ACC fan F65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F66</t>
        </is>
      </c>
      <c r="B657" s="12" t="inlineStr">
        <is>
          <t>ACC-F66</t>
        </is>
      </c>
      <c r="C657" s="12" t="inlineStr">
        <is>
          <t>B</t>
        </is>
      </c>
      <c r="D657" s="12" t="inlineStr">
        <is>
          <t>ACC fan F66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F67</t>
        </is>
      </c>
      <c r="B658" s="12" t="inlineStr">
        <is>
          <t>ACC-F67</t>
        </is>
      </c>
      <c r="C658" s="12" t="inlineStr">
        <is>
          <t>B</t>
        </is>
      </c>
      <c r="D658" s="12" t="inlineStr">
        <is>
          <t>ACC fan F67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F68</t>
        </is>
      </c>
      <c r="B659" s="12" t="inlineStr">
        <is>
          <t>ACC-F68</t>
        </is>
      </c>
      <c r="C659" s="12" t="inlineStr">
        <is>
          <t>B</t>
        </is>
      </c>
      <c r="D659" s="12" t="inlineStr">
        <is>
          <t>ACC fan F68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F69</t>
        </is>
      </c>
      <c r="B660" s="12" t="inlineStr">
        <is>
          <t>ACC-F69</t>
        </is>
      </c>
      <c r="C660" s="12" t="inlineStr">
        <is>
          <t>B</t>
        </is>
      </c>
      <c r="D660" s="12" t="inlineStr">
        <is>
          <t>ACC fan F69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F70</t>
        </is>
      </c>
      <c r="B661" s="12" t="inlineStr">
        <is>
          <t>ACC-F70</t>
        </is>
      </c>
      <c r="C661" s="12" t="inlineStr">
        <is>
          <t>B</t>
        </is>
      </c>
      <c r="D661" s="12" t="inlineStr">
        <is>
          <t>ACC fan F70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F71</t>
        </is>
      </c>
      <c r="B662" s="12" t="inlineStr">
        <is>
          <t>ACC-F71</t>
        </is>
      </c>
      <c r="C662" s="12" t="inlineStr">
        <is>
          <t>B</t>
        </is>
      </c>
      <c r="D662" s="12" t="inlineStr">
        <is>
          <t>ACC fan F71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F72</t>
        </is>
      </c>
      <c r="B663" s="12" t="inlineStr">
        <is>
          <t>ACC-F72</t>
        </is>
      </c>
      <c r="C663" s="12" t="inlineStr">
        <is>
          <t>B</t>
        </is>
      </c>
      <c r="D663" s="12" t="inlineStr">
        <is>
          <t>ACC fan F72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F73</t>
        </is>
      </c>
      <c r="B664" s="12" t="inlineStr">
        <is>
          <t>ACC-F73</t>
        </is>
      </c>
      <c r="C664" s="12" t="inlineStr">
        <is>
          <t>B</t>
        </is>
      </c>
      <c r="D664" s="12" t="inlineStr">
        <is>
          <t>ACC fan F73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F74</t>
        </is>
      </c>
      <c r="B665" s="12" t="inlineStr">
        <is>
          <t>ACC-F74</t>
        </is>
      </c>
      <c r="C665" s="12" t="inlineStr">
        <is>
          <t>B</t>
        </is>
      </c>
      <c r="D665" s="12" t="inlineStr">
        <is>
          <t>ACC fan F74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F75</t>
        </is>
      </c>
      <c r="B666" s="12" t="inlineStr">
        <is>
          <t>ACC-F75</t>
        </is>
      </c>
      <c r="C666" s="12" t="inlineStr">
        <is>
          <t>B</t>
        </is>
      </c>
      <c r="D666" s="12" t="inlineStr">
        <is>
          <t>ACC fan F75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F76</t>
        </is>
      </c>
      <c r="B667" s="12" t="inlineStr">
        <is>
          <t>ACC-F76</t>
        </is>
      </c>
      <c r="C667" s="12" t="inlineStr">
        <is>
          <t>B</t>
        </is>
      </c>
      <c r="D667" s="12" t="inlineStr">
        <is>
          <t>ACC fan F76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F77</t>
        </is>
      </c>
      <c r="B668" s="12" t="inlineStr">
        <is>
          <t>ACC-F77</t>
        </is>
      </c>
      <c r="C668" s="12" t="inlineStr">
        <is>
          <t>B</t>
        </is>
      </c>
      <c r="D668" s="12" t="inlineStr">
        <is>
          <t>ACC fan F77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F78</t>
        </is>
      </c>
      <c r="B669" s="12" t="inlineStr">
        <is>
          <t>ACC-F78</t>
        </is>
      </c>
      <c r="C669" s="12" t="inlineStr">
        <is>
          <t>B</t>
        </is>
      </c>
      <c r="D669" s="12" t="inlineStr">
        <is>
          <t>ACC fan F78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F79</t>
        </is>
      </c>
      <c r="B670" s="12" t="inlineStr">
        <is>
          <t>ACC-F79</t>
        </is>
      </c>
      <c r="C670" s="12" t="inlineStr">
        <is>
          <t>B</t>
        </is>
      </c>
      <c r="D670" s="12" t="inlineStr">
        <is>
          <t>ACC fan F79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F80</t>
        </is>
      </c>
      <c r="B671" s="12" t="inlineStr">
        <is>
          <t>ACC-F80</t>
        </is>
      </c>
      <c r="C671" s="12" t="inlineStr">
        <is>
          <t>B</t>
        </is>
      </c>
      <c r="D671" s="12" t="inlineStr">
        <is>
          <t>ACC fan F80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Air-cooled condenser, 80 cells (steam-cycle heat rejection)</t>
        </is>
      </c>
      <c r="B672" s="12" t="inlineStr">
        <is>
          <t>ACC</t>
        </is>
      </c>
      <c r="C672" s="12" t="inlineStr">
        <is>
          <t>B</t>
        </is>
      </c>
      <c r="D672" s="12" t="inlineStr">
        <is>
          <t>MOV 1: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2: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3: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4: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5: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6: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7: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8: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9: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10: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11: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12: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13: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14: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15: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16: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17: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18: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19: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20: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21: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22: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23: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24: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25: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26: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27: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28: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29: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30: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Area / platform lighting circuit 1 (12 fixtures)</t>
        </is>
      </c>
      <c r="E702" s="12" t="n">
        <v>480</v>
      </c>
      <c r="F702" s="12" t="n">
        <v>3</v>
      </c>
      <c r="G702" s="12" t="n">
        <v>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Area / platform lighting circuit 2 (12 fixtures)</t>
        </is>
      </c>
      <c r="E703" s="12" t="n">
        <v>480</v>
      </c>
      <c r="F703" s="12" t="n">
        <v>3</v>
      </c>
      <c r="G703" s="12" t="n">
        <v>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Area / platform lighting circuit 3 (12 fixtures)</t>
        </is>
      </c>
      <c r="E704" s="12" t="n">
        <v>480</v>
      </c>
      <c r="F704" s="12" t="n">
        <v>3</v>
      </c>
      <c r="G704" s="12" t="n">
        <v>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Area / platform lighting circuit 4 (12 fixtures)</t>
        </is>
      </c>
      <c r="E705" s="12" t="n">
        <v>480</v>
      </c>
      <c r="F705" s="12" t="n">
        <v>3</v>
      </c>
      <c r="G705" s="12" t="n">
        <v>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5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6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7 (8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480 V welding receptacle 1</t>
        </is>
      </c>
      <c r="E709" s="12" t="n">
        <v>480</v>
      </c>
      <c r="F709" s="12" t="n">
        <v>60</v>
      </c>
      <c r="G709" s="12" t="n">
        <v>76</v>
      </c>
      <c r="H709" s="12" t="inlineStr">
        <is>
          <t>R4 480 V switchgear + vacuum-pump MCC</t>
        </is>
      </c>
      <c r="I709" s="12" t="inlineStr">
        <is>
          <t>LV 600 V</t>
        </is>
      </c>
      <c r="J709" s="12" t="inlineStr">
        <is>
          <t>2</t>
        </is>
      </c>
      <c r="K709" s="12" t="n">
        <v>1</v>
      </c>
    </row>
    <row r="710">
      <c r="A710" s="12" t="inlineStr">
        <is>
          <t>Air-cooled condenser, 80 cells (steam-cycle heat rejection)</t>
        </is>
      </c>
      <c r="B710" s="12" t="inlineStr">
        <is>
          <t>ACC</t>
        </is>
      </c>
      <c r="C710" s="12" t="inlineStr">
        <is>
          <t>B</t>
        </is>
      </c>
      <c r="D710" s="12" t="inlineStr">
        <is>
          <t>480 V welding receptacle 2</t>
        </is>
      </c>
      <c r="E710" s="12" t="n">
        <v>480</v>
      </c>
      <c r="F710" s="12" t="n">
        <v>60</v>
      </c>
      <c r="G710" s="12" t="n">
        <v>76</v>
      </c>
      <c r="H710" s="12" t="inlineStr">
        <is>
          <t>R4 480 V switchgear + vacuum-pump MCC</t>
        </is>
      </c>
      <c r="I710" s="12" t="inlineStr">
        <is>
          <t>LV 600 V</t>
        </is>
      </c>
      <c r="J710" s="12" t="inlineStr">
        <is>
          <t>2</t>
        </is>
      </c>
      <c r="K710" s="12" t="n">
        <v>1</v>
      </c>
    </row>
    <row r="711">
      <c r="A711" s="12" t="inlineStr">
        <is>
          <t>Air-cooled condenser, 80 cells (steam-cycle heat rejection)</t>
        </is>
      </c>
      <c r="B711" s="12" t="inlineStr">
        <is>
          <t>ACC</t>
        </is>
      </c>
      <c r="C711" s="12" t="inlineStr">
        <is>
          <t>B</t>
        </is>
      </c>
      <c r="D711" s="12" t="inlineStr">
        <is>
          <t>480 V welding receptacle 3</t>
        </is>
      </c>
      <c r="E711" s="12" t="n">
        <v>480</v>
      </c>
      <c r="F711" s="12" t="n">
        <v>60</v>
      </c>
      <c r="G711" s="12" t="n">
        <v>76</v>
      </c>
      <c r="H711" s="12" t="inlineStr">
        <is>
          <t>R4 480 V switchgear + vacuum-pump MCC</t>
        </is>
      </c>
      <c r="I711" s="12" t="inlineStr">
        <is>
          <t>LV 600 V</t>
        </is>
      </c>
      <c r="J711" s="12" t="inlineStr">
        <is>
          <t>2</t>
        </is>
      </c>
      <c r="K711" s="12" t="n">
        <v>1</v>
      </c>
    </row>
    <row r="712">
      <c r="A712" s="12" t="inlineStr">
        <is>
          <t>Air-cooled condenser, 80 cells (steam-cycle heat rejection)</t>
        </is>
      </c>
      <c r="B712" s="12" t="inlineStr">
        <is>
          <t>ACC</t>
        </is>
      </c>
      <c r="C712" s="12" t="inlineStr">
        <is>
          <t>B</t>
        </is>
      </c>
      <c r="D712" s="12" t="inlineStr">
        <is>
          <t>480 V welding receptacle 4</t>
        </is>
      </c>
      <c r="E712" s="12" t="n">
        <v>480</v>
      </c>
      <c r="F712" s="12" t="n">
        <v>60</v>
      </c>
      <c r="G712" s="12" t="n">
        <v>76</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2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3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Aux dry coolers AUXC-F01..12 (closed cooling water)</t>
        </is>
      </c>
      <c r="B716" s="12" t="inlineStr">
        <is>
          <t>AUXC</t>
        </is>
      </c>
      <c r="C716" s="12" t="inlineStr">
        <is>
          <t>B</t>
        </is>
      </c>
      <c r="D716" s="12" t="inlineStr">
        <is>
          <t>Motor 4 of 12, 22 kW (VFD output)</t>
        </is>
      </c>
      <c r="E716" s="12" t="n">
        <v>480</v>
      </c>
      <c r="F716" s="12" t="n">
        <v>22</v>
      </c>
      <c r="G716" s="12" t="n">
        <v>31</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5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6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7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8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9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10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11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12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CCW-A/B: closed cooling water pumps</t>
        </is>
      </c>
      <c r="B725" s="12" t="inlineStr">
        <is>
          <t>CCW-A/B</t>
        </is>
      </c>
      <c r="C725" s="12" t="inlineStr">
        <is>
          <t>B</t>
        </is>
      </c>
      <c r="D725" s="12" t="inlineStr">
        <is>
          <t>Motor 1 of 2, 150 kW</t>
        </is>
      </c>
      <c r="E725" s="12" t="n">
        <v>480</v>
      </c>
      <c r="F725" s="12" t="n">
        <v>150</v>
      </c>
      <c r="G725" s="12" t="n">
        <v>212.3</v>
      </c>
      <c r="H725" s="12" t="inlineStr">
        <is>
          <t>R4 480 V switchgear + vacuum-pump MCC</t>
        </is>
      </c>
      <c r="I725" s="12" t="inlineStr">
        <is>
          <t>LV 600 V</t>
        </is>
      </c>
      <c r="J725" s="12" t="inlineStr">
        <is>
          <t>350 kcmil</t>
        </is>
      </c>
      <c r="K725" s="12" t="n">
        <v>1</v>
      </c>
    </row>
    <row r="726">
      <c r="A726" s="12" t="inlineStr">
        <is>
          <t>CCW-A/B: closed cooling water pumps</t>
        </is>
      </c>
      <c r="B726" s="12" t="inlineStr">
        <is>
          <t>CCW-A/B</t>
        </is>
      </c>
      <c r="C726" s="12" t="inlineStr">
        <is>
          <t>B</t>
        </is>
      </c>
      <c r="D726" s="12" t="inlineStr">
        <is>
          <t>Motor 2 of 2, 150 kW</t>
        </is>
      </c>
      <c r="E726" s="12" t="n">
        <v>480</v>
      </c>
      <c r="F726" s="12" t="n">
        <v>150</v>
      </c>
      <c r="G726" s="12" t="n">
        <v>212.3</v>
      </c>
      <c r="H726" s="12" t="inlineStr">
        <is>
          <t>R4 480 V switchgear + vacuum-pump MCC</t>
        </is>
      </c>
      <c r="I726" s="12" t="inlineStr">
        <is>
          <t>LV 600 V</t>
        </is>
      </c>
      <c r="J726" s="12" t="inlineStr">
        <is>
          <t>350 kcmil</t>
        </is>
      </c>
      <c r="K726" s="12" t="n">
        <v>1</v>
      </c>
    </row>
    <row r="727">
      <c r="A727" s="12" t="inlineStr">
        <is>
          <t>Condensate storage tank</t>
        </is>
      </c>
      <c r="B727" s="12" t="inlineStr"/>
      <c r="C727" s="12" t="inlineStr">
        <is>
          <t>B</t>
        </is>
      </c>
      <c r="D727" s="12" t="inlineStr">
        <is>
          <t>LV power feeder</t>
        </is>
      </c>
      <c r="E727" s="12" t="n">
        <v>480</v>
      </c>
      <c r="F727" s="12" t="n">
        <v>10</v>
      </c>
      <c r="G727" s="12" t="n">
        <v>14.2</v>
      </c>
      <c r="H727" s="12" t="inlineStr">
        <is>
          <t>R4 480 V switchgear + vacuum-pump MCC</t>
        </is>
      </c>
      <c r="I727" s="12" t="inlineStr">
        <is>
          <t>LV 600 V</t>
        </is>
      </c>
      <c r="J727" s="12" t="inlineStr">
        <is>
          <t>8</t>
        </is>
      </c>
      <c r="K727" s="12" t="n">
        <v>1</v>
      </c>
    </row>
    <row r="728">
      <c r="A728" s="12" t="inlineStr">
        <is>
          <t>R4: ACC electrical (VFD) e-house (60 x 120 ft)</t>
        </is>
      </c>
      <c r="B728" s="12" t="inlineStr">
        <is>
          <t>R4</t>
        </is>
      </c>
      <c r="C728" s="12" t="inlineStr">
        <is>
          <t>B</t>
        </is>
      </c>
      <c r="D728" s="12" t="inlineStr">
        <is>
          <t>LV panel / distribution feeder</t>
        </is>
      </c>
      <c r="E728" s="12" t="n">
        <v>480</v>
      </c>
      <c r="F728" s="12" t="n">
        <v>86</v>
      </c>
      <c r="G728" s="12" t="n">
        <v>121.7</v>
      </c>
      <c r="H728" s="12" t="inlineStr">
        <is>
          <t>R4 480 V switchgear + vacuum-pump MCC</t>
        </is>
      </c>
      <c r="I728" s="12" t="inlineStr">
        <is>
          <t>LV 600 V</t>
        </is>
      </c>
      <c r="J728" s="12" t="inlineStr">
        <is>
          <t>2/0</t>
        </is>
      </c>
      <c r="K728" s="12" t="n">
        <v>1</v>
      </c>
    </row>
    <row r="729">
      <c r="A729" s="12" t="inlineStr">
        <is>
          <t>T-R4-1: 13.8/0.48 kV</t>
        </is>
      </c>
      <c r="B729" s="12" t="inlineStr"/>
      <c r="C729" s="12" t="inlineStr">
        <is>
          <t>B</t>
        </is>
      </c>
      <c r="D729" s="12" t="inlineStr">
        <is>
          <t>Motor 1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T-R4-1: 13.8/0.48 kV</t>
        </is>
      </c>
      <c r="B730" s="12" t="inlineStr"/>
      <c r="C730" s="12" t="inlineStr">
        <is>
          <t>B</t>
        </is>
      </c>
      <c r="D730" s="12" t="inlineStr">
        <is>
          <t>Motor 2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T-R4-1: 13.8/0.48 kV</t>
        </is>
      </c>
      <c r="B731" s="12" t="inlineStr"/>
      <c r="C731" s="12" t="inlineStr">
        <is>
          <t>B</t>
        </is>
      </c>
      <c r="D731" s="12" t="inlineStr">
        <is>
          <t>Motor 3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T-R4-1: 13.8/0.48 kV</t>
        </is>
      </c>
      <c r="B732" s="12" t="inlineStr"/>
      <c r="C732" s="12" t="inlineStr">
        <is>
          <t>B</t>
        </is>
      </c>
      <c r="D732" s="12" t="inlineStr">
        <is>
          <t>Motor 4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T-R4-1: 13.8/0.48 kV</t>
        </is>
      </c>
      <c r="B733" s="12" t="inlineStr"/>
      <c r="C733" s="12" t="inlineStr">
        <is>
          <t>B</t>
        </is>
      </c>
      <c r="D733" s="12" t="inlineStr">
        <is>
          <t>Motor 5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6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T-R4-2: 13.8/0.48 kV</t>
        </is>
      </c>
      <c r="B735" s="12" t="inlineStr"/>
      <c r="C735" s="12" t="inlineStr">
        <is>
          <t>B</t>
        </is>
      </c>
      <c r="D735" s="12" t="inlineStr">
        <is>
          <t>Motor 1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T-R4-2: 13.8/0.48 kV</t>
        </is>
      </c>
      <c r="B736" s="12" t="inlineStr"/>
      <c r="C736" s="12" t="inlineStr">
        <is>
          <t>B</t>
        </is>
      </c>
      <c r="D736" s="12" t="inlineStr">
        <is>
          <t>Motor 2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T-R4-2: 13.8/0.48 kV</t>
        </is>
      </c>
      <c r="B737" s="12" t="inlineStr"/>
      <c r="C737" s="12" t="inlineStr">
        <is>
          <t>B</t>
        </is>
      </c>
      <c r="D737" s="12" t="inlineStr">
        <is>
          <t>Motor 3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T-R4-2: 13.8/0.48 kV</t>
        </is>
      </c>
      <c r="B738" s="12" t="inlineStr"/>
      <c r="C738" s="12" t="inlineStr">
        <is>
          <t>B</t>
        </is>
      </c>
      <c r="D738" s="12" t="inlineStr">
        <is>
          <t>Motor 4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5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6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T-R4-3: 13.8/0.48 kV</t>
        </is>
      </c>
      <c r="B741" s="12" t="inlineStr"/>
      <c r="C741" s="12" t="inlineStr">
        <is>
          <t>B</t>
        </is>
      </c>
      <c r="D741" s="12" t="inlineStr">
        <is>
          <t>Motor 1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T-R4-3: 13.8/0.48 kV</t>
        </is>
      </c>
      <c r="B742" s="12" t="inlineStr"/>
      <c r="C742" s="12" t="inlineStr">
        <is>
          <t>B</t>
        </is>
      </c>
      <c r="D742" s="12" t="inlineStr">
        <is>
          <t>Motor 2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T-R4-3: 13.8/0.48 kV</t>
        </is>
      </c>
      <c r="B743" s="12" t="inlineStr"/>
      <c r="C743" s="12" t="inlineStr">
        <is>
          <t>B</t>
        </is>
      </c>
      <c r="D743" s="12" t="inlineStr">
        <is>
          <t>Motor 3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T-R4-3: 13.8/0.48 kV</t>
        </is>
      </c>
      <c r="B744" s="12" t="inlineStr"/>
      <c r="C744" s="12" t="inlineStr">
        <is>
          <t>B</t>
        </is>
      </c>
      <c r="D744" s="12" t="inlineStr">
        <is>
          <t>Motor 4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5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6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T-R4-4: 13.8/0.48 kV</t>
        </is>
      </c>
      <c r="B747" s="12" t="inlineStr"/>
      <c r="C747" s="12" t="inlineStr">
        <is>
          <t>B</t>
        </is>
      </c>
      <c r="D747" s="12" t="inlineStr">
        <is>
          <t>Motor 1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T-R4-4: 13.8/0.48 kV</t>
        </is>
      </c>
      <c r="B748" s="12" t="inlineStr"/>
      <c r="C748" s="12" t="inlineStr">
        <is>
          <t>B</t>
        </is>
      </c>
      <c r="D748" s="12" t="inlineStr">
        <is>
          <t>Motor 2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T-R4-4: 13.8/0.48 kV</t>
        </is>
      </c>
      <c r="B749" s="12" t="inlineStr"/>
      <c r="C749" s="12" t="inlineStr">
        <is>
          <t>B</t>
        </is>
      </c>
      <c r="D749" s="12" t="inlineStr">
        <is>
          <t>Motor 3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T-R4-4: 13.8/0.48 kV</t>
        </is>
      </c>
      <c r="B750" s="12" t="inlineStr"/>
      <c r="C750" s="12" t="inlineStr">
        <is>
          <t>B</t>
        </is>
      </c>
      <c r="D750" s="12" t="inlineStr">
        <is>
          <t>Motor 4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5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6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VAC-A/B: ACC air-removal vacuum pumps</t>
        </is>
      </c>
      <c r="B753" s="12" t="inlineStr">
        <is>
          <t>VAC-A/B</t>
        </is>
      </c>
      <c r="C753" s="12" t="inlineStr">
        <is>
          <t>B</t>
        </is>
      </c>
      <c r="D753" s="12" t="inlineStr">
        <is>
          <t>Motor 1 of 2, 75 kW</t>
        </is>
      </c>
      <c r="E753" s="12" t="n">
        <v>480</v>
      </c>
      <c r="F753" s="12" t="n">
        <v>75</v>
      </c>
      <c r="G753" s="12" t="n">
        <v>106.1</v>
      </c>
      <c r="H753" s="12" t="inlineStr">
        <is>
          <t>R4 480 V switchgear + vacuum-pump MCC</t>
        </is>
      </c>
      <c r="I753" s="12" t="inlineStr">
        <is>
          <t>LV 600 V</t>
        </is>
      </c>
      <c r="J753" s="12" t="inlineStr">
        <is>
          <t>2/0</t>
        </is>
      </c>
      <c r="K753" s="12" t="n">
        <v>1</v>
      </c>
    </row>
    <row r="754">
      <c r="A754" s="12" t="inlineStr">
        <is>
          <t>VAC-A/B: ACC air-removal vacuum pumps</t>
        </is>
      </c>
      <c r="B754" s="12" t="inlineStr">
        <is>
          <t>VAC-A/B</t>
        </is>
      </c>
      <c r="C754" s="12" t="inlineStr">
        <is>
          <t>B</t>
        </is>
      </c>
      <c r="D754" s="12" t="inlineStr">
        <is>
          <t>Motor 2 of 2, 75 kW</t>
        </is>
      </c>
      <c r="E754" s="12" t="n">
        <v>480</v>
      </c>
      <c r="F754" s="12" t="n">
        <v>75</v>
      </c>
      <c r="G754" s="12" t="n">
        <v>106.1</v>
      </c>
      <c r="H754" s="12" t="inlineStr">
        <is>
          <t>R4 480 V switchgear + vacuum-pump MCC</t>
        </is>
      </c>
      <c r="I754" s="12" t="inlineStr">
        <is>
          <t>LV 600 V</t>
        </is>
      </c>
      <c r="J754" s="12" t="inlineStr">
        <is>
          <t>2/0</t>
        </is>
      </c>
      <c r="K754" s="12" t="n">
        <v>1</v>
      </c>
    </row>
    <row r="755">
      <c r="A755" s="12" t="inlineStr">
        <is>
          <t>T-R4-1: 13.8/0.48 kV</t>
        </is>
      </c>
      <c r="B755" s="12" t="inlineStr"/>
      <c r="C755" s="12" t="inlineStr">
        <is>
          <t>B</t>
        </is>
      </c>
      <c r="D755" s="12" t="inlineStr">
        <is>
          <t>T-R4-1 ACC VFD transformer primary</t>
        </is>
      </c>
      <c r="E755" s="12" t="n">
        <v>13800</v>
      </c>
      <c r="F755" s="12" t="n">
        <v>3750</v>
      </c>
      <c r="G755" s="12" t="n">
        <v>157</v>
      </c>
      <c r="H755" s="12" t="inlineStr">
        <is>
          <t>R1 SWGR-13.8-1 (11 x 36 in cubicles, 15 kV metal-clad)</t>
        </is>
      </c>
      <c r="I755" s="12" t="inlineStr">
        <is>
          <t>MV 15 kV</t>
        </is>
      </c>
      <c r="J755" s="12" t="inlineStr">
        <is>
          <t>2/0</t>
        </is>
      </c>
      <c r="K755" s="12" t="n">
        <v>1</v>
      </c>
    </row>
    <row r="756">
      <c r="A756" s="12" t="inlineStr">
        <is>
          <t>T-R4-2: 13.8/0.48 kV</t>
        </is>
      </c>
      <c r="B756" s="12" t="inlineStr"/>
      <c r="C756" s="12" t="inlineStr">
        <is>
          <t>B</t>
        </is>
      </c>
      <c r="D756" s="12" t="inlineStr">
        <is>
          <t>T-R4-2 ACC VFD transformer primary</t>
        </is>
      </c>
      <c r="E756" s="12" t="n">
        <v>13800</v>
      </c>
      <c r="F756" s="12" t="n">
        <v>3750</v>
      </c>
      <c r="G756" s="12" t="n">
        <v>157</v>
      </c>
      <c r="H756" s="12" t="inlineStr">
        <is>
          <t>R1 SWGR-13.8-2 (11 x 36 in cubicles, 15 kV metal-clad)</t>
        </is>
      </c>
      <c r="I756" s="12" t="inlineStr">
        <is>
          <t>MV 15 kV</t>
        </is>
      </c>
      <c r="J756" s="12" t="inlineStr">
        <is>
          <t>2/0</t>
        </is>
      </c>
      <c r="K756" s="12" t="n">
        <v>1</v>
      </c>
    </row>
    <row r="757">
      <c r="A757" s="12" t="inlineStr">
        <is>
          <t>T-R4-3: 13.8/0.48 kV</t>
        </is>
      </c>
      <c r="B757" s="12" t="inlineStr"/>
      <c r="C757" s="12" t="inlineStr">
        <is>
          <t>B</t>
        </is>
      </c>
      <c r="D757" s="12" t="inlineStr">
        <is>
          <t>T-R4-3 ACC VFD transformer primary</t>
        </is>
      </c>
      <c r="E757" s="12" t="n">
        <v>13800</v>
      </c>
      <c r="F757" s="12" t="n">
        <v>3750</v>
      </c>
      <c r="G757" s="12" t="n">
        <v>157</v>
      </c>
      <c r="H757" s="12" t="inlineStr">
        <is>
          <t>R1 SWGR-13.8-3 (11 x 36 in cubicles, 15 kV metal-clad)</t>
        </is>
      </c>
      <c r="I757" s="12" t="inlineStr">
        <is>
          <t>MV 15 kV</t>
        </is>
      </c>
      <c r="J757" s="12" t="inlineStr">
        <is>
          <t>2/0</t>
        </is>
      </c>
      <c r="K757" s="12" t="n">
        <v>1</v>
      </c>
    </row>
    <row r="758">
      <c r="A758" s="12" t="inlineStr">
        <is>
          <t>T-R4-4: 13.8/0.48 kV</t>
        </is>
      </c>
      <c r="B758" s="12" t="inlineStr"/>
      <c r="C758" s="12" t="inlineStr">
        <is>
          <t>B</t>
        </is>
      </c>
      <c r="D758" s="12" t="inlineStr">
        <is>
          <t>T-R4-4 ACC VFD transformer primary</t>
        </is>
      </c>
      <c r="E758" s="12" t="n">
        <v>13800</v>
      </c>
      <c r="F758" s="12" t="n">
        <v>3750</v>
      </c>
      <c r="G758" s="12" t="n">
        <v>157</v>
      </c>
      <c r="H758" s="12" t="inlineStr">
        <is>
          <t>R1 SWGR-13.8-1 (11 x 36 in cubicles, 15 kV metal-clad)</t>
        </is>
      </c>
      <c r="I758" s="12" t="inlineStr">
        <is>
          <t>MV 15 kV</t>
        </is>
      </c>
      <c r="J758" s="12" t="inlineStr">
        <is>
          <t>2/0</t>
        </is>
      </c>
      <c r="K758" s="12" t="n">
        <v>1</v>
      </c>
    </row>
    <row r="759">
      <c r="A759" s="12" t="inlineStr">
        <is>
          <t>CP-A/B/C: condensate pumps (4.16 kV)</t>
        </is>
      </c>
      <c r="B759" s="12" t="inlineStr">
        <is>
          <t>CP-A/B/C</t>
        </is>
      </c>
      <c r="C759" s="12" t="inlineStr">
        <is>
          <t>B</t>
        </is>
      </c>
      <c r="D759" s="12" t="inlineStr">
        <is>
          <t>Condensate pump CP-A</t>
        </is>
      </c>
      <c r="E759" s="12" t="n">
        <v>4160</v>
      </c>
      <c r="F759" s="12" t="n">
        <v>900</v>
      </c>
      <c r="G759" s="12" t="n">
        <v>139</v>
      </c>
      <c r="H759" s="12" t="inlineStr">
        <is>
          <t>R1 SWGR-4.16-A (9 x 36 in cubicles, 5 kV metal-clad)</t>
        </is>
      </c>
      <c r="I759" s="12" t="inlineStr">
        <is>
          <t>MV 5 kV</t>
        </is>
      </c>
      <c r="J759" s="12" t="inlineStr">
        <is>
          <t>1/0</t>
        </is>
      </c>
      <c r="K759" s="12" t="n">
        <v>1</v>
      </c>
    </row>
    <row r="760">
      <c r="A760" s="12" t="inlineStr">
        <is>
          <t>CP-A/B/C: condensate pumps (4.16 kV)</t>
        </is>
      </c>
      <c r="B760" s="12" t="inlineStr">
        <is>
          <t>CP-A/B/C</t>
        </is>
      </c>
      <c r="C760" s="12" t="inlineStr">
        <is>
          <t>B</t>
        </is>
      </c>
      <c r="D760" s="12" t="inlineStr">
        <is>
          <t>Condensate pump CP-B</t>
        </is>
      </c>
      <c r="E760" s="12" t="n">
        <v>4160</v>
      </c>
      <c r="F760" s="12" t="n">
        <v>900</v>
      </c>
      <c r="G760" s="12" t="n">
        <v>139</v>
      </c>
      <c r="H760" s="12" t="inlineStr">
        <is>
          <t>R1 SWGR-4.16-B (5 kV metal-clad)</t>
        </is>
      </c>
      <c r="I760" s="12" t="inlineStr">
        <is>
          <t>MV 5 kV</t>
        </is>
      </c>
      <c r="J760" s="12" t="inlineStr">
        <is>
          <t>1/0</t>
        </is>
      </c>
      <c r="K760" s="12" t="n">
        <v>1</v>
      </c>
    </row>
    <row r="761">
      <c r="A761" s="12" t="inlineStr">
        <is>
          <t>CP-A/B/C: condensate pumps (4.16 kV)</t>
        </is>
      </c>
      <c r="B761" s="12" t="inlineStr">
        <is>
          <t>CP-A/B/C</t>
        </is>
      </c>
      <c r="C761" s="12" t="inlineStr">
        <is>
          <t>B</t>
        </is>
      </c>
      <c r="D761" s="12" t="inlineStr">
        <is>
          <t>Condensate pump CP-C</t>
        </is>
      </c>
      <c r="E761" s="12" t="n">
        <v>4160</v>
      </c>
      <c r="F761" s="12" t="n">
        <v>900</v>
      </c>
      <c r="G761" s="12" t="n">
        <v>139</v>
      </c>
      <c r="H761" s="12" t="inlineStr">
        <is>
          <t>R1 SWGR-4.16-A (9 x 36 in cubicles, 5 kV metal-clad)</t>
        </is>
      </c>
      <c r="I761" s="12" t="inlineStr">
        <is>
          <t>MV 5 kV</t>
        </is>
      </c>
      <c r="J761" s="12" t="inlineStr">
        <is>
          <t>1/0</t>
        </is>
      </c>
      <c r="K761" s="12" t="n">
        <v>1</v>
      </c>
    </row>
    <row r="762">
      <c r="A762" s="12" t="inlineStr">
        <is>
          <t>230 kV switchyard (gravel)</t>
        </is>
      </c>
      <c r="B762" s="12" t="inlineStr"/>
      <c r="C762" s="12" t="inlineStr">
        <is>
          <t>C</t>
        </is>
      </c>
      <c r="D762" s="12" t="inlineStr">
        <is>
          <t>Yard lighting circuit 1 (10 floodlights)</t>
        </is>
      </c>
      <c r="E762" s="12" t="n">
        <v>480</v>
      </c>
      <c r="F762" s="12" t="n">
        <v>4</v>
      </c>
      <c r="G762" s="12" t="n">
        <v>6</v>
      </c>
      <c r="H762" s="12" t="inlineStr">
        <is>
          <t>RH: switchyard relay / control house (52 x 70 ft)</t>
        </is>
      </c>
      <c r="I762" s="12" t="inlineStr">
        <is>
          <t>LV 600 V</t>
        </is>
      </c>
      <c r="J762" s="12" t="inlineStr">
        <is>
          <t>8</t>
        </is>
      </c>
      <c r="K762" s="12" t="n">
        <v>1</v>
      </c>
    </row>
    <row r="763">
      <c r="A763" s="12" t="inlineStr">
        <is>
          <t>230 kV switchyard (gravel)</t>
        </is>
      </c>
      <c r="B763" s="12" t="inlineStr"/>
      <c r="C763" s="12" t="inlineStr">
        <is>
          <t>C</t>
        </is>
      </c>
      <c r="D763" s="12" t="inlineStr">
        <is>
          <t>Yard lighting circuit 2 (10 floodlights)</t>
        </is>
      </c>
      <c r="E763" s="12" t="n">
        <v>480</v>
      </c>
      <c r="F763" s="12" t="n">
        <v>4</v>
      </c>
      <c r="G763" s="12" t="n">
        <v>6</v>
      </c>
      <c r="H763" s="12" t="inlineStr">
        <is>
          <t>RH: switchyard relay / control house (52 x 70 ft)</t>
        </is>
      </c>
      <c r="I763" s="12" t="inlineStr">
        <is>
          <t>LV 600 V</t>
        </is>
      </c>
      <c r="J763" s="12" t="inlineStr">
        <is>
          <t>8</t>
        </is>
      </c>
      <c r="K763" s="12" t="n">
        <v>1</v>
      </c>
    </row>
    <row r="764">
      <c r="A764" s="12" t="inlineStr">
        <is>
          <t>230 kV switchyard (gravel)</t>
        </is>
      </c>
      <c r="B764" s="12" t="inlineStr"/>
      <c r="C764" s="12" t="inlineStr">
        <is>
          <t>C</t>
        </is>
      </c>
      <c r="D764" s="12" t="inlineStr">
        <is>
          <t>Yard lighting circuit 3 (10 floodlights)</t>
        </is>
      </c>
      <c r="E764" s="12" t="n">
        <v>480</v>
      </c>
      <c r="F764" s="12" t="n">
        <v>4</v>
      </c>
      <c r="G764" s="12" t="n">
        <v>6</v>
      </c>
      <c r="H764" s="12" t="inlineStr">
        <is>
          <t>RH: switchyard relay / control house (52 x 70 ft)</t>
        </is>
      </c>
      <c r="I764" s="12" t="inlineStr">
        <is>
          <t>LV 600 V</t>
        </is>
      </c>
      <c r="J764" s="12" t="inlineStr">
        <is>
          <t>8</t>
        </is>
      </c>
      <c r="K764" s="12" t="n">
        <v>1</v>
      </c>
    </row>
    <row r="765">
      <c r="A765" s="12" t="inlineStr">
        <is>
          <t>230 kV switchyard (gravel)</t>
        </is>
      </c>
      <c r="B765" s="12" t="inlineStr"/>
      <c r="C765" s="12" t="inlineStr">
        <is>
          <t>C</t>
        </is>
      </c>
      <c r="D765" s="12" t="inlineStr">
        <is>
          <t>Yard lighting circuit 4 (10 floodlights)</t>
        </is>
      </c>
      <c r="E765" s="12" t="n">
        <v>480</v>
      </c>
      <c r="F765" s="12" t="n">
        <v>4</v>
      </c>
      <c r="G765" s="12" t="n">
        <v>6</v>
      </c>
      <c r="H765" s="12" t="inlineStr">
        <is>
          <t>RH: switchyard relay / control house (52 x 70 ft)</t>
        </is>
      </c>
      <c r="I765" s="12" t="inlineStr">
        <is>
          <t>LV 600 V</t>
        </is>
      </c>
      <c r="J765" s="12" t="inlineStr">
        <is>
          <t>8</t>
        </is>
      </c>
      <c r="K765" s="12" t="n">
        <v>1</v>
      </c>
    </row>
    <row r="766">
      <c r="A766" s="12" t="inlineStr">
        <is>
          <t>RH: switchyard relay / control house (52 x 70 ft)</t>
        </is>
      </c>
      <c r="B766" s="12" t="inlineStr">
        <is>
          <t>RH</t>
        </is>
      </c>
      <c r="C766" s="12" t="inlineStr">
        <is>
          <t>C</t>
        </is>
      </c>
      <c r="D766" s="12" t="inlineStr">
        <is>
          <t>LV panel / distribution feeder</t>
        </is>
      </c>
      <c r="E766" s="12" t="n">
        <v>480</v>
      </c>
      <c r="F766" s="12" t="n">
        <v>44</v>
      </c>
      <c r="G766" s="12" t="n">
        <v>62.3</v>
      </c>
      <c r="H766" s="12" t="inlineStr">
        <is>
          <t>RH: switchyard relay / control house (52 x 70 ft)</t>
        </is>
      </c>
      <c r="I766" s="12" t="inlineStr">
        <is>
          <t>LV 600 V</t>
        </is>
      </c>
      <c r="J766" s="12" t="inlineStr">
        <is>
          <t>4</t>
        </is>
      </c>
      <c r="K766" s="12" t="n">
        <v>1</v>
      </c>
    </row>
    <row r="767">
      <c r="A767" s="12" t="inlineStr">
        <is>
          <t>CONDITIONAL: ULSD backup fuel-oil tank</t>
        </is>
      </c>
      <c r="B767" s="12" t="inlineStr"/>
      <c r="C767" s="12" t="inlineStr">
        <is>
          <t>D</t>
        </is>
      </c>
      <c r="D767" s="12" t="inlineStr">
        <is>
          <t>LV power feeder</t>
        </is>
      </c>
      <c r="E767" s="12" t="n">
        <v>480</v>
      </c>
      <c r="F767" s="12" t="n">
        <v>10</v>
      </c>
      <c r="G767" s="12" t="n">
        <v>14.2</v>
      </c>
      <c r="H767" s="12" t="inlineStr">
        <is>
          <t>R1 MCC-C1</t>
        </is>
      </c>
      <c r="I767" s="12" t="inlineStr">
        <is>
          <t>LV 600 V</t>
        </is>
      </c>
      <c r="J767" s="12" t="inlineStr">
        <is>
          <t>2</t>
        </is>
      </c>
      <c r="K767" s="12" t="n">
        <v>1</v>
      </c>
    </row>
    <row r="768">
      <c r="A768" s="12" t="inlineStr">
        <is>
          <t>CONDITIONAL: ULSD truck unloading station (canopy, spill containment)</t>
        </is>
      </c>
      <c r="B768" s="12" t="inlineStr"/>
      <c r="C768" s="12" t="inlineStr">
        <is>
          <t>D</t>
        </is>
      </c>
      <c r="D768" s="12" t="inlineStr">
        <is>
          <t>LV power feeder</t>
        </is>
      </c>
      <c r="E768" s="12" t="n">
        <v>480</v>
      </c>
      <c r="F768" s="12" t="n">
        <v>15</v>
      </c>
      <c r="G768" s="12" t="n">
        <v>21.2</v>
      </c>
      <c r="H768" s="12" t="inlineStr">
        <is>
          <t>R1 MCC-C1</t>
        </is>
      </c>
      <c r="I768" s="12" t="inlineStr">
        <is>
          <t>LV 600 V</t>
        </is>
      </c>
      <c r="J768" s="12" t="inlineStr">
        <is>
          <t>1</t>
        </is>
      </c>
      <c r="K768" s="12" t="n">
        <v>1</v>
      </c>
    </row>
    <row r="769">
      <c r="A769" s="12" t="inlineStr">
        <is>
          <t>CONDITIONAL: ULSD unloading and forwarding pumps, duplex filters</t>
        </is>
      </c>
      <c r="B769" s="12" t="inlineStr"/>
      <c r="C769" s="12" t="inlineStr">
        <is>
          <t>D</t>
        </is>
      </c>
      <c r="D769" s="12" t="inlineStr">
        <is>
          <t>LV power feeder</t>
        </is>
      </c>
      <c r="E769" s="12" t="n">
        <v>480</v>
      </c>
      <c r="F769" s="12" t="n">
        <v>110</v>
      </c>
      <c r="G769" s="12" t="n">
        <v>155.7</v>
      </c>
      <c r="H769" s="12" t="inlineStr">
        <is>
          <t>R1 MCC-C1</t>
        </is>
      </c>
      <c r="I769" s="12" t="inlineStr">
        <is>
          <t>LV 600 V</t>
        </is>
      </c>
      <c r="J769" s="12" t="inlineStr">
        <is>
          <t>350 kcmil</t>
        </is>
      </c>
      <c r="K769" s="12" t="n">
        <v>2</v>
      </c>
    </row>
    <row r="770">
      <c r="A770" s="12" t="inlineStr">
        <is>
          <t>CONDITIONAL: backup fuel oil (ULSD) unloading and forwarding area</t>
        </is>
      </c>
      <c r="B770" s="12" t="inlineStr"/>
      <c r="C770" s="12" t="inlineStr">
        <is>
          <t>D</t>
        </is>
      </c>
      <c r="D770" s="12" t="inlineStr">
        <is>
          <t>LV power feeder</t>
        </is>
      </c>
      <c r="E770" s="12" t="n">
        <v>480</v>
      </c>
      <c r="F770" s="12" t="n">
        <v>15</v>
      </c>
      <c r="G770" s="12" t="n">
        <v>21.2</v>
      </c>
      <c r="H770" s="12" t="inlineStr">
        <is>
          <t>R1 MCC-C1</t>
        </is>
      </c>
      <c r="I770" s="12" t="inlineStr">
        <is>
          <t>LV 600 V</t>
        </is>
      </c>
      <c r="J770" s="12" t="inlineStr">
        <is>
          <t>1</t>
        </is>
      </c>
      <c r="K770" s="12" t="n">
        <v>1</v>
      </c>
    </row>
    <row r="771">
      <c r="A771" s="12" t="inlineStr">
        <is>
          <t>CONDITIONAL: fuel-gas compressors</t>
        </is>
      </c>
      <c r="B771" s="12" t="inlineStr"/>
      <c r="C771" s="12" t="inlineStr">
        <is>
          <t>D</t>
        </is>
      </c>
      <c r="D771" s="12" t="inlineStr">
        <is>
          <t>Motor 1 of 6, 15 kW</t>
        </is>
      </c>
      <c r="E771" s="12" t="n">
        <v>480</v>
      </c>
      <c r="F771" s="12" t="n">
        <v>15</v>
      </c>
      <c r="G771" s="12" t="n">
        <v>21.2</v>
      </c>
      <c r="H771" s="12" t="inlineStr">
        <is>
          <t>R1 MCC-C1</t>
        </is>
      </c>
      <c r="I771" s="12" t="inlineStr">
        <is>
          <t>LV 600 V</t>
        </is>
      </c>
      <c r="J771" s="12" t="inlineStr">
        <is>
          <t>1/0</t>
        </is>
      </c>
      <c r="K771" s="12" t="n">
        <v>1</v>
      </c>
    </row>
    <row r="772">
      <c r="A772" s="12" t="inlineStr">
        <is>
          <t>CONDITIONAL: fuel-gas compressors</t>
        </is>
      </c>
      <c r="B772" s="12" t="inlineStr"/>
      <c r="C772" s="12" t="inlineStr">
        <is>
          <t>D</t>
        </is>
      </c>
      <c r="D772" s="12" t="inlineStr">
        <is>
          <t>Motor 2 of 6, 15 kW</t>
        </is>
      </c>
      <c r="E772" s="12" t="n">
        <v>480</v>
      </c>
      <c r="F772" s="12" t="n">
        <v>15</v>
      </c>
      <c r="G772" s="12" t="n">
        <v>21.2</v>
      </c>
      <c r="H772" s="12" t="inlineStr">
        <is>
          <t>R1 MCC-C1</t>
        </is>
      </c>
      <c r="I772" s="12" t="inlineStr">
        <is>
          <t>LV 600 V</t>
        </is>
      </c>
      <c r="J772" s="12" t="inlineStr">
        <is>
          <t>1/0</t>
        </is>
      </c>
      <c r="K772" s="12" t="n">
        <v>1</v>
      </c>
    </row>
    <row r="773">
      <c r="A773" s="12" t="inlineStr">
        <is>
          <t>CONDITIONAL: fuel-gas compressors</t>
        </is>
      </c>
      <c r="B773" s="12" t="inlineStr"/>
      <c r="C773" s="12" t="inlineStr">
        <is>
          <t>D</t>
        </is>
      </c>
      <c r="D773" s="12" t="inlineStr">
        <is>
          <t>Motor 3 of 6, 15 kW</t>
        </is>
      </c>
      <c r="E773" s="12" t="n">
        <v>480</v>
      </c>
      <c r="F773" s="12" t="n">
        <v>15</v>
      </c>
      <c r="G773" s="12" t="n">
        <v>21.2</v>
      </c>
      <c r="H773" s="12" t="inlineStr">
        <is>
          <t>R1 MCC-C1</t>
        </is>
      </c>
      <c r="I773" s="12" t="inlineStr">
        <is>
          <t>LV 600 V</t>
        </is>
      </c>
      <c r="J773" s="12" t="inlineStr">
        <is>
          <t>1/0</t>
        </is>
      </c>
      <c r="K773" s="12" t="n">
        <v>1</v>
      </c>
    </row>
    <row r="774">
      <c r="A774" s="12" t="inlineStr">
        <is>
          <t>CONDITIONAL: fuel-gas compressors</t>
        </is>
      </c>
      <c r="B774" s="12" t="inlineStr"/>
      <c r="C774" s="12" t="inlineStr">
        <is>
          <t>D</t>
        </is>
      </c>
      <c r="D774" s="12" t="inlineStr">
        <is>
          <t>Motor 4 of 6, 15 kW</t>
        </is>
      </c>
      <c r="E774" s="12" t="n">
        <v>480</v>
      </c>
      <c r="F774" s="12" t="n">
        <v>15</v>
      </c>
      <c r="G774" s="12" t="n">
        <v>21.2</v>
      </c>
      <c r="H774" s="12" t="inlineStr">
        <is>
          <t>R1 MCC-C1</t>
        </is>
      </c>
      <c r="I774" s="12" t="inlineStr">
        <is>
          <t>LV 600 V</t>
        </is>
      </c>
      <c r="J774" s="12" t="inlineStr">
        <is>
          <t>1/0</t>
        </is>
      </c>
      <c r="K774" s="12" t="n">
        <v>1</v>
      </c>
    </row>
    <row r="775">
      <c r="A775" s="12" t="inlineStr">
        <is>
          <t>CONDITIONAL: fuel-gas compressors</t>
        </is>
      </c>
      <c r="B775" s="12" t="inlineStr"/>
      <c r="C775" s="12" t="inlineStr">
        <is>
          <t>D</t>
        </is>
      </c>
      <c r="D775" s="12" t="inlineStr">
        <is>
          <t>Motor 5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6 of 6, 15 kW</t>
        </is>
      </c>
      <c r="E776" s="12" t="n">
        <v>480</v>
      </c>
      <c r="F776" s="12" t="n">
        <v>15</v>
      </c>
      <c r="G776" s="12" t="n">
        <v>21.2</v>
      </c>
      <c r="H776" s="12" t="inlineStr">
        <is>
          <t>R1 MCC-C1</t>
        </is>
      </c>
      <c r="I776" s="12" t="inlineStr">
        <is>
          <t>LV 600 V</t>
        </is>
      </c>
      <c r="J776" s="12" t="inlineStr">
        <is>
          <t>1/0</t>
        </is>
      </c>
      <c r="K776" s="12" t="n">
        <v>1</v>
      </c>
    </row>
    <row r="777">
      <c r="A777" s="12" t="inlineStr">
        <is>
          <t>CPR-1: cathodic-protection rectifier</t>
        </is>
      </c>
      <c r="B777" s="12" t="inlineStr">
        <is>
          <t>CPR-1</t>
        </is>
      </c>
      <c r="C777" s="12" t="inlineStr">
        <is>
          <t>D</t>
        </is>
      </c>
      <c r="D777" s="12" t="inlineStr">
        <is>
          <t>Cathodic-protection rectifier supply</t>
        </is>
      </c>
      <c r="E777" s="12" t="n">
        <v>480</v>
      </c>
      <c r="F777" s="12" t="n">
        <v>10</v>
      </c>
      <c r="G777" s="12" t="n">
        <v>12.7</v>
      </c>
      <c r="H777" s="12" t="inlineStr">
        <is>
          <t>R1 MCC-C1</t>
        </is>
      </c>
      <c r="I777" s="12" t="inlineStr">
        <is>
          <t>LV 600 V</t>
        </is>
      </c>
      <c r="J777" s="12" t="inlineStr">
        <is>
          <t>2</t>
        </is>
      </c>
      <c r="K777" s="12" t="n">
        <v>1</v>
      </c>
    </row>
    <row r="778">
      <c r="A778" s="12" t="inlineStr">
        <is>
          <t>Fuel-gas performance heater</t>
        </is>
      </c>
      <c r="B778" s="12" t="inlineStr"/>
      <c r="C778" s="12" t="inlineStr">
        <is>
          <t>D</t>
        </is>
      </c>
      <c r="D778" s="12" t="inlineStr">
        <is>
          <t>LV power feeder</t>
        </is>
      </c>
      <c r="E778" s="12" t="n">
        <v>480</v>
      </c>
      <c r="F778" s="12" t="n">
        <v>60</v>
      </c>
      <c r="G778" s="12" t="n">
        <v>84.90000000000001</v>
      </c>
      <c r="H778" s="12" t="inlineStr">
        <is>
          <t>R1 MCC-C1</t>
        </is>
      </c>
      <c r="I778" s="12" t="inlineStr">
        <is>
          <t>LV 600 V</t>
        </is>
      </c>
      <c r="J778" s="12" t="inlineStr">
        <is>
          <t>350 kcmil</t>
        </is>
      </c>
      <c r="K778" s="12" t="n">
        <v>1</v>
      </c>
    </row>
    <row r="779">
      <c r="A779" s="12" t="inlineStr">
        <is>
          <t>Gas metering skid</t>
        </is>
      </c>
      <c r="B779" s="12" t="inlineStr"/>
      <c r="C779" s="12" t="inlineStr">
        <is>
          <t>D</t>
        </is>
      </c>
      <c r="D779" s="12" t="inlineStr">
        <is>
          <t>LV power feeder</t>
        </is>
      </c>
      <c r="E779" s="12" t="n">
        <v>480</v>
      </c>
      <c r="F779" s="12" t="n">
        <v>10</v>
      </c>
      <c r="G779" s="12" t="n">
        <v>14.2</v>
      </c>
      <c r="H779" s="12" t="inlineStr">
        <is>
          <t>R1 MCC-C1</t>
        </is>
      </c>
      <c r="I779" s="12" t="inlineStr">
        <is>
          <t>LV 600 V</t>
        </is>
      </c>
      <c r="J779" s="12" t="inlineStr">
        <is>
          <t>2</t>
        </is>
      </c>
      <c r="K779" s="12" t="n">
        <v>1</v>
      </c>
    </row>
    <row r="780">
      <c r="A780" s="12" t="inlineStr">
        <is>
          <t>Gas pressure regulation skid</t>
        </is>
      </c>
      <c r="B780" s="12" t="inlineStr"/>
      <c r="C780" s="12" t="inlineStr">
        <is>
          <t>D</t>
        </is>
      </c>
      <c r="D780" s="12" t="inlineStr">
        <is>
          <t>LV power feeder</t>
        </is>
      </c>
      <c r="E780" s="12" t="n">
        <v>480</v>
      </c>
      <c r="F780" s="12" t="n">
        <v>10</v>
      </c>
      <c r="G780" s="12" t="n">
        <v>14.2</v>
      </c>
      <c r="H780" s="12" t="inlineStr">
        <is>
          <t>R1 MCC-C1</t>
        </is>
      </c>
      <c r="I780" s="12" t="inlineStr">
        <is>
          <t>LV 600 V</t>
        </is>
      </c>
      <c r="J780" s="12" t="inlineStr">
        <is>
          <t>2</t>
        </is>
      </c>
      <c r="K780" s="12" t="n">
        <v>1</v>
      </c>
    </row>
    <row r="781">
      <c r="A781" s="12" t="inlineStr">
        <is>
          <t>Gas yard filter-separators</t>
        </is>
      </c>
      <c r="B781" s="12" t="inlineStr"/>
      <c r="C781" s="12" t="inlineStr">
        <is>
          <t>D</t>
        </is>
      </c>
      <c r="D781" s="12" t="inlineStr">
        <is>
          <t>LV power feeder</t>
        </is>
      </c>
      <c r="E781" s="12" t="n">
        <v>480</v>
      </c>
      <c r="F781" s="12" t="n">
        <v>10</v>
      </c>
      <c r="G781" s="12" t="n">
        <v>14.2</v>
      </c>
      <c r="H781" s="12" t="inlineStr">
        <is>
          <t>R1 MCC-C1</t>
        </is>
      </c>
      <c r="I781" s="12" t="inlineStr">
        <is>
          <t>LV 600 V</t>
        </is>
      </c>
      <c r="J781" s="12" t="inlineStr">
        <is>
          <t>2</t>
        </is>
      </c>
      <c r="K781" s="12" t="n">
        <v>1</v>
      </c>
    </row>
    <row r="782">
      <c r="A782" s="12" t="inlineStr">
        <is>
          <t>Gas yard inlet: ESD valve, block valve and insulating joint</t>
        </is>
      </c>
      <c r="B782" s="12" t="inlineStr"/>
      <c r="C782" s="12" t="inlineStr">
        <is>
          <t>D</t>
        </is>
      </c>
      <c r="D782" s="12" t="inlineStr">
        <is>
          <t>LV power feeder</t>
        </is>
      </c>
      <c r="E782" s="12" t="n">
        <v>480</v>
      </c>
      <c r="F782" s="12" t="n">
        <v>10</v>
      </c>
      <c r="G782" s="12" t="n">
        <v>14.2</v>
      </c>
      <c r="H782" s="12" t="inlineStr">
        <is>
          <t>R1 MCC-C1</t>
        </is>
      </c>
      <c r="I782" s="12" t="inlineStr">
        <is>
          <t>LV 600 V</t>
        </is>
      </c>
      <c r="J782" s="12" t="inlineStr">
        <is>
          <t>2</t>
        </is>
      </c>
      <c r="K782" s="12" t="n">
        <v>1</v>
      </c>
    </row>
    <row r="783">
      <c r="A783" s="12" t="inlineStr">
        <is>
          <t>Gas yard local control enclosure</t>
        </is>
      </c>
      <c r="B783" s="12" t="inlineStr"/>
      <c r="C783" s="12" t="inlineStr">
        <is>
          <t>D</t>
        </is>
      </c>
      <c r="D783" s="12" t="inlineStr">
        <is>
          <t>LV power feeder</t>
        </is>
      </c>
      <c r="E783" s="12" t="n">
        <v>480</v>
      </c>
      <c r="F783" s="12" t="n">
        <v>15</v>
      </c>
      <c r="G783" s="12" t="n">
        <v>21.2</v>
      </c>
      <c r="H783" s="12" t="inlineStr">
        <is>
          <t>R1 MCC-C1</t>
        </is>
      </c>
      <c r="I783" s="12" t="inlineStr">
        <is>
          <t>LV 600 V</t>
        </is>
      </c>
      <c r="J783" s="12" t="inlineStr">
        <is>
          <t>1</t>
        </is>
      </c>
      <c r="K783" s="12" t="n">
        <v>1</v>
      </c>
    </row>
    <row r="784">
      <c r="A784" s="12" t="inlineStr">
        <is>
          <t>HTP-4: heat-trace panel (gas)</t>
        </is>
      </c>
      <c r="B784" s="12" t="inlineStr">
        <is>
          <t>HTP-4</t>
        </is>
      </c>
      <c r="C784" s="12" t="inlineStr">
        <is>
          <t>D</t>
        </is>
      </c>
      <c r="D784" s="12" t="inlineStr">
        <is>
          <t>LV power feeder</t>
        </is>
      </c>
      <c r="E784" s="12" t="n">
        <v>480</v>
      </c>
      <c r="F784" s="12" t="n">
        <v>120</v>
      </c>
      <c r="G784" s="12" t="n">
        <v>169.8</v>
      </c>
      <c r="H784" s="12" t="inlineStr">
        <is>
          <t>R1 MCC-C1</t>
        </is>
      </c>
      <c r="I784" s="12" t="inlineStr">
        <is>
          <t>LV 600 V</t>
        </is>
      </c>
      <c r="J784" s="12" t="inlineStr">
        <is>
          <t>350 kcmil</t>
        </is>
      </c>
      <c r="K784" s="12" t="n">
        <v>2</v>
      </c>
    </row>
    <row r="785">
      <c r="A785" s="12" t="inlineStr">
        <is>
          <t>HTP-4: heat-trace panel (gas)</t>
        </is>
      </c>
      <c r="B785" s="12" t="inlineStr">
        <is>
          <t>HTP-4</t>
        </is>
      </c>
      <c r="C785" s="12" t="inlineStr">
        <is>
          <t>D</t>
        </is>
      </c>
      <c r="D785" s="12" t="inlineStr">
        <is>
          <t>Heat-trace circuit 1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2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3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4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5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6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7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8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9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10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11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12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13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14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15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16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17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18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19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20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21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22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23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24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CONDITIONAL: fuel-gas compressors</t>
        </is>
      </c>
      <c r="B809" s="12" t="inlineStr"/>
      <c r="C809" s="12" t="inlineStr">
        <is>
          <t>D</t>
        </is>
      </c>
      <c r="D809" s="12" t="inlineStr">
        <is>
          <t>Fuel-gas compressor (conditional)</t>
        </is>
      </c>
      <c r="E809" s="12" t="n">
        <v>13800</v>
      </c>
      <c r="F809" s="12" t="n">
        <v>3000</v>
      </c>
      <c r="G809" s="12" t="n">
        <v>139</v>
      </c>
      <c r="H809" s="12" t="inlineStr">
        <is>
          <t>R1 SWGR-13.8-3 (11 x 36 in cubicles, 15 kV metal-clad)</t>
        </is>
      </c>
      <c r="I809" s="12" t="inlineStr">
        <is>
          <t>MV 15 kV</t>
        </is>
      </c>
      <c r="J809" s="12" t="inlineStr">
        <is>
          <t>1/0</t>
        </is>
      </c>
      <c r="K809" s="12" t="n">
        <v>1</v>
      </c>
    </row>
    <row r="810">
      <c r="A810" s="12" t="inlineStr">
        <is>
          <t>CONDITIONAL: fuel-gas compressors</t>
        </is>
      </c>
      <c r="B810" s="12" t="inlineStr"/>
      <c r="C810" s="12" t="inlineStr">
        <is>
          <t>D</t>
        </is>
      </c>
      <c r="D810" s="12" t="inlineStr">
        <is>
          <t>Fuel-gas compressor (conditional)</t>
        </is>
      </c>
      <c r="E810" s="12" t="n">
        <v>13800</v>
      </c>
      <c r="F810" s="12" t="n">
        <v>3000</v>
      </c>
      <c r="G810" s="12" t="n">
        <v>139</v>
      </c>
      <c r="H810" s="12" t="inlineStr">
        <is>
          <t>R1 SWGR-13.8-3 (11 x 36 in cubicles, 15 kV metal-clad)</t>
        </is>
      </c>
      <c r="I810" s="12" t="inlineStr">
        <is>
          <t>MV 15 kV</t>
        </is>
      </c>
      <c r="J810" s="12" t="inlineStr">
        <is>
          <t>1/0</t>
        </is>
      </c>
      <c r="K810" s="12" t="n">
        <v>1</v>
      </c>
    </row>
    <row r="811">
      <c r="A811" s="12" t="inlineStr">
        <is>
          <t>CONDITIONAL: fuel-gas compressors</t>
        </is>
      </c>
      <c r="B811" s="12" t="inlineStr"/>
      <c r="C811" s="12" t="inlineStr">
        <is>
          <t>D</t>
        </is>
      </c>
      <c r="D811" s="12" t="inlineStr">
        <is>
          <t>Fuel-gas compressor (conditional)</t>
        </is>
      </c>
      <c r="E811" s="12" t="n">
        <v>13800</v>
      </c>
      <c r="F811" s="12" t="n">
        <v>3000</v>
      </c>
      <c r="G811" s="12" t="n">
        <v>139</v>
      </c>
      <c r="H811" s="12" t="inlineStr">
        <is>
          <t>R1 SWGR-13.8-3 (11 x 36 in cubicles, 15 kV metal-clad)</t>
        </is>
      </c>
      <c r="I811" s="12" t="inlineStr">
        <is>
          <t>MV 15 kV</t>
        </is>
      </c>
      <c r="J811" s="12" t="inlineStr">
        <is>
          <t>1/0</t>
        </is>
      </c>
      <c r="K811" s="12" t="n">
        <v>1</v>
      </c>
    </row>
    <row r="812">
      <c r="A812" s="12" t="inlineStr">
        <is>
          <t>Ammonia storage (aqueous, SCR reagent)</t>
        </is>
      </c>
      <c r="B812" s="12" t="inlineStr"/>
      <c r="C812" s="12" t="inlineStr">
        <is>
          <t>E</t>
        </is>
      </c>
      <c r="D812" s="12" t="inlineStr">
        <is>
          <t>Motor 1 of 2, 7 kW</t>
        </is>
      </c>
      <c r="E812" s="12" t="n">
        <v>480</v>
      </c>
      <c r="F812" s="12" t="n">
        <v>7</v>
      </c>
      <c r="G812" s="12" t="n">
        <v>9.9</v>
      </c>
      <c r="H812" s="12" t="inlineStr">
        <is>
          <t>R1 MCC-C2</t>
        </is>
      </c>
      <c r="I812" s="12" t="inlineStr">
        <is>
          <t>LV 600 V</t>
        </is>
      </c>
      <c r="J812" s="12" t="inlineStr">
        <is>
          <t>4</t>
        </is>
      </c>
      <c r="K812" s="12" t="n">
        <v>1</v>
      </c>
    </row>
    <row r="813">
      <c r="A813" s="12" t="inlineStr">
        <is>
          <t>Ammonia storage (aqueous, SCR reagent)</t>
        </is>
      </c>
      <c r="B813" s="12" t="inlineStr"/>
      <c r="C813" s="12" t="inlineStr">
        <is>
          <t>E</t>
        </is>
      </c>
      <c r="D813" s="12" t="inlineStr">
        <is>
          <t>Motor 2 of 2, 7 kW</t>
        </is>
      </c>
      <c r="E813" s="12" t="n">
        <v>480</v>
      </c>
      <c r="F813" s="12" t="n">
        <v>7</v>
      </c>
      <c r="G813" s="12" t="n">
        <v>9.9</v>
      </c>
      <c r="H813" s="12" t="inlineStr">
        <is>
          <t>R1 MCC-C2</t>
        </is>
      </c>
      <c r="I813" s="12" t="inlineStr">
        <is>
          <t>LV 600 V</t>
        </is>
      </c>
      <c r="J813" s="12" t="inlineStr">
        <is>
          <t>4</t>
        </is>
      </c>
      <c r="K813" s="12" t="n">
        <v>1</v>
      </c>
    </row>
    <row r="814">
      <c r="A814" s="12" t="inlineStr">
        <is>
          <t>Auxiliary boiler</t>
        </is>
      </c>
      <c r="B814" s="12" t="inlineStr"/>
      <c r="C814" s="12" t="inlineStr">
        <is>
          <t>E</t>
        </is>
      </c>
      <c r="D814" s="12" t="inlineStr">
        <is>
          <t>Motor 1 of 1, 150 kW</t>
        </is>
      </c>
      <c r="E814" s="12" t="n">
        <v>480</v>
      </c>
      <c r="F814" s="12" t="n">
        <v>150</v>
      </c>
      <c r="G814" s="12" t="n">
        <v>212.3</v>
      </c>
      <c r="H814" s="12" t="inlineStr">
        <is>
          <t>R1 MCC-C2</t>
        </is>
      </c>
      <c r="I814" s="12" t="inlineStr">
        <is>
          <t>LV 600 V</t>
        </is>
      </c>
      <c r="J814" s="12" t="inlineStr">
        <is>
          <t>500 kcmil</t>
        </is>
      </c>
      <c r="K814" s="12" t="n">
        <v>2</v>
      </c>
    </row>
    <row r="815">
      <c r="A815" s="12" t="inlineStr">
        <is>
          <t>Auxiliary boiler</t>
        </is>
      </c>
      <c r="B815" s="12" t="inlineStr"/>
      <c r="C815" s="12" t="inlineStr">
        <is>
          <t>E</t>
        </is>
      </c>
      <c r="D815" s="12" t="inlineStr">
        <is>
          <t>Motor 1 of 2, 75 kW</t>
        </is>
      </c>
      <c r="E815" s="12" t="n">
        <v>480</v>
      </c>
      <c r="F815" s="12" t="n">
        <v>75</v>
      </c>
      <c r="G815" s="12" t="n">
        <v>106.1</v>
      </c>
      <c r="H815" s="12" t="inlineStr">
        <is>
          <t>R1 MCC-C2</t>
        </is>
      </c>
      <c r="I815" s="12" t="inlineStr">
        <is>
          <t>LV 600 V</t>
        </is>
      </c>
      <c r="J815" s="12" t="inlineStr">
        <is>
          <t>500 kcmil</t>
        </is>
      </c>
      <c r="K815" s="12" t="n">
        <v>1</v>
      </c>
    </row>
    <row r="816">
      <c r="A816" s="12" t="inlineStr">
        <is>
          <t>Auxiliary boiler</t>
        </is>
      </c>
      <c r="B816" s="12" t="inlineStr"/>
      <c r="C816" s="12" t="inlineStr">
        <is>
          <t>E</t>
        </is>
      </c>
      <c r="D816" s="12" t="inlineStr">
        <is>
          <t>Motor 2 of 2, 75 kW</t>
        </is>
      </c>
      <c r="E816" s="12" t="n">
        <v>480</v>
      </c>
      <c r="F816" s="12" t="n">
        <v>75</v>
      </c>
      <c r="G816" s="12" t="n">
        <v>106.1</v>
      </c>
      <c r="H816" s="12" t="inlineStr">
        <is>
          <t>R1 MCC-C2</t>
        </is>
      </c>
      <c r="I816" s="12" t="inlineStr">
        <is>
          <t>LV 600 V</t>
        </is>
      </c>
      <c r="J816" s="12" t="inlineStr">
        <is>
          <t>500 kcmil</t>
        </is>
      </c>
      <c r="K816" s="12" t="n">
        <v>1</v>
      </c>
    </row>
    <row r="817">
      <c r="A817" s="12" t="inlineStr">
        <is>
          <t>Auxiliary boiler</t>
        </is>
      </c>
      <c r="B817" s="12" t="inlineStr"/>
      <c r="C817" s="12" t="inlineStr">
        <is>
          <t>E</t>
        </is>
      </c>
      <c r="D817" s="12" t="inlineStr">
        <is>
          <t>Motor 1 of 2, 4 kW</t>
        </is>
      </c>
      <c r="E817" s="12" t="n">
        <v>480</v>
      </c>
      <c r="F817" s="12" t="n">
        <v>4</v>
      </c>
      <c r="G817" s="12" t="n">
        <v>5.7</v>
      </c>
      <c r="H817" s="12" t="inlineStr">
        <is>
          <t>R1 MCC-C2</t>
        </is>
      </c>
      <c r="I817" s="12" t="inlineStr">
        <is>
          <t>LV 600 V</t>
        </is>
      </c>
      <c r="J817" s="12" t="inlineStr">
        <is>
          <t>6</t>
        </is>
      </c>
      <c r="K817" s="12" t="n">
        <v>1</v>
      </c>
    </row>
    <row r="818">
      <c r="A818" s="12" t="inlineStr">
        <is>
          <t>Auxiliary boiler</t>
        </is>
      </c>
      <c r="B818" s="12" t="inlineStr"/>
      <c r="C818" s="12" t="inlineStr">
        <is>
          <t>E</t>
        </is>
      </c>
      <c r="D818" s="12" t="inlineStr">
        <is>
          <t>Motor 2 of 2, 4 kW</t>
        </is>
      </c>
      <c r="E818" s="12" t="n">
        <v>480</v>
      </c>
      <c r="F818" s="12" t="n">
        <v>4</v>
      </c>
      <c r="G818" s="12" t="n">
        <v>5.7</v>
      </c>
      <c r="H818" s="12" t="inlineStr">
        <is>
          <t>R1 MCC-C2</t>
        </is>
      </c>
      <c r="I818" s="12" t="inlineStr">
        <is>
          <t>LV 600 V</t>
        </is>
      </c>
      <c r="J818" s="12" t="inlineStr">
        <is>
          <t>6</t>
        </is>
      </c>
      <c r="K818" s="12" t="n">
        <v>1</v>
      </c>
    </row>
    <row r="819">
      <c r="A819" s="12" t="inlineStr">
        <is>
          <t>CPR-2: cathodic-protection rectifier</t>
        </is>
      </c>
      <c r="B819" s="12" t="inlineStr">
        <is>
          <t>CPR-2</t>
        </is>
      </c>
      <c r="C819" s="12" t="inlineStr">
        <is>
          <t>E</t>
        </is>
      </c>
      <c r="D819" s="12" t="inlineStr">
        <is>
          <t>Cathodic-protection rectifier supply</t>
        </is>
      </c>
      <c r="E819" s="12" t="n">
        <v>480</v>
      </c>
      <c r="F819" s="12" t="n">
        <v>10</v>
      </c>
      <c r="G819" s="12" t="n">
        <v>12.7</v>
      </c>
      <c r="H819" s="12" t="inlineStr">
        <is>
          <t>R1 MCC-C2</t>
        </is>
      </c>
      <c r="I819" s="12" t="inlineStr">
        <is>
          <t>LV 600 V</t>
        </is>
      </c>
      <c r="J819" s="12" t="inlineStr">
        <is>
          <t>2</t>
        </is>
      </c>
      <c r="K819" s="12" t="n">
        <v>1</v>
      </c>
    </row>
    <row r="820">
      <c r="A820" s="12" t="inlineStr">
        <is>
          <t>Demineralised water tank</t>
        </is>
      </c>
      <c r="B820" s="12" t="inlineStr"/>
      <c r="C820" s="12" t="inlineStr">
        <is>
          <t>E</t>
        </is>
      </c>
      <c r="D820" s="12" t="inlineStr">
        <is>
          <t>LV power feeder</t>
        </is>
      </c>
      <c r="E820" s="12" t="n">
        <v>480</v>
      </c>
      <c r="F820" s="12" t="n">
        <v>10</v>
      </c>
      <c r="G820" s="12" t="n">
        <v>14.2</v>
      </c>
      <c r="H820" s="12" t="inlineStr">
        <is>
          <t>R1 MCC-C2</t>
        </is>
      </c>
      <c r="I820" s="12" t="inlineStr">
        <is>
          <t>LV 600 V</t>
        </is>
      </c>
      <c r="J820" s="12" t="inlineStr">
        <is>
          <t>2</t>
        </is>
      </c>
      <c r="K820" s="12" t="n">
        <v>1</v>
      </c>
    </row>
    <row r="821">
      <c r="A821" s="12" t="inlineStr">
        <is>
          <t>Fire / service water tank</t>
        </is>
      </c>
      <c r="B821" s="12" t="inlineStr"/>
      <c r="C821" s="12" t="inlineStr">
        <is>
          <t>E</t>
        </is>
      </c>
      <c r="D821" s="12" t="inlineStr">
        <is>
          <t>LV power feeder</t>
        </is>
      </c>
      <c r="E821" s="12" t="n">
        <v>480</v>
      </c>
      <c r="F821" s="12" t="n">
        <v>10</v>
      </c>
      <c r="G821" s="12" t="n">
        <v>14.2</v>
      </c>
      <c r="H821" s="12" t="inlineStr">
        <is>
          <t>R1 MCC-C2</t>
        </is>
      </c>
      <c r="I821" s="12" t="inlineStr">
        <is>
          <t>LV 600 V</t>
        </is>
      </c>
      <c r="J821" s="12" t="inlineStr">
        <is>
          <t>2</t>
        </is>
      </c>
      <c r="K821" s="12" t="n">
        <v>1</v>
      </c>
    </row>
    <row r="822">
      <c r="A822" s="12" t="inlineStr">
        <is>
          <t>Fire pump house</t>
        </is>
      </c>
      <c r="B822" s="12" t="inlineStr"/>
      <c r="C822" s="12" t="inlineStr">
        <is>
          <t>E</t>
        </is>
      </c>
      <c r="D822" s="12" t="inlineStr">
        <is>
          <t>Motor 1 of 1, 250 kW</t>
        </is>
      </c>
      <c r="E822" s="12" t="n">
        <v>480</v>
      </c>
      <c r="F822" s="12" t="n">
        <v>250</v>
      </c>
      <c r="G822" s="12" t="n">
        <v>353.8</v>
      </c>
      <c r="H822" s="12" t="inlineStr">
        <is>
          <t>R1 MCC-C2</t>
        </is>
      </c>
      <c r="I822" s="12" t="inlineStr">
        <is>
          <t>LV 600 V</t>
        </is>
      </c>
      <c r="J822" s="12" t="inlineStr">
        <is>
          <t>500 kcmil</t>
        </is>
      </c>
      <c r="K822" s="12" t="n">
        <v>3</v>
      </c>
    </row>
    <row r="823">
      <c r="A823" s="12" t="inlineStr">
        <is>
          <t>Fire pump house</t>
        </is>
      </c>
      <c r="B823" s="12" t="inlineStr"/>
      <c r="C823" s="12" t="inlineStr">
        <is>
          <t>E</t>
        </is>
      </c>
      <c r="D823" s="12" t="inlineStr">
        <is>
          <t>Motor 1 of 1, 15 kW</t>
        </is>
      </c>
      <c r="E823" s="12" t="n">
        <v>480</v>
      </c>
      <c r="F823" s="12" t="n">
        <v>15</v>
      </c>
      <c r="G823" s="12" t="n">
        <v>21.2</v>
      </c>
      <c r="H823" s="12" t="inlineStr">
        <is>
          <t>R1 MCC-C2</t>
        </is>
      </c>
      <c r="I823" s="12" t="inlineStr">
        <is>
          <t>LV 600 V</t>
        </is>
      </c>
      <c r="J823" s="12" t="inlineStr">
        <is>
          <t>1</t>
        </is>
      </c>
      <c r="K823" s="12" t="n">
        <v>1</v>
      </c>
    </row>
    <row r="824">
      <c r="A824" s="12" t="inlineStr">
        <is>
          <t>H2 / CO2 storage (generator gas)</t>
        </is>
      </c>
      <c r="B824" s="12" t="inlineStr"/>
      <c r="C824" s="12" t="inlineStr">
        <is>
          <t>E</t>
        </is>
      </c>
      <c r="D824" s="12" t="inlineStr">
        <is>
          <t>LV power feeder</t>
        </is>
      </c>
      <c r="E824" s="12" t="n">
        <v>480</v>
      </c>
      <c r="F824" s="12" t="n">
        <v>15</v>
      </c>
      <c r="G824" s="12" t="n">
        <v>21.2</v>
      </c>
      <c r="H824" s="12" t="inlineStr">
        <is>
          <t>R1 MCC-C2</t>
        </is>
      </c>
      <c r="I824" s="12" t="inlineStr">
        <is>
          <t>LV 600 V</t>
        </is>
      </c>
      <c r="J824" s="12" t="inlineStr">
        <is>
          <t>1/0</t>
        </is>
      </c>
      <c r="K824" s="12" t="n">
        <v>1</v>
      </c>
    </row>
    <row r="825">
      <c r="A825" s="12" t="inlineStr">
        <is>
          <t>HTP-2: heat-trace panel (NH3)</t>
        </is>
      </c>
      <c r="B825" s="12" t="inlineStr">
        <is>
          <t>HTP-2</t>
        </is>
      </c>
      <c r="C825" s="12" t="inlineStr">
        <is>
          <t>E</t>
        </is>
      </c>
      <c r="D825" s="12" t="inlineStr">
        <is>
          <t>LV power feeder</t>
        </is>
      </c>
      <c r="E825" s="12" t="n">
        <v>480</v>
      </c>
      <c r="F825" s="12" t="n">
        <v>120</v>
      </c>
      <c r="G825" s="12" t="n">
        <v>169.8</v>
      </c>
      <c r="H825" s="12" t="inlineStr">
        <is>
          <t>R1 MCC-C2</t>
        </is>
      </c>
      <c r="I825" s="12" t="inlineStr">
        <is>
          <t>LV 600 V</t>
        </is>
      </c>
      <c r="J825" s="12" t="inlineStr">
        <is>
          <t>350 kcmil</t>
        </is>
      </c>
      <c r="K825" s="12" t="n">
        <v>2</v>
      </c>
    </row>
    <row r="826">
      <c r="A826" s="12" t="inlineStr">
        <is>
          <t>HTP-2: heat-trace panel (NH3)</t>
        </is>
      </c>
      <c r="B826" s="12" t="inlineStr">
        <is>
          <t>HTP-2</t>
        </is>
      </c>
      <c r="C826" s="12" t="inlineStr">
        <is>
          <t>E</t>
        </is>
      </c>
      <c r="D826" s="12" t="inlineStr">
        <is>
          <t>Heat-trace circuit 1 (power to the trace junction box)</t>
        </is>
      </c>
      <c r="E826" s="12" t="n">
        <v>480</v>
      </c>
      <c r="F826" s="12" t="n">
        <v>4</v>
      </c>
      <c r="G826" s="12" t="n">
        <v>6</v>
      </c>
      <c r="H826" s="12" t="inlineStr">
        <is>
          <t>HTP-2: heat-trace panel (NH3)</t>
        </is>
      </c>
      <c r="I826" s="12" t="inlineStr">
        <is>
          <t>LV 600 V</t>
        </is>
      </c>
      <c r="J826" s="12" t="inlineStr">
        <is>
          <t>10</t>
        </is>
      </c>
      <c r="K826" s="12" t="n">
        <v>1</v>
      </c>
    </row>
    <row r="827">
      <c r="A827" s="12" t="inlineStr">
        <is>
          <t>HTP-2: heat-trace panel (NH3)</t>
        </is>
      </c>
      <c r="B827" s="12" t="inlineStr">
        <is>
          <t>HTP-2</t>
        </is>
      </c>
      <c r="C827" s="12" t="inlineStr">
        <is>
          <t>E</t>
        </is>
      </c>
      <c r="D827" s="12" t="inlineStr">
        <is>
          <t>Heat-trace circuit 2 (power to the trace junction box)</t>
        </is>
      </c>
      <c r="E827" s="12" t="n">
        <v>480</v>
      </c>
      <c r="F827" s="12" t="n">
        <v>4</v>
      </c>
      <c r="G827" s="12" t="n">
        <v>6</v>
      </c>
      <c r="H827" s="12" t="inlineStr">
        <is>
          <t>HTP-2: heat-trace panel (NH3)</t>
        </is>
      </c>
      <c r="I827" s="12" t="inlineStr">
        <is>
          <t>LV 600 V</t>
        </is>
      </c>
      <c r="J827" s="12" t="inlineStr">
        <is>
          <t>10</t>
        </is>
      </c>
      <c r="K827" s="12" t="n">
        <v>1</v>
      </c>
    </row>
    <row r="828">
      <c r="A828" s="12" t="inlineStr">
        <is>
          <t>HTP-2: heat-trace panel (NH3)</t>
        </is>
      </c>
      <c r="B828" s="12" t="inlineStr">
        <is>
          <t>HTP-2</t>
        </is>
      </c>
      <c r="C828" s="12" t="inlineStr">
        <is>
          <t>E</t>
        </is>
      </c>
      <c r="D828" s="12" t="inlineStr">
        <is>
          <t>Heat-trace circuit 3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4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5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6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7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8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9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10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11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12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13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14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15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16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17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18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19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20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21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22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23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24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HTP-3: heat-trace panel (tanks)</t>
        </is>
      </c>
      <c r="B850" s="12" t="inlineStr">
        <is>
          <t>HTP-3</t>
        </is>
      </c>
      <c r="C850" s="12" t="inlineStr">
        <is>
          <t>E</t>
        </is>
      </c>
      <c r="D850" s="12" t="inlineStr">
        <is>
          <t>LV power feeder</t>
        </is>
      </c>
      <c r="E850" s="12" t="n">
        <v>480</v>
      </c>
      <c r="F850" s="12" t="n">
        <v>10</v>
      </c>
      <c r="G850" s="12" t="n">
        <v>14.2</v>
      </c>
      <c r="H850" s="12" t="inlineStr">
        <is>
          <t>R1 MCC-C2</t>
        </is>
      </c>
      <c r="I850" s="12" t="inlineStr">
        <is>
          <t>LV 600 V</t>
        </is>
      </c>
      <c r="J850" s="12" t="inlineStr">
        <is>
          <t>2</t>
        </is>
      </c>
      <c r="K850" s="12" t="n">
        <v>1</v>
      </c>
    </row>
    <row r="851">
      <c r="A851" s="12" t="inlineStr">
        <is>
          <t>HTP-3: heat-trace panel (tanks)</t>
        </is>
      </c>
      <c r="B851" s="12" t="inlineStr">
        <is>
          <t>HTP-3</t>
        </is>
      </c>
      <c r="C851" s="12" t="inlineStr">
        <is>
          <t>E</t>
        </is>
      </c>
      <c r="D851" s="12" t="inlineStr">
        <is>
          <t>Heat-trace circuit 1 (power to the trace junction box)</t>
        </is>
      </c>
      <c r="E851" s="12" t="n">
        <v>480</v>
      </c>
      <c r="F851" s="12" t="n">
        <v>4</v>
      </c>
      <c r="G851" s="12" t="n">
        <v>6</v>
      </c>
      <c r="H851" s="12" t="inlineStr">
        <is>
          <t>HTP-3: heat-trace panel (tanks)</t>
        </is>
      </c>
      <c r="I851" s="12" t="inlineStr">
        <is>
          <t>LV 600 V</t>
        </is>
      </c>
      <c r="J851" s="12" t="inlineStr">
        <is>
          <t>10</t>
        </is>
      </c>
      <c r="K851" s="12" t="n">
        <v>1</v>
      </c>
    </row>
    <row r="852">
      <c r="A852" s="12" t="inlineStr">
        <is>
          <t>HTP-3: heat-trace panel (tanks)</t>
        </is>
      </c>
      <c r="B852" s="12" t="inlineStr">
        <is>
          <t>HTP-3</t>
        </is>
      </c>
      <c r="C852" s="12" t="inlineStr">
        <is>
          <t>E</t>
        </is>
      </c>
      <c r="D852" s="12" t="inlineStr">
        <is>
          <t>Heat-trace circuit 2 (power to the trace junction box)</t>
        </is>
      </c>
      <c r="E852" s="12" t="n">
        <v>480</v>
      </c>
      <c r="F852" s="12" t="n">
        <v>4</v>
      </c>
      <c r="G852" s="12" t="n">
        <v>6</v>
      </c>
      <c r="H852" s="12" t="inlineStr">
        <is>
          <t>HTP-3: heat-trace panel (tanks)</t>
        </is>
      </c>
      <c r="I852" s="12" t="inlineStr">
        <is>
          <t>LV 600 V</t>
        </is>
      </c>
      <c r="J852" s="12" t="inlineStr">
        <is>
          <t>10</t>
        </is>
      </c>
      <c r="K852" s="12" t="n">
        <v>1</v>
      </c>
    </row>
    <row r="853">
      <c r="A853" s="12" t="inlineStr">
        <is>
          <t>HTP-3: heat-trace panel (tanks)</t>
        </is>
      </c>
      <c r="B853" s="12" t="inlineStr">
        <is>
          <t>HTP-3</t>
        </is>
      </c>
      <c r="C853" s="12" t="inlineStr">
        <is>
          <t>E</t>
        </is>
      </c>
      <c r="D853" s="12" t="inlineStr">
        <is>
          <t>Heat-trace circuit 3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4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5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6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7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8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9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10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11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12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13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14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15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16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17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18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19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20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21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22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23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24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Oil-water separator</t>
        </is>
      </c>
      <c r="B875" s="12" t="inlineStr"/>
      <c r="C875" s="12" t="inlineStr">
        <is>
          <t>E</t>
        </is>
      </c>
      <c r="D875" s="12" t="inlineStr">
        <is>
          <t>Motor 1 of 2, 7 kW</t>
        </is>
      </c>
      <c r="E875" s="12" t="n">
        <v>480</v>
      </c>
      <c r="F875" s="12" t="n">
        <v>7</v>
      </c>
      <c r="G875" s="12" t="n">
        <v>9.9</v>
      </c>
      <c r="H875" s="12" t="inlineStr">
        <is>
          <t>R1 MCC-C2</t>
        </is>
      </c>
      <c r="I875" s="12" t="inlineStr">
        <is>
          <t>LV 600 V</t>
        </is>
      </c>
      <c r="J875" s="12" t="inlineStr">
        <is>
          <t>4</t>
        </is>
      </c>
      <c r="K875" s="12" t="n">
        <v>1</v>
      </c>
    </row>
    <row r="876">
      <c r="A876" s="12" t="inlineStr">
        <is>
          <t>Oil-water separator</t>
        </is>
      </c>
      <c r="B876" s="12" t="inlineStr"/>
      <c r="C876" s="12" t="inlineStr">
        <is>
          <t>E</t>
        </is>
      </c>
      <c r="D876" s="12" t="inlineStr">
        <is>
          <t>Motor 2 of 2, 7 kW</t>
        </is>
      </c>
      <c r="E876" s="12" t="n">
        <v>480</v>
      </c>
      <c r="F876" s="12" t="n">
        <v>7</v>
      </c>
      <c r="G876" s="12" t="n">
        <v>9.9</v>
      </c>
      <c r="H876" s="12" t="inlineStr">
        <is>
          <t>R1 MCC-C2</t>
        </is>
      </c>
      <c r="I876" s="12" t="inlineStr">
        <is>
          <t>LV 600 V</t>
        </is>
      </c>
      <c r="J876" s="12" t="inlineStr">
        <is>
          <t>4</t>
        </is>
      </c>
      <c r="K876" s="12" t="n">
        <v>1</v>
      </c>
    </row>
    <row r="877">
      <c r="A877" s="12" t="inlineStr">
        <is>
          <t>Raw water tank</t>
        </is>
      </c>
      <c r="B877" s="12" t="inlineStr"/>
      <c r="C877" s="12" t="inlineStr">
        <is>
          <t>E</t>
        </is>
      </c>
      <c r="D877" s="12" t="inlineStr">
        <is>
          <t>LV power feeder</t>
        </is>
      </c>
      <c r="E877" s="12" t="n">
        <v>480</v>
      </c>
      <c r="F877" s="12" t="n">
        <v>10</v>
      </c>
      <c r="G877" s="12" t="n">
        <v>14.2</v>
      </c>
      <c r="H877" s="12" t="inlineStr">
        <is>
          <t>R1 MCC-C2</t>
        </is>
      </c>
      <c r="I877" s="12" t="inlineStr">
        <is>
          <t>LV 600 V</t>
        </is>
      </c>
      <c r="J877" s="12" t="inlineStr">
        <is>
          <t>2</t>
        </is>
      </c>
      <c r="K877" s="12" t="n">
        <v>1</v>
      </c>
    </row>
    <row r="878">
      <c r="A878" s="12" t="inlineStr">
        <is>
          <t>Wastewater treatment</t>
        </is>
      </c>
      <c r="B878" s="12" t="inlineStr"/>
      <c r="C878" s="12" t="inlineStr">
        <is>
          <t>E</t>
        </is>
      </c>
      <c r="D878" s="12" t="inlineStr">
        <is>
          <t>Motor 1 of 8, 15 kW</t>
        </is>
      </c>
      <c r="E878" s="12" t="n">
        <v>480</v>
      </c>
      <c r="F878" s="12" t="n">
        <v>15</v>
      </c>
      <c r="G878" s="12" t="n">
        <v>21.2</v>
      </c>
      <c r="H878" s="12" t="inlineStr">
        <is>
          <t>R1 MCC-C2</t>
        </is>
      </c>
      <c r="I878" s="12" t="inlineStr">
        <is>
          <t>LV 600 V</t>
        </is>
      </c>
      <c r="J878" s="12" t="inlineStr">
        <is>
          <t>1</t>
        </is>
      </c>
      <c r="K878" s="12" t="n">
        <v>1</v>
      </c>
    </row>
    <row r="879">
      <c r="A879" s="12" t="inlineStr">
        <is>
          <t>Wastewater treatment</t>
        </is>
      </c>
      <c r="B879" s="12" t="inlineStr"/>
      <c r="C879" s="12" t="inlineStr">
        <is>
          <t>E</t>
        </is>
      </c>
      <c r="D879" s="12" t="inlineStr">
        <is>
          <t>Motor 2 of 8, 15 kW</t>
        </is>
      </c>
      <c r="E879" s="12" t="n">
        <v>480</v>
      </c>
      <c r="F879" s="12" t="n">
        <v>15</v>
      </c>
      <c r="G879" s="12" t="n">
        <v>21.2</v>
      </c>
      <c r="H879" s="12" t="inlineStr">
        <is>
          <t>R1 MCC-C2</t>
        </is>
      </c>
      <c r="I879" s="12" t="inlineStr">
        <is>
          <t>LV 600 V</t>
        </is>
      </c>
      <c r="J879" s="12" t="inlineStr">
        <is>
          <t>1</t>
        </is>
      </c>
      <c r="K879" s="12" t="n">
        <v>1</v>
      </c>
    </row>
    <row r="880">
      <c r="A880" s="12" t="inlineStr">
        <is>
          <t>Wastewater treatment</t>
        </is>
      </c>
      <c r="B880" s="12" t="inlineStr"/>
      <c r="C880" s="12" t="inlineStr">
        <is>
          <t>E</t>
        </is>
      </c>
      <c r="D880" s="12" t="inlineStr">
        <is>
          <t>Motor 3 of 8, 15 kW</t>
        </is>
      </c>
      <c r="E880" s="12" t="n">
        <v>480</v>
      </c>
      <c r="F880" s="12" t="n">
        <v>15</v>
      </c>
      <c r="G880" s="12" t="n">
        <v>21.2</v>
      </c>
      <c r="H880" s="12" t="inlineStr">
        <is>
          <t>R1 MCC-C2</t>
        </is>
      </c>
      <c r="I880" s="12" t="inlineStr">
        <is>
          <t>LV 600 V</t>
        </is>
      </c>
      <c r="J880" s="12" t="inlineStr">
        <is>
          <t>1</t>
        </is>
      </c>
      <c r="K880" s="12" t="n">
        <v>1</v>
      </c>
    </row>
    <row r="881">
      <c r="A881" s="12" t="inlineStr">
        <is>
          <t>Wastewater treatment</t>
        </is>
      </c>
      <c r="B881" s="12" t="inlineStr"/>
      <c r="C881" s="12" t="inlineStr">
        <is>
          <t>E</t>
        </is>
      </c>
      <c r="D881" s="12" t="inlineStr">
        <is>
          <t>Motor 4 of 8, 15 kW</t>
        </is>
      </c>
      <c r="E881" s="12" t="n">
        <v>480</v>
      </c>
      <c r="F881" s="12" t="n">
        <v>15</v>
      </c>
      <c r="G881" s="12" t="n">
        <v>21.2</v>
      </c>
      <c r="H881" s="12" t="inlineStr">
        <is>
          <t>R1 MCC-C2</t>
        </is>
      </c>
      <c r="I881" s="12" t="inlineStr">
        <is>
          <t>LV 600 V</t>
        </is>
      </c>
      <c r="J881" s="12" t="inlineStr">
        <is>
          <t>1</t>
        </is>
      </c>
      <c r="K881" s="12" t="n">
        <v>1</v>
      </c>
    </row>
    <row r="882">
      <c r="A882" s="12" t="inlineStr">
        <is>
          <t>Wastewater treatment</t>
        </is>
      </c>
      <c r="B882" s="12" t="inlineStr"/>
      <c r="C882" s="12" t="inlineStr">
        <is>
          <t>E</t>
        </is>
      </c>
      <c r="D882" s="12" t="inlineStr">
        <is>
          <t>Motor 5 of 8, 15 kW</t>
        </is>
      </c>
      <c r="E882" s="12" t="n">
        <v>480</v>
      </c>
      <c r="F882" s="12" t="n">
        <v>15</v>
      </c>
      <c r="G882" s="12" t="n">
        <v>21.2</v>
      </c>
      <c r="H882" s="12" t="inlineStr">
        <is>
          <t>R1 MCC-C2</t>
        </is>
      </c>
      <c r="I882" s="12" t="inlineStr">
        <is>
          <t>LV 600 V</t>
        </is>
      </c>
      <c r="J882" s="12" t="inlineStr">
        <is>
          <t>1</t>
        </is>
      </c>
      <c r="K882" s="12" t="n">
        <v>1</v>
      </c>
    </row>
    <row r="883">
      <c r="A883" s="12" t="inlineStr">
        <is>
          <t>Wastewater treatment</t>
        </is>
      </c>
      <c r="B883" s="12" t="inlineStr"/>
      <c r="C883" s="12" t="inlineStr">
        <is>
          <t>E</t>
        </is>
      </c>
      <c r="D883" s="12" t="inlineStr">
        <is>
          <t>Motor 6 of 8, 15 kW</t>
        </is>
      </c>
      <c r="E883" s="12" t="n">
        <v>480</v>
      </c>
      <c r="F883" s="12" t="n">
        <v>15</v>
      </c>
      <c r="G883" s="12" t="n">
        <v>21.2</v>
      </c>
      <c r="H883" s="12" t="inlineStr">
        <is>
          <t>R1 MCC-C2</t>
        </is>
      </c>
      <c r="I883" s="12" t="inlineStr">
        <is>
          <t>LV 600 V</t>
        </is>
      </c>
      <c r="J883" s="12" t="inlineStr">
        <is>
          <t>1</t>
        </is>
      </c>
      <c r="K883" s="12" t="n">
        <v>1</v>
      </c>
    </row>
    <row r="884">
      <c r="A884" s="12" t="inlineStr">
        <is>
          <t>Wastewater treatment</t>
        </is>
      </c>
      <c r="B884" s="12" t="inlineStr"/>
      <c r="C884" s="12" t="inlineStr">
        <is>
          <t>E</t>
        </is>
      </c>
      <c r="D884" s="12" t="inlineStr">
        <is>
          <t>Motor 7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8 of 8, 15 kW</t>
        </is>
      </c>
      <c r="E885" s="12" t="n">
        <v>480</v>
      </c>
      <c r="F885" s="12" t="n">
        <v>15</v>
      </c>
      <c r="G885" s="12" t="n">
        <v>21.2</v>
      </c>
      <c r="H885" s="12" t="inlineStr">
        <is>
          <t>R1 MCC-C2</t>
        </is>
      </c>
      <c r="I885" s="12" t="inlineStr">
        <is>
          <t>LV 600 V</t>
        </is>
      </c>
      <c r="J885" s="12" t="inlineStr">
        <is>
          <t>1</t>
        </is>
      </c>
      <c r="K885" s="12" t="n">
        <v>1</v>
      </c>
    </row>
    <row r="886">
      <c r="A886" s="12" t="inlineStr">
        <is>
          <t>Water treatment building (incl. R-WT electrical room)</t>
        </is>
      </c>
      <c r="B886" s="12" t="inlineStr">
        <is>
          <t>R-WT</t>
        </is>
      </c>
      <c r="C886" s="12" t="inlineStr">
        <is>
          <t>E</t>
        </is>
      </c>
      <c r="D886" s="12" t="inlineStr">
        <is>
          <t>Motor 1 of 20, 15 kW</t>
        </is>
      </c>
      <c r="E886" s="12" t="n">
        <v>480</v>
      </c>
      <c r="F886" s="12" t="n">
        <v>15</v>
      </c>
      <c r="G886" s="12" t="n">
        <v>21.2</v>
      </c>
      <c r="H886" s="12" t="inlineStr">
        <is>
          <t>R1 MCC-C2</t>
        </is>
      </c>
      <c r="I886" s="12" t="inlineStr">
        <is>
          <t>LV 600 V</t>
        </is>
      </c>
      <c r="J886" s="12" t="inlineStr">
        <is>
          <t>2</t>
        </is>
      </c>
      <c r="K886" s="12" t="n">
        <v>1</v>
      </c>
    </row>
    <row r="887">
      <c r="A887" s="12" t="inlineStr">
        <is>
          <t>Water treatment building (incl. R-WT electrical room)</t>
        </is>
      </c>
      <c r="B887" s="12" t="inlineStr">
        <is>
          <t>R-WT</t>
        </is>
      </c>
      <c r="C887" s="12" t="inlineStr">
        <is>
          <t>E</t>
        </is>
      </c>
      <c r="D887" s="12" t="inlineStr">
        <is>
          <t>Motor 2 of 20, 15 kW</t>
        </is>
      </c>
      <c r="E887" s="12" t="n">
        <v>480</v>
      </c>
      <c r="F887" s="12" t="n">
        <v>15</v>
      </c>
      <c r="G887" s="12" t="n">
        <v>21.2</v>
      </c>
      <c r="H887" s="12" t="inlineStr">
        <is>
          <t>R1 MCC-C2</t>
        </is>
      </c>
      <c r="I887" s="12" t="inlineStr">
        <is>
          <t>LV 600 V</t>
        </is>
      </c>
      <c r="J887" s="12" t="inlineStr">
        <is>
          <t>2</t>
        </is>
      </c>
      <c r="K887" s="12" t="n">
        <v>1</v>
      </c>
    </row>
    <row r="888">
      <c r="A888" s="12" t="inlineStr">
        <is>
          <t>Water treatment building (incl. R-WT electrical room)</t>
        </is>
      </c>
      <c r="B888" s="12" t="inlineStr">
        <is>
          <t>R-WT</t>
        </is>
      </c>
      <c r="C888" s="12" t="inlineStr">
        <is>
          <t>E</t>
        </is>
      </c>
      <c r="D888" s="12" t="inlineStr">
        <is>
          <t>Motor 3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4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5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6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7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8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9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10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11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12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13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14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15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16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17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18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19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20 of 20, 15 kW</t>
        </is>
      </c>
      <c r="E905" s="12" t="n">
        <v>480</v>
      </c>
      <c r="F905" s="12" t="n">
        <v>15</v>
      </c>
      <c r="G905" s="12" t="n">
        <v>21.2</v>
      </c>
      <c r="H905" s="12" t="inlineStr">
        <is>
          <t>R1 MCC-C2</t>
        </is>
      </c>
      <c r="I905" s="12" t="inlineStr">
        <is>
          <t>LV 600 V</t>
        </is>
      </c>
      <c r="J905" s="12" t="inlineStr">
        <is>
          <t>2</t>
        </is>
      </c>
      <c r="K905" s="12" t="n">
        <v>1</v>
      </c>
    </row>
    <row r="906">
      <c r="A906" s="12" t="inlineStr">
        <is>
          <t>Control / admin building (main control room)</t>
        </is>
      </c>
      <c r="B906" s="12" t="inlineStr">
        <is>
          <t>CR</t>
        </is>
      </c>
      <c r="C906" s="12" t="inlineStr">
        <is>
          <t>F</t>
        </is>
      </c>
      <c r="D906" s="12" t="inlineStr">
        <is>
          <t>LV panel / distribution feeder</t>
        </is>
      </c>
      <c r="E906" s="12" t="n">
        <v>480</v>
      </c>
      <c r="F906" s="12" t="n">
        <v>145</v>
      </c>
      <c r="G906" s="12" t="n">
        <v>205.2</v>
      </c>
      <c r="H906" s="12" t="inlineStr">
        <is>
          <t>R1 MCC-C2</t>
        </is>
      </c>
      <c r="I906" s="12" t="inlineStr">
        <is>
          <t>LV 600 V</t>
        </is>
      </c>
      <c r="J906" s="12" t="inlineStr">
        <is>
          <t>500 kcmil</t>
        </is>
      </c>
      <c r="K906" s="12" t="n">
        <v>1</v>
      </c>
    </row>
    <row r="907">
      <c r="A907" s="12" t="inlineStr">
        <is>
          <t>Control / admin building: MDP 480 V</t>
        </is>
      </c>
      <c r="B907" s="12" t="inlineStr">
        <is>
          <t>MDP 480 V</t>
        </is>
      </c>
      <c r="C907" s="12" t="inlineStr">
        <is>
          <t>F</t>
        </is>
      </c>
      <c r="D907" s="12" t="inlineStr">
        <is>
          <t>Building service 480 V, 800 A: 3 sets in 4 in PVC</t>
        </is>
      </c>
      <c r="E907" s="12" t="n">
        <v>480</v>
      </c>
      <c r="F907" s="12" t="n">
        <v>480</v>
      </c>
      <c r="G907" s="12" t="n">
        <v>800</v>
      </c>
      <c r="H907" s="12" t="inlineStr">
        <is>
          <t>Control / admin building: service duct bank, north wall x 26</t>
        </is>
      </c>
      <c r="I907" s="12" t="inlineStr">
        <is>
          <t>LV 600 V</t>
        </is>
      </c>
      <c r="J907" s="12" t="inlineStr">
        <is>
          <t>500 kcmil</t>
        </is>
      </c>
      <c r="K907" s="12" t="n">
        <v>3</v>
      </c>
    </row>
    <row r="908">
      <c r="A908" s="12" t="inlineStr">
        <is>
          <t>EDG-1: 3 MW emergency diesel generator (480 V)</t>
        </is>
      </c>
      <c r="B908" s="12" t="inlineStr">
        <is>
          <t>EDG-1</t>
        </is>
      </c>
      <c r="C908" s="12" t="inlineStr">
        <is>
          <t>F</t>
        </is>
      </c>
      <c r="D908" s="12" t="inlineStr">
        <is>
          <t>LV power feeder</t>
        </is>
      </c>
      <c r="E908" s="12" t="n">
        <v>480</v>
      </c>
      <c r="F908" s="12" t="n">
        <v>15</v>
      </c>
      <c r="G908" s="12" t="n">
        <v>21.2</v>
      </c>
      <c r="H908" s="12" t="inlineStr">
        <is>
          <t>R1 MCC-C2</t>
        </is>
      </c>
      <c r="I908" s="12" t="inlineStr">
        <is>
          <t>LV 600 V</t>
        </is>
      </c>
      <c r="J908" s="12" t="inlineStr">
        <is>
          <t>4</t>
        </is>
      </c>
      <c r="K908" s="12" t="n">
        <v>1</v>
      </c>
    </row>
    <row r="909">
      <c r="A909" s="12" t="inlineStr">
        <is>
          <t>EDG-2: 3 MW emergency diesel generator (480 V)</t>
        </is>
      </c>
      <c r="B909" s="12" t="inlineStr">
        <is>
          <t>EDG-2</t>
        </is>
      </c>
      <c r="C909" s="12" t="inlineStr">
        <is>
          <t>F</t>
        </is>
      </c>
      <c r="D909" s="12" t="inlineStr">
        <is>
          <t>LV power feeder</t>
        </is>
      </c>
      <c r="E909" s="12" t="n">
        <v>480</v>
      </c>
      <c r="F909" s="12" t="n">
        <v>15</v>
      </c>
      <c r="G909" s="12" t="n">
        <v>21.2</v>
      </c>
      <c r="H909" s="12" t="inlineStr">
        <is>
          <t>R1 MCC-C2</t>
        </is>
      </c>
      <c r="I909" s="12" t="inlineStr">
        <is>
          <t>LV 600 V</t>
        </is>
      </c>
      <c r="J909" s="12" t="inlineStr">
        <is>
          <t>2</t>
        </is>
      </c>
      <c r="K909" s="12" t="n">
        <v>1</v>
      </c>
    </row>
    <row r="910">
      <c r="A910" s="12" t="inlineStr">
        <is>
          <t>Gatehouse</t>
        </is>
      </c>
      <c r="B910" s="12" t="inlineStr"/>
      <c r="C910" s="12" t="inlineStr">
        <is>
          <t>F</t>
        </is>
      </c>
      <c r="D910" s="12" t="inlineStr">
        <is>
          <t>LV panel / distribution feeder</t>
        </is>
      </c>
      <c r="E910" s="12" t="n">
        <v>480</v>
      </c>
      <c r="F910" s="12" t="n">
        <v>30</v>
      </c>
      <c r="G910" s="12" t="n">
        <v>42.5</v>
      </c>
      <c r="H910" s="12" t="inlineStr">
        <is>
          <t>R1 MCC-C2</t>
        </is>
      </c>
      <c r="I910" s="12" t="inlineStr">
        <is>
          <t>LV 600 V</t>
        </is>
      </c>
      <c r="J910" s="12" t="inlineStr">
        <is>
          <t>1/0</t>
        </is>
      </c>
      <c r="K910" s="12" t="n">
        <v>1</v>
      </c>
    </row>
    <row r="911">
      <c r="A911" s="12" t="inlineStr">
        <is>
          <t>LS-1: sanitary lift station (packaged duplex)</t>
        </is>
      </c>
      <c r="B911" s="12" t="inlineStr">
        <is>
          <t>LS-1</t>
        </is>
      </c>
      <c r="C911" s="12" t="inlineStr">
        <is>
          <t>F</t>
        </is>
      </c>
      <c r="D911" s="12" t="inlineStr">
        <is>
          <t>Motor 1 of 2, 7 kW</t>
        </is>
      </c>
      <c r="E911" s="12" t="n">
        <v>480</v>
      </c>
      <c r="F911" s="12" t="n">
        <v>7</v>
      </c>
      <c r="G911" s="12" t="n">
        <v>9.9</v>
      </c>
      <c r="H911" s="12" t="inlineStr">
        <is>
          <t>R1 MCC-C2</t>
        </is>
      </c>
      <c r="I911" s="12" t="inlineStr">
        <is>
          <t>LV 600 V</t>
        </is>
      </c>
      <c r="J911" s="12" t="inlineStr">
        <is>
          <t>8</t>
        </is>
      </c>
      <c r="K911" s="12" t="n">
        <v>1</v>
      </c>
    </row>
    <row r="912">
      <c r="A912" s="12" t="inlineStr">
        <is>
          <t>LS-1: sanitary lift station (packaged duplex)</t>
        </is>
      </c>
      <c r="B912" s="12" t="inlineStr">
        <is>
          <t>LS-1</t>
        </is>
      </c>
      <c r="C912" s="12" t="inlineStr">
        <is>
          <t>F</t>
        </is>
      </c>
      <c r="D912" s="12" t="inlineStr">
        <is>
          <t>Motor 2 of 2, 7 kW</t>
        </is>
      </c>
      <c r="E912" s="12" t="n">
        <v>480</v>
      </c>
      <c r="F912" s="12" t="n">
        <v>7</v>
      </c>
      <c r="G912" s="12" t="n">
        <v>9.9</v>
      </c>
      <c r="H912" s="12" t="inlineStr">
        <is>
          <t>R1 MCC-C2</t>
        </is>
      </c>
      <c r="I912" s="12" t="inlineStr">
        <is>
          <t>LV 600 V</t>
        </is>
      </c>
      <c r="J912" s="12" t="inlineStr">
        <is>
          <t>8</t>
        </is>
      </c>
      <c r="K912" s="12" t="n">
        <v>1</v>
      </c>
    </row>
    <row r="913">
      <c r="A913" s="12" t="inlineStr">
        <is>
          <t>Maintenance building / workshop</t>
        </is>
      </c>
      <c r="B913" s="12" t="inlineStr"/>
      <c r="C913" s="12" t="inlineStr">
        <is>
          <t>F</t>
        </is>
      </c>
      <c r="D913" s="12" t="inlineStr">
        <is>
          <t>LV panel / distribution feeder</t>
        </is>
      </c>
      <c r="E913" s="12" t="n">
        <v>480</v>
      </c>
      <c r="F913" s="12" t="n">
        <v>60</v>
      </c>
      <c r="G913" s="12" t="n">
        <v>84.90000000000001</v>
      </c>
      <c r="H913" s="12" t="inlineStr">
        <is>
          <t>R1 MCC-C2</t>
        </is>
      </c>
      <c r="I913" s="12" t="inlineStr">
        <is>
          <t>LV 600 V</t>
        </is>
      </c>
      <c r="J913" s="12" t="inlineStr">
        <is>
          <t>2/0</t>
        </is>
      </c>
      <c r="K913" s="12" t="n">
        <v>1</v>
      </c>
    </row>
    <row r="914">
      <c r="A914" s="12" t="inlineStr">
        <is>
          <t>Stormwater pump station (2 x 100% submersible pumps)</t>
        </is>
      </c>
      <c r="B914" s="12" t="inlineStr"/>
      <c r="C914" s="12" t="inlineStr">
        <is>
          <t>F</t>
        </is>
      </c>
      <c r="D914" s="12" t="inlineStr">
        <is>
          <t>Motor 1 of 2, 75 kW</t>
        </is>
      </c>
      <c r="E914" s="12" t="n">
        <v>480</v>
      </c>
      <c r="F914" s="12" t="n">
        <v>75</v>
      </c>
      <c r="G914" s="12" t="n">
        <v>106.1</v>
      </c>
      <c r="H914" s="12" t="inlineStr">
        <is>
          <t>R1 MCC-C2</t>
        </is>
      </c>
      <c r="I914" s="12" t="inlineStr">
        <is>
          <t>LV 600 V</t>
        </is>
      </c>
      <c r="J914" s="12" t="inlineStr">
        <is>
          <t>500 kcmil</t>
        </is>
      </c>
      <c r="K914" s="12" t="n">
        <v>1</v>
      </c>
    </row>
    <row r="915">
      <c r="A915" s="12" t="inlineStr">
        <is>
          <t>Stormwater pump station (2 x 100% submersible pumps)</t>
        </is>
      </c>
      <c r="B915" s="12" t="inlineStr"/>
      <c r="C915" s="12" t="inlineStr">
        <is>
          <t>F</t>
        </is>
      </c>
      <c r="D915" s="12" t="inlineStr">
        <is>
          <t>Motor 2 of 2, 75 kW</t>
        </is>
      </c>
      <c r="E915" s="12" t="n">
        <v>480</v>
      </c>
      <c r="F915" s="12" t="n">
        <v>75</v>
      </c>
      <c r="G915" s="12" t="n">
        <v>106.1</v>
      </c>
      <c r="H915" s="12" t="inlineStr">
        <is>
          <t>R1 MCC-C2</t>
        </is>
      </c>
      <c r="I915" s="12" t="inlineStr">
        <is>
          <t>LV 600 V</t>
        </is>
      </c>
      <c r="J915" s="12" t="inlineStr">
        <is>
          <t>500 kcmil</t>
        </is>
      </c>
      <c r="K915" s="12" t="n">
        <v>1</v>
      </c>
    </row>
    <row r="916">
      <c r="A916" s="12" t="inlineStr">
        <is>
          <t>Warehouse</t>
        </is>
      </c>
      <c r="B916" s="12" t="inlineStr"/>
      <c r="C916" s="12" t="inlineStr">
        <is>
          <t>F</t>
        </is>
      </c>
      <c r="D916" s="12" t="inlineStr">
        <is>
          <t>LV panel / distribution feeder</t>
        </is>
      </c>
      <c r="E916" s="12" t="n">
        <v>480</v>
      </c>
      <c r="F916" s="12" t="n">
        <v>204</v>
      </c>
      <c r="G916" s="12" t="n">
        <v>288.7</v>
      </c>
      <c r="H916" s="12" t="inlineStr">
        <is>
          <t>R1 MCC-C2</t>
        </is>
      </c>
      <c r="I916" s="12" t="inlineStr">
        <is>
          <t>LV 600 V</t>
        </is>
      </c>
      <c r="J916" s="12" t="inlineStr">
        <is>
          <t>500 kcmil</t>
        </is>
      </c>
      <c r="K916" s="12" t="n">
        <v>1</v>
      </c>
    </row>
    <row r="917">
      <c r="A917" s="12" t="inlineStr">
        <is>
          <t>Absorber A (62 ft dia x 262 ft, stack to 313 ft)</t>
        </is>
      </c>
      <c r="B917" s="12" t="inlineStr">
        <is>
          <t>ABS-A</t>
        </is>
      </c>
      <c r="C917" s="12" t="inlineStr">
        <is>
          <t>G</t>
        </is>
      </c>
      <c r="D917" s="12" t="inlineStr">
        <is>
          <t>MOV 1: power</t>
        </is>
      </c>
      <c r="E917" s="12" t="n">
        <v>480</v>
      </c>
      <c r="F917" s="12" t="n">
        <v>2.5</v>
      </c>
      <c r="G917" s="12" t="n">
        <v>3.5</v>
      </c>
      <c r="H917" s="12" t="inlineStr">
        <is>
          <t>CCS MV switchgear building (VFDs)</t>
        </is>
      </c>
      <c r="I917" s="12" t="inlineStr">
        <is>
          <t>LV 600 V</t>
        </is>
      </c>
      <c r="J917" s="12" t="inlineStr">
        <is>
          <t>10</t>
        </is>
      </c>
      <c r="K917" s="12" t="n">
        <v>1</v>
      </c>
    </row>
    <row r="918">
      <c r="A918" s="12" t="inlineStr">
        <is>
          <t>Absorber A (62 ft dia x 262 ft, stack to 313 ft)</t>
        </is>
      </c>
      <c r="B918" s="12" t="inlineStr">
        <is>
          <t>ABS-A</t>
        </is>
      </c>
      <c r="C918" s="12" t="inlineStr">
        <is>
          <t>G</t>
        </is>
      </c>
      <c r="D918" s="12" t="inlineStr">
        <is>
          <t>MOV 2: power</t>
        </is>
      </c>
      <c r="E918" s="12" t="n">
        <v>480</v>
      </c>
      <c r="F918" s="12" t="n">
        <v>2.5</v>
      </c>
      <c r="G918" s="12" t="n">
        <v>3.5</v>
      </c>
      <c r="H918" s="12" t="inlineStr">
        <is>
          <t>CCS MV switchgear building (VFDs)</t>
        </is>
      </c>
      <c r="I918" s="12" t="inlineStr">
        <is>
          <t>LV 600 V</t>
        </is>
      </c>
      <c r="J918" s="12" t="inlineStr">
        <is>
          <t>10</t>
        </is>
      </c>
      <c r="K918" s="12" t="n">
        <v>1</v>
      </c>
    </row>
    <row r="919">
      <c r="A919" s="12" t="inlineStr">
        <is>
          <t>Absorber A (62 ft dia x 262 ft, stack to 313 ft)</t>
        </is>
      </c>
      <c r="B919" s="12" t="inlineStr">
        <is>
          <t>ABS-A</t>
        </is>
      </c>
      <c r="C919" s="12" t="inlineStr">
        <is>
          <t>G</t>
        </is>
      </c>
      <c r="D919" s="12" t="inlineStr">
        <is>
          <t>MOV 3: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MOV 4: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MOV 5: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MOV 6: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MOV 7: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8: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9: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10: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LV power feeder</t>
        </is>
      </c>
      <c r="E927" s="12" t="n">
        <v>480</v>
      </c>
      <c r="F927" s="12" t="n">
        <v>40</v>
      </c>
      <c r="G927" s="12" t="n">
        <v>56.6</v>
      </c>
      <c r="H927" s="12" t="inlineStr">
        <is>
          <t>CCS MV switchgear building (VFDs)</t>
        </is>
      </c>
      <c r="I927" s="12" t="inlineStr">
        <is>
          <t>LV 600 V</t>
        </is>
      </c>
      <c r="J927" s="12" t="inlineStr">
        <is>
          <t>2</t>
        </is>
      </c>
      <c r="K927" s="12" t="n">
        <v>1</v>
      </c>
    </row>
    <row r="928">
      <c r="A928" s="12" t="inlineStr">
        <is>
          <t>Absorber A (62 ft dia x 262 ft, stack to 313 ft)</t>
        </is>
      </c>
      <c r="B928" s="12" t="inlineStr">
        <is>
          <t>ABS-A</t>
        </is>
      </c>
      <c r="C928" s="12" t="inlineStr">
        <is>
          <t>G</t>
        </is>
      </c>
      <c r="D928" s="12" t="inlineStr">
        <is>
          <t>Area / platform lighting circuit 1 (12 fixtures)</t>
        </is>
      </c>
      <c r="E928" s="12" t="n">
        <v>480</v>
      </c>
      <c r="F928" s="12" t="n">
        <v>3</v>
      </c>
      <c r="G928" s="12" t="n">
        <v>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Area / platform lighting circuit 2 (12 fixtures)</t>
        </is>
      </c>
      <c r="E929" s="12" t="n">
        <v>480</v>
      </c>
      <c r="F929" s="12" t="n">
        <v>3</v>
      </c>
      <c r="G929" s="12" t="n">
        <v>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Area / platform lighting circuit 3 (6 fixtures)</t>
        </is>
      </c>
      <c r="E930" s="12" t="n">
        <v>480</v>
      </c>
      <c r="F930" s="12" t="n">
        <v>3</v>
      </c>
      <c r="G930" s="12" t="n">
        <v>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480 V welding receptacle 1</t>
        </is>
      </c>
      <c r="E931" s="12" t="n">
        <v>480</v>
      </c>
      <c r="F931" s="12" t="n">
        <v>60</v>
      </c>
      <c r="G931" s="12" t="n">
        <v>76</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480 V welding receptacle 2</t>
        </is>
      </c>
      <c r="E932" s="12" t="n">
        <v>480</v>
      </c>
      <c r="F932" s="12" t="n">
        <v>60</v>
      </c>
      <c r="G932" s="12" t="n">
        <v>76</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480 V welding receptacle 3</t>
        </is>
      </c>
      <c r="E933" s="12" t="n">
        <v>480</v>
      </c>
      <c r="F933" s="12" t="n">
        <v>60</v>
      </c>
      <c r="G933" s="12" t="n">
        <v>76</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480 V welding receptacle 4</t>
        </is>
      </c>
      <c r="E934" s="12" t="n">
        <v>480</v>
      </c>
      <c r="F934" s="12" t="n">
        <v>60</v>
      </c>
      <c r="G934" s="12" t="n">
        <v>76</v>
      </c>
      <c r="H934" s="12" t="inlineStr">
        <is>
          <t>CCS MV switchgear building (VFDs)</t>
        </is>
      </c>
      <c r="I934" s="12" t="inlineStr">
        <is>
          <t>LV 600 V</t>
        </is>
      </c>
      <c r="J934" s="12" t="inlineStr">
        <is>
          <t>1/0</t>
        </is>
      </c>
      <c r="K934" s="12" t="n">
        <v>1</v>
      </c>
    </row>
    <row r="935">
      <c r="A935" s="12" t="inlineStr">
        <is>
          <t>Absorber A intercooler (pumps + plate exchanger)</t>
        </is>
      </c>
      <c r="B935" s="12" t="inlineStr"/>
      <c r="C935" s="12" t="inlineStr">
        <is>
          <t>G</t>
        </is>
      </c>
      <c r="D935" s="12" t="inlineStr">
        <is>
          <t>Motor 1 of 2, 150 kW</t>
        </is>
      </c>
      <c r="E935" s="12" t="n">
        <v>480</v>
      </c>
      <c r="F935" s="12" t="n">
        <v>150</v>
      </c>
      <c r="G935" s="12" t="n">
        <v>212.3</v>
      </c>
      <c r="H935" s="12" t="inlineStr">
        <is>
          <t>CCS MV switchgear building (VFDs)</t>
        </is>
      </c>
      <c r="I935" s="12" t="inlineStr">
        <is>
          <t>LV 600 V</t>
        </is>
      </c>
      <c r="J935" s="12" t="inlineStr">
        <is>
          <t>350 kcmil</t>
        </is>
      </c>
      <c r="K935" s="12" t="n">
        <v>1</v>
      </c>
    </row>
    <row r="936">
      <c r="A936" s="12" t="inlineStr">
        <is>
          <t>Absorber A intercooler (pumps + plate exchanger)</t>
        </is>
      </c>
      <c r="B936" s="12" t="inlineStr"/>
      <c r="C936" s="12" t="inlineStr">
        <is>
          <t>G</t>
        </is>
      </c>
      <c r="D936" s="12" t="inlineStr">
        <is>
          <t>Motor 2 of 2, 150 kW</t>
        </is>
      </c>
      <c r="E936" s="12" t="n">
        <v>480</v>
      </c>
      <c r="F936" s="12" t="n">
        <v>150</v>
      </c>
      <c r="G936" s="12" t="n">
        <v>212.3</v>
      </c>
      <c r="H936" s="12" t="inlineStr">
        <is>
          <t>CCS MV switchgear building (VFDs)</t>
        </is>
      </c>
      <c r="I936" s="12" t="inlineStr">
        <is>
          <t>LV 600 V</t>
        </is>
      </c>
      <c r="J936" s="12" t="inlineStr">
        <is>
          <t>350 kcmil</t>
        </is>
      </c>
      <c r="K936" s="12" t="n">
        <v>1</v>
      </c>
    </row>
    <row r="937">
      <c r="A937" s="12" t="inlineStr">
        <is>
          <t>Absorber B (62 ft dia x 262 ft, stack to 313 ft)</t>
        </is>
      </c>
      <c r="B937" s="12" t="inlineStr">
        <is>
          <t>ABS-B</t>
        </is>
      </c>
      <c r="C937" s="12" t="inlineStr">
        <is>
          <t>G</t>
        </is>
      </c>
      <c r="D937" s="12" t="inlineStr">
        <is>
          <t>MOV 1: power</t>
        </is>
      </c>
      <c r="E937" s="12" t="n">
        <v>480</v>
      </c>
      <c r="F937" s="12" t="n">
        <v>2.5</v>
      </c>
      <c r="G937" s="12" t="n">
        <v>3.5</v>
      </c>
      <c r="H937" s="12" t="inlineStr">
        <is>
          <t>CCS MV switchgear building (VFDs)</t>
        </is>
      </c>
      <c r="I937" s="12" t="inlineStr">
        <is>
          <t>LV 600 V</t>
        </is>
      </c>
      <c r="J937" s="12" t="inlineStr">
        <is>
          <t>10</t>
        </is>
      </c>
      <c r="K937" s="12" t="n">
        <v>1</v>
      </c>
    </row>
    <row r="938">
      <c r="A938" s="12" t="inlineStr">
        <is>
          <t>Absorber B (62 ft dia x 262 ft, stack to 313 ft)</t>
        </is>
      </c>
      <c r="B938" s="12" t="inlineStr">
        <is>
          <t>ABS-B</t>
        </is>
      </c>
      <c r="C938" s="12" t="inlineStr">
        <is>
          <t>G</t>
        </is>
      </c>
      <c r="D938" s="12" t="inlineStr">
        <is>
          <t>MOV 2: power</t>
        </is>
      </c>
      <c r="E938" s="12" t="n">
        <v>480</v>
      </c>
      <c r="F938" s="12" t="n">
        <v>2.5</v>
      </c>
      <c r="G938" s="12" t="n">
        <v>3.5</v>
      </c>
      <c r="H938" s="12" t="inlineStr">
        <is>
          <t>CCS MV switchgear building (VFDs)</t>
        </is>
      </c>
      <c r="I938" s="12" t="inlineStr">
        <is>
          <t>LV 600 V</t>
        </is>
      </c>
      <c r="J938" s="12" t="inlineStr">
        <is>
          <t>10</t>
        </is>
      </c>
      <c r="K938" s="12" t="n">
        <v>1</v>
      </c>
    </row>
    <row r="939">
      <c r="A939" s="12" t="inlineStr">
        <is>
          <t>Absorber B (62 ft dia x 262 ft, stack to 313 ft)</t>
        </is>
      </c>
      <c r="B939" s="12" t="inlineStr">
        <is>
          <t>ABS-B</t>
        </is>
      </c>
      <c r="C939" s="12" t="inlineStr">
        <is>
          <t>G</t>
        </is>
      </c>
      <c r="D939" s="12" t="inlineStr">
        <is>
          <t>MOV 3: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MOV 4: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MOV 5: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MOV 6: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B (62 ft dia x 262 ft, stack to 313 ft)</t>
        </is>
      </c>
      <c r="B943" s="12" t="inlineStr">
        <is>
          <t>ABS-B</t>
        </is>
      </c>
      <c r="C943" s="12" t="inlineStr">
        <is>
          <t>G</t>
        </is>
      </c>
      <c r="D943" s="12" t="inlineStr">
        <is>
          <t>MOV 7: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8: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9: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10: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LV power feeder</t>
        </is>
      </c>
      <c r="E947" s="12" t="n">
        <v>480</v>
      </c>
      <c r="F947" s="12" t="n">
        <v>40</v>
      </c>
      <c r="G947" s="12" t="n">
        <v>56.6</v>
      </c>
      <c r="H947" s="12" t="inlineStr">
        <is>
          <t>CCS MV switchgear building (VFDs)</t>
        </is>
      </c>
      <c r="I947" s="12" t="inlineStr">
        <is>
          <t>LV 600 V</t>
        </is>
      </c>
      <c r="J947" s="12" t="inlineStr">
        <is>
          <t>2</t>
        </is>
      </c>
      <c r="K947" s="12" t="n">
        <v>1</v>
      </c>
    </row>
    <row r="948">
      <c r="A948" s="12" t="inlineStr">
        <is>
          <t>Absorber B (62 ft dia x 262 ft, stack to 313 ft)</t>
        </is>
      </c>
      <c r="B948" s="12" t="inlineStr">
        <is>
          <t>ABS-B</t>
        </is>
      </c>
      <c r="C948" s="12" t="inlineStr">
        <is>
          <t>G</t>
        </is>
      </c>
      <c r="D948" s="12" t="inlineStr">
        <is>
          <t>Area / platform lighting circuit 1 (12 fixtures)</t>
        </is>
      </c>
      <c r="E948" s="12" t="n">
        <v>480</v>
      </c>
      <c r="F948" s="12" t="n">
        <v>3</v>
      </c>
      <c r="G948" s="12" t="n">
        <v>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Area / platform lighting circuit 2 (12 fixtures)</t>
        </is>
      </c>
      <c r="E949" s="12" t="n">
        <v>480</v>
      </c>
      <c r="F949" s="12" t="n">
        <v>3</v>
      </c>
      <c r="G949" s="12" t="n">
        <v>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Area / platform lighting circuit 3 (6 fixtures)</t>
        </is>
      </c>
      <c r="E950" s="12" t="n">
        <v>480</v>
      </c>
      <c r="F950" s="12" t="n">
        <v>3</v>
      </c>
      <c r="G950" s="12" t="n">
        <v>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480 V welding receptacle 1</t>
        </is>
      </c>
      <c r="E951" s="12" t="n">
        <v>480</v>
      </c>
      <c r="F951" s="12" t="n">
        <v>60</v>
      </c>
      <c r="G951" s="12" t="n">
        <v>76</v>
      </c>
      <c r="H951" s="12" t="inlineStr">
        <is>
          <t>CCS MV switchgear building (VFDs)</t>
        </is>
      </c>
      <c r="I951" s="12" t="inlineStr">
        <is>
          <t>LV 600 V</t>
        </is>
      </c>
      <c r="J951" s="12" t="inlineStr">
        <is>
          <t>2</t>
        </is>
      </c>
      <c r="K951" s="12" t="n">
        <v>1</v>
      </c>
    </row>
    <row r="952">
      <c r="A952" s="12" t="inlineStr">
        <is>
          <t>Absorber B (62 ft dia x 262 ft, stack to 313 ft)</t>
        </is>
      </c>
      <c r="B952" s="12" t="inlineStr">
        <is>
          <t>ABS-B</t>
        </is>
      </c>
      <c r="C952" s="12" t="inlineStr">
        <is>
          <t>G</t>
        </is>
      </c>
      <c r="D952" s="12" t="inlineStr">
        <is>
          <t>480 V welding receptacle 2</t>
        </is>
      </c>
      <c r="E952" s="12" t="n">
        <v>480</v>
      </c>
      <c r="F952" s="12" t="n">
        <v>60</v>
      </c>
      <c r="G952" s="12" t="n">
        <v>76</v>
      </c>
      <c r="H952" s="12" t="inlineStr">
        <is>
          <t>CCS MV switchgear building (VFDs)</t>
        </is>
      </c>
      <c r="I952" s="12" t="inlineStr">
        <is>
          <t>LV 600 V</t>
        </is>
      </c>
      <c r="J952" s="12" t="inlineStr">
        <is>
          <t>2</t>
        </is>
      </c>
      <c r="K952" s="12" t="n">
        <v>1</v>
      </c>
    </row>
    <row r="953">
      <c r="A953" s="12" t="inlineStr">
        <is>
          <t>Absorber B (62 ft dia x 262 ft, stack to 313 ft)</t>
        </is>
      </c>
      <c r="B953" s="12" t="inlineStr">
        <is>
          <t>ABS-B</t>
        </is>
      </c>
      <c r="C953" s="12" t="inlineStr">
        <is>
          <t>G</t>
        </is>
      </c>
      <c r="D953" s="12" t="inlineStr">
        <is>
          <t>480 V welding receptacle 3</t>
        </is>
      </c>
      <c r="E953" s="12" t="n">
        <v>480</v>
      </c>
      <c r="F953" s="12" t="n">
        <v>60</v>
      </c>
      <c r="G953" s="12" t="n">
        <v>76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480 V welding receptacle 4</t>
        </is>
      </c>
      <c r="E954" s="12" t="n">
        <v>480</v>
      </c>
      <c r="F954" s="12" t="n">
        <v>60</v>
      </c>
      <c r="G954" s="12" t="n">
        <v>76</v>
      </c>
      <c r="H954" s="12" t="inlineStr">
        <is>
          <t>CCS MV switchgear building (VFDs)</t>
        </is>
      </c>
      <c r="I954" s="12" t="inlineStr">
        <is>
          <t>LV 600 V</t>
        </is>
      </c>
      <c r="J954" s="12" t="inlineStr">
        <is>
          <t>2</t>
        </is>
      </c>
      <c r="K954" s="12" t="n">
        <v>1</v>
      </c>
    </row>
    <row r="955">
      <c r="A955" s="12" t="inlineStr">
        <is>
          <t>Absorber B intercooler (pumps + plate exchanger)</t>
        </is>
      </c>
      <c r="B955" s="12" t="inlineStr"/>
      <c r="C955" s="12" t="inlineStr">
        <is>
          <t>G</t>
        </is>
      </c>
      <c r="D955" s="12" t="inlineStr">
        <is>
          <t>Motor 1 of 2, 150 kW</t>
        </is>
      </c>
      <c r="E955" s="12" t="n">
        <v>480</v>
      </c>
      <c r="F955" s="12" t="n">
        <v>150</v>
      </c>
      <c r="G955" s="12" t="n">
        <v>212.3</v>
      </c>
      <c r="H955" s="12" t="inlineStr">
        <is>
          <t>CCS MV switchgear building (VFDs)</t>
        </is>
      </c>
      <c r="I955" s="12" t="inlineStr">
        <is>
          <t>LV 600 V</t>
        </is>
      </c>
      <c r="J955" s="12" t="inlineStr">
        <is>
          <t>350 kcmil</t>
        </is>
      </c>
      <c r="K955" s="12" t="n">
        <v>1</v>
      </c>
    </row>
    <row r="956">
      <c r="A956" s="12" t="inlineStr">
        <is>
          <t>Absorber B intercooler (pumps + plate exchanger)</t>
        </is>
      </c>
      <c r="B956" s="12" t="inlineStr"/>
      <c r="C956" s="12" t="inlineStr">
        <is>
          <t>G</t>
        </is>
      </c>
      <c r="D956" s="12" t="inlineStr">
        <is>
          <t>Motor 2 of 2, 150 kW</t>
        </is>
      </c>
      <c r="E956" s="12" t="n">
        <v>480</v>
      </c>
      <c r="F956" s="12" t="n">
        <v>150</v>
      </c>
      <c r="G956" s="12" t="n">
        <v>212.3</v>
      </c>
      <c r="H956" s="12" t="inlineStr">
        <is>
          <t>CCS MV switchgear building (VFDs)</t>
        </is>
      </c>
      <c r="I956" s="12" t="inlineStr">
        <is>
          <t>LV 600 V</t>
        </is>
      </c>
      <c r="J956" s="12" t="inlineStr">
        <is>
          <t>350 kcmil</t>
        </is>
      </c>
      <c r="K956" s="12" t="n">
        <v>1</v>
      </c>
    </row>
    <row r="957">
      <c r="A957" s="12" t="inlineStr">
        <is>
          <t>Absorber C (62 ft dia x 262 ft, stack to 313 ft)</t>
        </is>
      </c>
      <c r="B957" s="12" t="inlineStr">
        <is>
          <t>ABS-C</t>
        </is>
      </c>
      <c r="C957" s="12" t="inlineStr">
        <is>
          <t>G</t>
        </is>
      </c>
      <c r="D957" s="12" t="inlineStr">
        <is>
          <t>MOV 1: power</t>
        </is>
      </c>
      <c r="E957" s="12" t="n">
        <v>480</v>
      </c>
      <c r="F957" s="12" t="n">
        <v>2.5</v>
      </c>
      <c r="G957" s="12" t="n">
        <v>3.5</v>
      </c>
      <c r="H957" s="12" t="inlineStr">
        <is>
          <t>CCS MV switchgear building (VFDs)</t>
        </is>
      </c>
      <c r="I957" s="12" t="inlineStr">
        <is>
          <t>LV 600 V</t>
        </is>
      </c>
      <c r="J957" s="12" t="inlineStr">
        <is>
          <t>10</t>
        </is>
      </c>
      <c r="K957" s="12" t="n">
        <v>1</v>
      </c>
    </row>
    <row r="958">
      <c r="A958" s="12" t="inlineStr">
        <is>
          <t>Absorber C (62 ft dia x 262 ft, stack to 313 ft)</t>
        </is>
      </c>
      <c r="B958" s="12" t="inlineStr">
        <is>
          <t>ABS-C</t>
        </is>
      </c>
      <c r="C958" s="12" t="inlineStr">
        <is>
          <t>G</t>
        </is>
      </c>
      <c r="D958" s="12" t="inlineStr">
        <is>
          <t>MOV 2: power</t>
        </is>
      </c>
      <c r="E958" s="12" t="n">
        <v>480</v>
      </c>
      <c r="F958" s="12" t="n">
        <v>2.5</v>
      </c>
      <c r="G958" s="12" t="n">
        <v>3.5</v>
      </c>
      <c r="H958" s="12" t="inlineStr">
        <is>
          <t>CCS MV switchgear building (VFDs)</t>
        </is>
      </c>
      <c r="I958" s="12" t="inlineStr">
        <is>
          <t>LV 600 V</t>
        </is>
      </c>
      <c r="J958" s="12" t="inlineStr">
        <is>
          <t>10</t>
        </is>
      </c>
      <c r="K958" s="12" t="n">
        <v>1</v>
      </c>
    </row>
    <row r="959">
      <c r="A959" s="12" t="inlineStr">
        <is>
          <t>Absorber C (62 ft dia x 262 ft, stack to 313 ft)</t>
        </is>
      </c>
      <c r="B959" s="12" t="inlineStr">
        <is>
          <t>ABS-C</t>
        </is>
      </c>
      <c r="C959" s="12" t="inlineStr">
        <is>
          <t>G</t>
        </is>
      </c>
      <c r="D959" s="12" t="inlineStr">
        <is>
          <t>MOV 3: power</t>
        </is>
      </c>
      <c r="E959" s="12" t="n">
        <v>480</v>
      </c>
      <c r="F959" s="12" t="n">
        <v>2.5</v>
      </c>
      <c r="G959" s="12" t="n">
        <v>3.5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MOV 4: power</t>
        </is>
      </c>
      <c r="E960" s="12" t="n">
        <v>480</v>
      </c>
      <c r="F960" s="12" t="n">
        <v>2.5</v>
      </c>
      <c r="G960" s="12" t="n">
        <v>3.5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MOV 5: power</t>
        </is>
      </c>
      <c r="E961" s="12" t="n">
        <v>480</v>
      </c>
      <c r="F961" s="12" t="n">
        <v>2.5</v>
      </c>
      <c r="G961" s="12" t="n">
        <v>3.5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MOV 6: power</t>
        </is>
      </c>
      <c r="E962" s="12" t="n">
        <v>480</v>
      </c>
      <c r="F962" s="12" t="n">
        <v>2.5</v>
      </c>
      <c r="G962" s="12" t="n">
        <v>3.5</v>
      </c>
      <c r="H962" s="12" t="inlineStr">
        <is>
          <t>CCS MV switchgear building (VFDs)</t>
        </is>
      </c>
      <c r="I962" s="12" t="inlineStr">
        <is>
          <t>LV 600 V</t>
        </is>
      </c>
      <c r="J962" s="12" t="inlineStr">
        <is>
          <t>10</t>
        </is>
      </c>
      <c r="K962" s="12" t="n">
        <v>1</v>
      </c>
    </row>
    <row r="963">
      <c r="A963" s="12" t="inlineStr">
        <is>
          <t>Absorber C (62 ft dia x 262 ft, stack to 313 ft)</t>
        </is>
      </c>
      <c r="B963" s="12" t="inlineStr">
        <is>
          <t>ABS-C</t>
        </is>
      </c>
      <c r="C963" s="12" t="inlineStr">
        <is>
          <t>G</t>
        </is>
      </c>
      <c r="D963" s="12" t="inlineStr">
        <is>
          <t>MOV 7: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8: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9: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10: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LV power feeder</t>
        </is>
      </c>
      <c r="E967" s="12" t="n">
        <v>480</v>
      </c>
      <c r="F967" s="12" t="n">
        <v>40</v>
      </c>
      <c r="G967" s="12" t="n">
        <v>56.6</v>
      </c>
      <c r="H967" s="12" t="inlineStr">
        <is>
          <t>CCS MV switchgear building (VFDs)</t>
        </is>
      </c>
      <c r="I967" s="12" t="inlineStr">
        <is>
          <t>LV 600 V</t>
        </is>
      </c>
      <c r="J967" s="12" t="inlineStr">
        <is>
          <t>4</t>
        </is>
      </c>
      <c r="K967" s="12" t="n">
        <v>1</v>
      </c>
    </row>
    <row r="968">
      <c r="A968" s="12" t="inlineStr">
        <is>
          <t>Absorber C (62 ft dia x 262 ft, stack to 313 ft)</t>
        </is>
      </c>
      <c r="B968" s="12" t="inlineStr">
        <is>
          <t>ABS-C</t>
        </is>
      </c>
      <c r="C968" s="12" t="inlineStr">
        <is>
          <t>G</t>
        </is>
      </c>
      <c r="D968" s="12" t="inlineStr">
        <is>
          <t>Area / platform lighting circuit 1 (12 fixtures)</t>
        </is>
      </c>
      <c r="E968" s="12" t="n">
        <v>480</v>
      </c>
      <c r="F968" s="12" t="n">
        <v>3</v>
      </c>
      <c r="G968" s="12" t="n">
        <v>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Area / platform lighting circuit 2 (12 fixtures)</t>
        </is>
      </c>
      <c r="E969" s="12" t="n">
        <v>480</v>
      </c>
      <c r="F969" s="12" t="n">
        <v>3</v>
      </c>
      <c r="G969" s="12" t="n">
        <v>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Area / platform lighting circuit 3 (6 fixtures)</t>
        </is>
      </c>
      <c r="E970" s="12" t="n">
        <v>480</v>
      </c>
      <c r="F970" s="12" t="n">
        <v>3</v>
      </c>
      <c r="G970" s="12" t="n">
        <v>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480 V welding receptacle 1</t>
        </is>
      </c>
      <c r="E971" s="12" t="n">
        <v>480</v>
      </c>
      <c r="F971" s="12" t="n">
        <v>60</v>
      </c>
      <c r="G971" s="12" t="n">
        <v>76</v>
      </c>
      <c r="H971" s="12" t="inlineStr">
        <is>
          <t>CCS MV switchgear building (VFDs)</t>
        </is>
      </c>
      <c r="I971" s="12" t="inlineStr">
        <is>
          <t>LV 600 V</t>
        </is>
      </c>
      <c r="J971" s="12" t="inlineStr">
        <is>
          <t>2</t>
        </is>
      </c>
      <c r="K971" s="12" t="n">
        <v>1</v>
      </c>
    </row>
    <row r="972">
      <c r="A972" s="12" t="inlineStr">
        <is>
          <t>Absorber C (62 ft dia x 262 ft, stack to 313 ft)</t>
        </is>
      </c>
      <c r="B972" s="12" t="inlineStr">
        <is>
          <t>ABS-C</t>
        </is>
      </c>
      <c r="C972" s="12" t="inlineStr">
        <is>
          <t>G</t>
        </is>
      </c>
      <c r="D972" s="12" t="inlineStr">
        <is>
          <t>480 V welding receptacle 2</t>
        </is>
      </c>
      <c r="E972" s="12" t="n">
        <v>480</v>
      </c>
      <c r="F972" s="12" t="n">
        <v>60</v>
      </c>
      <c r="G972" s="12" t="n">
        <v>76</v>
      </c>
      <c r="H972" s="12" t="inlineStr">
        <is>
          <t>CCS MV switchgear building (VFDs)</t>
        </is>
      </c>
      <c r="I972" s="12" t="inlineStr">
        <is>
          <t>LV 600 V</t>
        </is>
      </c>
      <c r="J972" s="12" t="inlineStr">
        <is>
          <t>2</t>
        </is>
      </c>
      <c r="K972" s="12" t="n">
        <v>1</v>
      </c>
    </row>
    <row r="973">
      <c r="A973" s="12" t="inlineStr">
        <is>
          <t>Absorber C (62 ft dia x 262 ft, stack to 313 ft)</t>
        </is>
      </c>
      <c r="B973" s="12" t="inlineStr">
        <is>
          <t>ABS-C</t>
        </is>
      </c>
      <c r="C973" s="12" t="inlineStr">
        <is>
          <t>G</t>
        </is>
      </c>
      <c r="D973" s="12" t="inlineStr">
        <is>
          <t>480 V welding receptacle 3</t>
        </is>
      </c>
      <c r="E973" s="12" t="n">
        <v>480</v>
      </c>
      <c r="F973" s="12" t="n">
        <v>60</v>
      </c>
      <c r="G973" s="12" t="n">
        <v>76</v>
      </c>
      <c r="H973" s="12" t="inlineStr">
        <is>
          <t>CCS MV switchgear building (VFDs)</t>
        </is>
      </c>
      <c r="I973" s="12" t="inlineStr">
        <is>
          <t>LV 600 V</t>
        </is>
      </c>
      <c r="J973" s="12" t="inlineStr">
        <is>
          <t>2</t>
        </is>
      </c>
      <c r="K973" s="12" t="n">
        <v>1</v>
      </c>
    </row>
    <row r="974">
      <c r="A974" s="12" t="inlineStr">
        <is>
          <t>Absorber C (62 ft dia x 262 ft, stack to 313 ft)</t>
        </is>
      </c>
      <c r="B974" s="12" t="inlineStr">
        <is>
          <t>ABS-C</t>
        </is>
      </c>
      <c r="C974" s="12" t="inlineStr">
        <is>
          <t>G</t>
        </is>
      </c>
      <c r="D974" s="12" t="inlineStr">
        <is>
          <t>480 V welding receptacle 4</t>
        </is>
      </c>
      <c r="E974" s="12" t="n">
        <v>480</v>
      </c>
      <c r="F974" s="12" t="n">
        <v>60</v>
      </c>
      <c r="G974" s="12" t="n">
        <v>76</v>
      </c>
      <c r="H974" s="12" t="inlineStr">
        <is>
          <t>CCS MV switchgear building (VFDs)</t>
        </is>
      </c>
      <c r="I974" s="12" t="inlineStr">
        <is>
          <t>LV 600 V</t>
        </is>
      </c>
      <c r="J974" s="12" t="inlineStr">
        <is>
          <t>2</t>
        </is>
      </c>
      <c r="K974" s="12" t="n">
        <v>1</v>
      </c>
    </row>
    <row r="975">
      <c r="A975" s="12" t="inlineStr">
        <is>
          <t>Absorber C intercooler (pumps + plate exchanger)</t>
        </is>
      </c>
      <c r="B975" s="12" t="inlineStr"/>
      <c r="C975" s="12" t="inlineStr">
        <is>
          <t>G</t>
        </is>
      </c>
      <c r="D975" s="12" t="inlineStr">
        <is>
          <t>Motor 1 of 2, 150 kW</t>
        </is>
      </c>
      <c r="E975" s="12" t="n">
        <v>480</v>
      </c>
      <c r="F975" s="12" t="n">
        <v>150</v>
      </c>
      <c r="G975" s="12" t="n">
        <v>212.3</v>
      </c>
      <c r="H975" s="12" t="inlineStr">
        <is>
          <t>CCS MV switchgear building (VFDs)</t>
        </is>
      </c>
      <c r="I975" s="12" t="inlineStr">
        <is>
          <t>LV 600 V</t>
        </is>
      </c>
      <c r="J975" s="12" t="inlineStr">
        <is>
          <t>350 kcmil</t>
        </is>
      </c>
      <c r="K975" s="12" t="n">
        <v>1</v>
      </c>
    </row>
    <row r="976">
      <c r="A976" s="12" t="inlineStr">
        <is>
          <t>Absorber C intercooler (pumps + plate exchanger)</t>
        </is>
      </c>
      <c r="B976" s="12" t="inlineStr"/>
      <c r="C976" s="12" t="inlineStr">
        <is>
          <t>G</t>
        </is>
      </c>
      <c r="D976" s="12" t="inlineStr">
        <is>
          <t>Motor 2 of 2, 150 kW</t>
        </is>
      </c>
      <c r="E976" s="12" t="n">
        <v>480</v>
      </c>
      <c r="F976" s="12" t="n">
        <v>150</v>
      </c>
      <c r="G976" s="12" t="n">
        <v>212.3</v>
      </c>
      <c r="H976" s="12" t="inlineStr">
        <is>
          <t>CCS MV switchgear building (VFDs)</t>
        </is>
      </c>
      <c r="I976" s="12" t="inlineStr">
        <is>
          <t>LV 600 V</t>
        </is>
      </c>
      <c r="J976" s="12" t="inlineStr">
        <is>
          <t>350 kcmil</t>
        </is>
      </c>
      <c r="K976" s="12" t="n">
        <v>1</v>
      </c>
    </row>
    <row r="977">
      <c r="A977" s="12" t="inlineStr">
        <is>
          <t>Activated-carbon filter</t>
        </is>
      </c>
      <c r="B977" s="12" t="inlineStr"/>
      <c r="C977" s="12" t="inlineStr">
        <is>
          <t>G</t>
        </is>
      </c>
      <c r="D977" s="12" t="inlineStr">
        <is>
          <t>LV power feeder</t>
        </is>
      </c>
      <c r="E977" s="12" t="n">
        <v>480</v>
      </c>
      <c r="F977" s="12" t="n">
        <v>15</v>
      </c>
      <c r="G977" s="12" t="n">
        <v>21.2</v>
      </c>
      <c r="H977" s="12" t="inlineStr">
        <is>
          <t>CCS MV switchgear building (VFDs)</t>
        </is>
      </c>
      <c r="I977" s="12" t="inlineStr">
        <is>
          <t>LV 600 V</t>
        </is>
      </c>
      <c r="J977" s="12" t="inlineStr">
        <is>
          <t>8</t>
        </is>
      </c>
      <c r="K977" s="12" t="n">
        <v>1</v>
      </c>
    </row>
    <row r="978">
      <c r="A978" s="12" t="inlineStr">
        <is>
          <t>BF-A: booster fan (~16 MW)</t>
        </is>
      </c>
      <c r="B978" s="12" t="inlineStr">
        <is>
          <t>BF-A</t>
        </is>
      </c>
      <c r="C978" s="12" t="inlineStr">
        <is>
          <t>G</t>
        </is>
      </c>
      <c r="D978" s="12" t="inlineStr">
        <is>
          <t>Motor 1 of 4, 15 kW</t>
        </is>
      </c>
      <c r="E978" s="12" t="n">
        <v>480</v>
      </c>
      <c r="F978" s="12" t="n">
        <v>15</v>
      </c>
      <c r="G978" s="12" t="n">
        <v>21.2</v>
      </c>
      <c r="H978" s="12" t="inlineStr">
        <is>
          <t>CCS MV switchgear building (VFDs)</t>
        </is>
      </c>
      <c r="I978" s="12" t="inlineStr">
        <is>
          <t>LV 600 V</t>
        </is>
      </c>
      <c r="J978" s="12" t="inlineStr">
        <is>
          <t>6</t>
        </is>
      </c>
      <c r="K978" s="12" t="n">
        <v>1</v>
      </c>
    </row>
    <row r="979">
      <c r="A979" s="12" t="inlineStr">
        <is>
          <t>BF-A: booster fan (~16 MW)</t>
        </is>
      </c>
      <c r="B979" s="12" t="inlineStr">
        <is>
          <t>BF-A</t>
        </is>
      </c>
      <c r="C979" s="12" t="inlineStr">
        <is>
          <t>G</t>
        </is>
      </c>
      <c r="D979" s="12" t="inlineStr">
        <is>
          <t>Motor 2 of 4, 15 kW</t>
        </is>
      </c>
      <c r="E979" s="12" t="n">
        <v>480</v>
      </c>
      <c r="F979" s="12" t="n">
        <v>15</v>
      </c>
      <c r="G979" s="12" t="n">
        <v>21.2</v>
      </c>
      <c r="H979" s="12" t="inlineStr">
        <is>
          <t>CCS MV switchgear building (VFDs)</t>
        </is>
      </c>
      <c r="I979" s="12" t="inlineStr">
        <is>
          <t>LV 600 V</t>
        </is>
      </c>
      <c r="J979" s="12" t="inlineStr">
        <is>
          <t>6</t>
        </is>
      </c>
      <c r="K979" s="12" t="n">
        <v>1</v>
      </c>
    </row>
    <row r="980">
      <c r="A980" s="12" t="inlineStr">
        <is>
          <t>BF-A: booster fan (~16 MW)</t>
        </is>
      </c>
      <c r="B980" s="12" t="inlineStr">
        <is>
          <t>BF-A</t>
        </is>
      </c>
      <c r="C980" s="12" t="inlineStr">
        <is>
          <t>G</t>
        </is>
      </c>
      <c r="D980" s="12" t="inlineStr">
        <is>
          <t>Motor 3 of 4, 15 kW</t>
        </is>
      </c>
      <c r="E980" s="12" t="n">
        <v>480</v>
      </c>
      <c r="F980" s="12" t="n">
        <v>15</v>
      </c>
      <c r="G980" s="12" t="n">
        <v>21.2</v>
      </c>
      <c r="H980" s="12" t="inlineStr">
        <is>
          <t>CCS MV switchgear building (VFDs)</t>
        </is>
      </c>
      <c r="I980" s="12" t="inlineStr">
        <is>
          <t>LV 600 V</t>
        </is>
      </c>
      <c r="J980" s="12" t="inlineStr">
        <is>
          <t>6</t>
        </is>
      </c>
      <c r="K980" s="12" t="n">
        <v>1</v>
      </c>
    </row>
    <row r="981">
      <c r="A981" s="12" t="inlineStr">
        <is>
          <t>BF-A: booster fan (~16 MW)</t>
        </is>
      </c>
      <c r="B981" s="12" t="inlineStr">
        <is>
          <t>BF-A</t>
        </is>
      </c>
      <c r="C981" s="12" t="inlineStr">
        <is>
          <t>G</t>
        </is>
      </c>
      <c r="D981" s="12" t="inlineStr">
        <is>
          <t>Motor 4 of 4, 15 kW</t>
        </is>
      </c>
      <c r="E981" s="12" t="n">
        <v>480</v>
      </c>
      <c r="F981" s="12" t="n">
        <v>15</v>
      </c>
      <c r="G981" s="12" t="n">
        <v>21.2</v>
      </c>
      <c r="H981" s="12" t="inlineStr">
        <is>
          <t>CCS MV switchgear building (VFDs)</t>
        </is>
      </c>
      <c r="I981" s="12" t="inlineStr">
        <is>
          <t>LV 600 V</t>
        </is>
      </c>
      <c r="J981" s="12" t="inlineStr">
        <is>
          <t>6</t>
        </is>
      </c>
      <c r="K981" s="12" t="n">
        <v>1</v>
      </c>
    </row>
    <row r="982">
      <c r="A982" s="12" t="inlineStr">
        <is>
          <t>BF-A: booster fan (~16 MW)</t>
        </is>
      </c>
      <c r="B982" s="12" t="inlineStr">
        <is>
          <t>BF-A</t>
        </is>
      </c>
      <c r="C982" s="12" t="inlineStr">
        <is>
          <t>G</t>
        </is>
      </c>
      <c r="D982" s="12" t="inlineStr">
        <is>
          <t>480 V welding receptacle 1</t>
        </is>
      </c>
      <c r="E982" s="12" t="n">
        <v>480</v>
      </c>
      <c r="F982" s="12" t="n">
        <v>60</v>
      </c>
      <c r="G982" s="12" t="n">
        <v>76</v>
      </c>
      <c r="H982" s="12" t="inlineStr">
        <is>
          <t>CCS MV switchgear building (VFDs)</t>
        </is>
      </c>
      <c r="I982" s="12" t="inlineStr">
        <is>
          <t>LV 600 V</t>
        </is>
      </c>
      <c r="J982" s="12" t="inlineStr">
        <is>
          <t>2</t>
        </is>
      </c>
      <c r="K982" s="12" t="n">
        <v>1</v>
      </c>
    </row>
    <row r="983">
      <c r="A983" s="12" t="inlineStr">
        <is>
          <t>BF-A: booster fan (~16 MW)</t>
        </is>
      </c>
      <c r="B983" s="12" t="inlineStr">
        <is>
          <t>BF-A</t>
        </is>
      </c>
      <c r="C983" s="12" t="inlineStr">
        <is>
          <t>G</t>
        </is>
      </c>
      <c r="D983" s="12" t="inlineStr">
        <is>
          <t>480 V welding receptacle 2</t>
        </is>
      </c>
      <c r="E983" s="12" t="n">
        <v>480</v>
      </c>
      <c r="F983" s="12" t="n">
        <v>60</v>
      </c>
      <c r="G983" s="12" t="n">
        <v>76</v>
      </c>
      <c r="H983" s="12" t="inlineStr">
        <is>
          <t>CCS MV switchgear building (VFDs)</t>
        </is>
      </c>
      <c r="I983" s="12" t="inlineStr">
        <is>
          <t>LV 600 V</t>
        </is>
      </c>
      <c r="J983" s="12" t="inlineStr">
        <is>
          <t>2</t>
        </is>
      </c>
      <c r="K983" s="12" t="n">
        <v>1</v>
      </c>
    </row>
    <row r="984">
      <c r="A984" s="12" t="inlineStr">
        <is>
          <t>BF-A: booster fan (~16 MW)</t>
        </is>
      </c>
      <c r="B984" s="12" t="inlineStr">
        <is>
          <t>BF-A</t>
        </is>
      </c>
      <c r="C984" s="12" t="inlineStr">
        <is>
          <t>G</t>
        </is>
      </c>
      <c r="D984" s="12" t="inlineStr">
        <is>
          <t>480 V welding receptacle 3</t>
        </is>
      </c>
      <c r="E984" s="12" t="n">
        <v>480</v>
      </c>
      <c r="F984" s="12" t="n">
        <v>60</v>
      </c>
      <c r="G984" s="12" t="n">
        <v>76</v>
      </c>
      <c r="H984" s="12" t="inlineStr">
        <is>
          <t>CCS MV switchgear building (VFDs)</t>
        </is>
      </c>
      <c r="I984" s="12" t="inlineStr">
        <is>
          <t>LV 600 V</t>
        </is>
      </c>
      <c r="J984" s="12" t="inlineStr">
        <is>
          <t>2</t>
        </is>
      </c>
      <c r="K984" s="12" t="n">
        <v>1</v>
      </c>
    </row>
    <row r="985">
      <c r="A985" s="12" t="inlineStr">
        <is>
          <t>BF-A: booster fan (~16 MW)</t>
        </is>
      </c>
      <c r="B985" s="12" t="inlineStr">
        <is>
          <t>BF-A</t>
        </is>
      </c>
      <c r="C985" s="12" t="inlineStr">
        <is>
          <t>G</t>
        </is>
      </c>
      <c r="D985" s="12" t="inlineStr">
        <is>
          <t>480 V welding receptacle 4</t>
        </is>
      </c>
      <c r="E985" s="12" t="n">
        <v>480</v>
      </c>
      <c r="F985" s="12" t="n">
        <v>60</v>
      </c>
      <c r="G985" s="12" t="n">
        <v>76</v>
      </c>
      <c r="H985" s="12" t="inlineStr">
        <is>
          <t>CCS MV switchgear building (VFDs)</t>
        </is>
      </c>
      <c r="I985" s="12" t="inlineStr">
        <is>
          <t>LV 600 V</t>
        </is>
      </c>
      <c r="J985" s="12" t="inlineStr">
        <is>
          <t>2</t>
        </is>
      </c>
      <c r="K985" s="12" t="n">
        <v>1</v>
      </c>
    </row>
    <row r="986">
      <c r="A986" s="12" t="inlineStr">
        <is>
          <t>BF-B: booster fan (~16 MW)</t>
        </is>
      </c>
      <c r="B986" s="12" t="inlineStr">
        <is>
          <t>BF-B</t>
        </is>
      </c>
      <c r="C986" s="12" t="inlineStr">
        <is>
          <t>G</t>
        </is>
      </c>
      <c r="D986" s="12" t="inlineStr">
        <is>
          <t>Motor 1 of 4, 15 kW</t>
        </is>
      </c>
      <c r="E986" s="12" t="n">
        <v>480</v>
      </c>
      <c r="F986" s="12" t="n">
        <v>15</v>
      </c>
      <c r="G986" s="12" t="n">
        <v>21.2</v>
      </c>
      <c r="H986" s="12" t="inlineStr">
        <is>
          <t>CCS MV switchgear building (VFDs)</t>
        </is>
      </c>
      <c r="I986" s="12" t="inlineStr">
        <is>
          <t>LV 600 V</t>
        </is>
      </c>
      <c r="J986" s="12" t="inlineStr">
        <is>
          <t>8</t>
        </is>
      </c>
      <c r="K986" s="12" t="n">
        <v>1</v>
      </c>
    </row>
    <row r="987">
      <c r="A987" s="12" t="inlineStr">
        <is>
          <t>BF-B: booster fan (~16 MW)</t>
        </is>
      </c>
      <c r="B987" s="12" t="inlineStr">
        <is>
          <t>BF-B</t>
        </is>
      </c>
      <c r="C987" s="12" t="inlineStr">
        <is>
          <t>G</t>
        </is>
      </c>
      <c r="D987" s="12" t="inlineStr">
        <is>
          <t>Motor 2 of 4, 15 kW</t>
        </is>
      </c>
      <c r="E987" s="12" t="n">
        <v>480</v>
      </c>
      <c r="F987" s="12" t="n">
        <v>15</v>
      </c>
      <c r="G987" s="12" t="n">
        <v>21.2</v>
      </c>
      <c r="H987" s="12" t="inlineStr">
        <is>
          <t>CCS MV switchgear building (VFDs)</t>
        </is>
      </c>
      <c r="I987" s="12" t="inlineStr">
        <is>
          <t>LV 600 V</t>
        </is>
      </c>
      <c r="J987" s="12" t="inlineStr">
        <is>
          <t>8</t>
        </is>
      </c>
      <c r="K987" s="12" t="n">
        <v>1</v>
      </c>
    </row>
    <row r="988">
      <c r="A988" s="12" t="inlineStr">
        <is>
          <t>BF-B: booster fan (~16 MW)</t>
        </is>
      </c>
      <c r="B988" s="12" t="inlineStr">
        <is>
          <t>BF-B</t>
        </is>
      </c>
      <c r="C988" s="12" t="inlineStr">
        <is>
          <t>G</t>
        </is>
      </c>
      <c r="D988" s="12" t="inlineStr">
        <is>
          <t>Motor 3 of 4, 15 kW</t>
        </is>
      </c>
      <c r="E988" s="12" t="n">
        <v>480</v>
      </c>
      <c r="F988" s="12" t="n">
        <v>15</v>
      </c>
      <c r="G988" s="12" t="n">
        <v>21.2</v>
      </c>
      <c r="H988" s="12" t="inlineStr">
        <is>
          <t>CCS MV switchgear building (VFDs)</t>
        </is>
      </c>
      <c r="I988" s="12" t="inlineStr">
        <is>
          <t>LV 600 V</t>
        </is>
      </c>
      <c r="J988" s="12" t="inlineStr">
        <is>
          <t>8</t>
        </is>
      </c>
      <c r="K988" s="12" t="n">
        <v>1</v>
      </c>
    </row>
    <row r="989">
      <c r="A989" s="12" t="inlineStr">
        <is>
          <t>BF-B: booster fan (~16 MW)</t>
        </is>
      </c>
      <c r="B989" s="12" t="inlineStr">
        <is>
          <t>BF-B</t>
        </is>
      </c>
      <c r="C989" s="12" t="inlineStr">
        <is>
          <t>G</t>
        </is>
      </c>
      <c r="D989" s="12" t="inlineStr">
        <is>
          <t>Motor 4 of 4, 15 kW</t>
        </is>
      </c>
      <c r="E989" s="12" t="n">
        <v>480</v>
      </c>
      <c r="F989" s="12" t="n">
        <v>15</v>
      </c>
      <c r="G989" s="12" t="n">
        <v>21.2</v>
      </c>
      <c r="H989" s="12" t="inlineStr">
        <is>
          <t>CCS MV switchgear building (VFDs)</t>
        </is>
      </c>
      <c r="I989" s="12" t="inlineStr">
        <is>
          <t>LV 600 V</t>
        </is>
      </c>
      <c r="J989" s="12" t="inlineStr">
        <is>
          <t>8</t>
        </is>
      </c>
      <c r="K989" s="12" t="n">
        <v>1</v>
      </c>
    </row>
    <row r="990">
      <c r="A990" s="12" t="inlineStr">
        <is>
          <t>BF-B: booster fan (~16 MW)</t>
        </is>
      </c>
      <c r="B990" s="12" t="inlineStr">
        <is>
          <t>BF-B</t>
        </is>
      </c>
      <c r="C990" s="12" t="inlineStr">
        <is>
          <t>G</t>
        </is>
      </c>
      <c r="D990" s="12" t="inlineStr">
        <is>
          <t>480 V welding receptacle 1</t>
        </is>
      </c>
      <c r="E990" s="12" t="n">
        <v>480</v>
      </c>
      <c r="F990" s="12" t="n">
        <v>60</v>
      </c>
      <c r="G990" s="12" t="n">
        <v>76</v>
      </c>
      <c r="H990" s="12" t="inlineStr">
        <is>
          <t>CCS MV switchgear building (VFDs)</t>
        </is>
      </c>
      <c r="I990" s="12" t="inlineStr">
        <is>
          <t>LV 600 V</t>
        </is>
      </c>
      <c r="J990" s="12" t="inlineStr">
        <is>
          <t>2</t>
        </is>
      </c>
      <c r="K990" s="12" t="n">
        <v>1</v>
      </c>
    </row>
    <row r="991">
      <c r="A991" s="12" t="inlineStr">
        <is>
          <t>BF-B: booster fan (~16 MW)</t>
        </is>
      </c>
      <c r="B991" s="12" t="inlineStr">
        <is>
          <t>BF-B</t>
        </is>
      </c>
      <c r="C991" s="12" t="inlineStr">
        <is>
          <t>G</t>
        </is>
      </c>
      <c r="D991" s="12" t="inlineStr">
        <is>
          <t>480 V welding receptacle 2</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480 V welding receptacle 3</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480 V welding receptacle 4</t>
        </is>
      </c>
      <c r="E993" s="12" t="n">
        <v>480</v>
      </c>
      <c r="F993" s="12" t="n">
        <v>60</v>
      </c>
      <c r="G993" s="12" t="n">
        <v>76</v>
      </c>
      <c r="H993" s="12" t="inlineStr">
        <is>
          <t>CCS MV switchgear building (VFDs)</t>
        </is>
      </c>
      <c r="I993" s="12" t="inlineStr">
        <is>
          <t>LV 600 V</t>
        </is>
      </c>
      <c r="J993" s="12" t="inlineStr">
        <is>
          <t>2</t>
        </is>
      </c>
      <c r="K993" s="12" t="n">
        <v>1</v>
      </c>
    </row>
    <row r="994">
      <c r="A994" s="12" t="inlineStr">
        <is>
          <t>BF-C: booster fan (~16 MW)</t>
        </is>
      </c>
      <c r="B994" s="12" t="inlineStr">
        <is>
          <t>BF-C</t>
        </is>
      </c>
      <c r="C994" s="12" t="inlineStr">
        <is>
          <t>G</t>
        </is>
      </c>
      <c r="D994" s="12" t="inlineStr">
        <is>
          <t>Motor 1 of 4, 15 kW</t>
        </is>
      </c>
      <c r="E994" s="12" t="n">
        <v>480</v>
      </c>
      <c r="F994" s="12" t="n">
        <v>15</v>
      </c>
      <c r="G994" s="12" t="n">
        <v>21.2</v>
      </c>
      <c r="H994" s="12" t="inlineStr">
        <is>
          <t>CCS MV switchgear building (VFDs)</t>
        </is>
      </c>
      <c r="I994" s="12" t="inlineStr">
        <is>
          <t>LV 600 V</t>
        </is>
      </c>
      <c r="J994" s="12" t="inlineStr">
        <is>
          <t>10</t>
        </is>
      </c>
      <c r="K994" s="12" t="n">
        <v>1</v>
      </c>
    </row>
    <row r="995">
      <c r="A995" s="12" t="inlineStr">
        <is>
          <t>BF-C: booster fan (~16 MW)</t>
        </is>
      </c>
      <c r="B995" s="12" t="inlineStr">
        <is>
          <t>BF-C</t>
        </is>
      </c>
      <c r="C995" s="12" t="inlineStr">
        <is>
          <t>G</t>
        </is>
      </c>
      <c r="D995" s="12" t="inlineStr">
        <is>
          <t>Motor 2 of 4, 15 kW</t>
        </is>
      </c>
      <c r="E995" s="12" t="n">
        <v>480</v>
      </c>
      <c r="F995" s="12" t="n">
        <v>15</v>
      </c>
      <c r="G995" s="12" t="n">
        <v>21.2</v>
      </c>
      <c r="H995" s="12" t="inlineStr">
        <is>
          <t>CCS MV switchgear building (VFDs)</t>
        </is>
      </c>
      <c r="I995" s="12" t="inlineStr">
        <is>
          <t>LV 600 V</t>
        </is>
      </c>
      <c r="J995" s="12" t="inlineStr">
        <is>
          <t>10</t>
        </is>
      </c>
      <c r="K995" s="12" t="n">
        <v>1</v>
      </c>
    </row>
    <row r="996">
      <c r="A996" s="12" t="inlineStr">
        <is>
          <t>BF-C: booster fan (~16 MW)</t>
        </is>
      </c>
      <c r="B996" s="12" t="inlineStr">
        <is>
          <t>BF-C</t>
        </is>
      </c>
      <c r="C996" s="12" t="inlineStr">
        <is>
          <t>G</t>
        </is>
      </c>
      <c r="D996" s="12" t="inlineStr">
        <is>
          <t>Motor 3 of 4, 15 kW</t>
        </is>
      </c>
      <c r="E996" s="12" t="n">
        <v>480</v>
      </c>
      <c r="F996" s="12" t="n">
        <v>15</v>
      </c>
      <c r="G996" s="12" t="n">
        <v>21.2</v>
      </c>
      <c r="H996" s="12" t="inlineStr">
        <is>
          <t>CCS MV switchgear building (VFDs)</t>
        </is>
      </c>
      <c r="I996" s="12" t="inlineStr">
        <is>
          <t>LV 600 V</t>
        </is>
      </c>
      <c r="J996" s="12" t="inlineStr">
        <is>
          <t>10</t>
        </is>
      </c>
      <c r="K996" s="12" t="n">
        <v>1</v>
      </c>
    </row>
    <row r="997">
      <c r="A997" s="12" t="inlineStr">
        <is>
          <t>BF-C: booster fan (~16 MW)</t>
        </is>
      </c>
      <c r="B997" s="12" t="inlineStr">
        <is>
          <t>BF-C</t>
        </is>
      </c>
      <c r="C997" s="12" t="inlineStr">
        <is>
          <t>G</t>
        </is>
      </c>
      <c r="D997" s="12" t="inlineStr">
        <is>
          <t>Motor 4 of 4, 15 kW</t>
        </is>
      </c>
      <c r="E997" s="12" t="n">
        <v>480</v>
      </c>
      <c r="F997" s="12" t="n">
        <v>15</v>
      </c>
      <c r="G997" s="12" t="n">
        <v>21.2</v>
      </c>
      <c r="H997" s="12" t="inlineStr">
        <is>
          <t>CCS MV switchgear building (VFDs)</t>
        </is>
      </c>
      <c r="I997" s="12" t="inlineStr">
        <is>
          <t>LV 600 V</t>
        </is>
      </c>
      <c r="J997" s="12" t="inlineStr">
        <is>
          <t>10</t>
        </is>
      </c>
      <c r="K997" s="12" t="n">
        <v>1</v>
      </c>
    </row>
    <row r="998">
      <c r="A998" s="12" t="inlineStr">
        <is>
          <t>BF-C: booster fan (~16 MW)</t>
        </is>
      </c>
      <c r="B998" s="12" t="inlineStr">
        <is>
          <t>BF-C</t>
        </is>
      </c>
      <c r="C998" s="12" t="inlineStr">
        <is>
          <t>G</t>
        </is>
      </c>
      <c r="D998" s="12" t="inlineStr">
        <is>
          <t>480 V welding receptacle 1</t>
        </is>
      </c>
      <c r="E998" s="12" t="n">
        <v>480</v>
      </c>
      <c r="F998" s="12" t="n">
        <v>60</v>
      </c>
      <c r="G998" s="12" t="n">
        <v>76</v>
      </c>
      <c r="H998" s="12" t="inlineStr">
        <is>
          <t>CCS MV switchgear building (VFDs)</t>
        </is>
      </c>
      <c r="I998" s="12" t="inlineStr">
        <is>
          <t>LV 600 V</t>
        </is>
      </c>
      <c r="J998" s="12" t="inlineStr">
        <is>
          <t>2</t>
        </is>
      </c>
      <c r="K998" s="12" t="n">
        <v>1</v>
      </c>
    </row>
    <row r="999">
      <c r="A999" s="12" t="inlineStr">
        <is>
          <t>BF-C: booster fan (~16 MW)</t>
        </is>
      </c>
      <c r="B999" s="12" t="inlineStr">
        <is>
          <t>BF-C</t>
        </is>
      </c>
      <c r="C999" s="12" t="inlineStr">
        <is>
          <t>G</t>
        </is>
      </c>
      <c r="D999" s="12" t="inlineStr">
        <is>
          <t>480 V welding receptacle 2</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480 V welding receptacle 3</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480 V welding receptacle 4</t>
        </is>
      </c>
      <c r="E1001" s="12" t="n">
        <v>480</v>
      </c>
      <c r="F1001" s="12" t="n">
        <v>60</v>
      </c>
      <c r="G1001" s="12" t="n">
        <v>76</v>
      </c>
      <c r="H1001" s="12" t="inlineStr">
        <is>
          <t>CCS MV switchgear building (VFDs)</t>
        </is>
      </c>
      <c r="I1001" s="12" t="inlineStr">
        <is>
          <t>LV 600 V</t>
        </is>
      </c>
      <c r="J1001" s="12" t="inlineStr">
        <is>
          <t>2</t>
        </is>
      </c>
      <c r="K1001" s="12" t="n">
        <v>1</v>
      </c>
    </row>
    <row r="1002">
      <c r="A1002" s="12" t="inlineStr">
        <is>
          <t>CCS F&amp;G / control</t>
        </is>
      </c>
      <c r="B1002" s="12" t="inlineStr"/>
      <c r="C1002" s="12" t="inlineStr">
        <is>
          <t>G</t>
        </is>
      </c>
      <c r="D1002" s="12" t="inlineStr">
        <is>
          <t>LV panel / distribution feeder</t>
        </is>
      </c>
      <c r="E1002" s="12" t="n">
        <v>480</v>
      </c>
      <c r="F1002" s="12" t="n">
        <v>40</v>
      </c>
      <c r="G1002" s="12" t="n">
        <v>56.6</v>
      </c>
      <c r="H1002" s="12" t="inlineStr">
        <is>
          <t>CCS MV switchgear building (VFDs)</t>
        </is>
      </c>
      <c r="I1002" s="12" t="inlineStr">
        <is>
          <t>LV 600 V</t>
        </is>
      </c>
      <c r="J1002" s="12" t="inlineStr">
        <is>
          <t>4</t>
        </is>
      </c>
      <c r="K1002" s="12" t="n">
        <v>1</v>
      </c>
    </row>
    <row r="1003">
      <c r="A1003" s="12" t="inlineStr">
        <is>
          <t>CCS MV switchgear building (VFDs)</t>
        </is>
      </c>
      <c r="B1003" s="12" t="inlineStr"/>
      <c r="C1003" s="12" t="inlineStr">
        <is>
          <t>G</t>
        </is>
      </c>
      <c r="D1003" s="12" t="inlineStr">
        <is>
          <t>LV panel / distribution feeder</t>
        </is>
      </c>
      <c r="E1003" s="12" t="n">
        <v>480</v>
      </c>
      <c r="F1003" s="12" t="n">
        <v>109</v>
      </c>
      <c r="G1003" s="12" t="n">
        <v>154.2</v>
      </c>
      <c r="H1003" s="12" t="inlineStr">
        <is>
          <t>CCS MV switchgear building (VFDs)</t>
        </is>
      </c>
      <c r="I1003" s="12" t="inlineStr">
        <is>
          <t>LV 600 V</t>
        </is>
      </c>
      <c r="J1003" s="12" t="inlineStr">
        <is>
          <t>3/0</t>
        </is>
      </c>
      <c r="K1003" s="12" t="n">
        <v>1</v>
      </c>
    </row>
    <row r="1004">
      <c r="A1004" s="12" t="inlineStr">
        <is>
          <t>CCS T-1: 230/13.8 kV</t>
        </is>
      </c>
      <c r="B1004" s="12" t="inlineStr">
        <is>
          <t>CCS T-1</t>
        </is>
      </c>
      <c r="C1004" s="12" t="inlineStr">
        <is>
          <t>G</t>
        </is>
      </c>
      <c r="D1004" s="12" t="inlineStr">
        <is>
          <t>Motor 1 of 6, 2 kW</t>
        </is>
      </c>
      <c r="E1004" s="12" t="n">
        <v>480</v>
      </c>
      <c r="F1004" s="12" t="n">
        <v>2</v>
      </c>
      <c r="G1004" s="12" t="n">
        <v>2.8</v>
      </c>
      <c r="H1004" s="12" t="inlineStr">
        <is>
          <t>CCS MV switchgear building (VFDs)</t>
        </is>
      </c>
      <c r="I1004" s="12" t="inlineStr">
        <is>
          <t>LV 600 V</t>
        </is>
      </c>
      <c r="J1004" s="12" t="inlineStr">
        <is>
          <t>10</t>
        </is>
      </c>
      <c r="K1004" s="12" t="n">
        <v>1</v>
      </c>
    </row>
    <row r="1005">
      <c r="A1005" s="12" t="inlineStr">
        <is>
          <t>CCS T-1: 230/13.8 kV</t>
        </is>
      </c>
      <c r="B1005" s="12" t="inlineStr">
        <is>
          <t>CCS T-1</t>
        </is>
      </c>
      <c r="C1005" s="12" t="inlineStr">
        <is>
          <t>G</t>
        </is>
      </c>
      <c r="D1005" s="12" t="inlineStr">
        <is>
          <t>Motor 2 of 6, 2 kW</t>
        </is>
      </c>
      <c r="E1005" s="12" t="n">
        <v>480</v>
      </c>
      <c r="F1005" s="12" t="n">
        <v>2</v>
      </c>
      <c r="G1005" s="12" t="n">
        <v>2.8</v>
      </c>
      <c r="H1005" s="12" t="inlineStr">
        <is>
          <t>CCS MV switchgear building (VFDs)</t>
        </is>
      </c>
      <c r="I1005" s="12" t="inlineStr">
        <is>
          <t>LV 600 V</t>
        </is>
      </c>
      <c r="J1005" s="12" t="inlineStr">
        <is>
          <t>10</t>
        </is>
      </c>
      <c r="K1005" s="12" t="n">
        <v>1</v>
      </c>
    </row>
    <row r="1006">
      <c r="A1006" s="12" t="inlineStr">
        <is>
          <t>CCS T-1: 230/13.8 kV</t>
        </is>
      </c>
      <c r="B1006" s="12" t="inlineStr">
        <is>
          <t>CCS T-1</t>
        </is>
      </c>
      <c r="C1006" s="12" t="inlineStr">
        <is>
          <t>G</t>
        </is>
      </c>
      <c r="D1006" s="12" t="inlineStr">
        <is>
          <t>Motor 3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T-1: 230/13.8 kV</t>
        </is>
      </c>
      <c r="B1007" s="12" t="inlineStr">
        <is>
          <t>CCS T-1</t>
        </is>
      </c>
      <c r="C1007" s="12" t="inlineStr">
        <is>
          <t>G</t>
        </is>
      </c>
      <c r="D1007" s="12" t="inlineStr">
        <is>
          <t>Motor 4 of 6, 2 kW</t>
        </is>
      </c>
      <c r="E1007" s="12" t="n">
        <v>480</v>
      </c>
      <c r="F1007" s="12" t="n">
        <v>2</v>
      </c>
      <c r="G1007" s="12" t="n">
        <v>2.8</v>
      </c>
      <c r="H1007" s="12" t="inlineStr">
        <is>
          <t>CCS MV switchgear building (VFDs)</t>
        </is>
      </c>
      <c r="I1007" s="12" t="inlineStr">
        <is>
          <t>LV 600 V</t>
        </is>
      </c>
      <c r="J1007" s="12" t="inlineStr">
        <is>
          <t>10</t>
        </is>
      </c>
      <c r="K1007" s="12" t="n">
        <v>1</v>
      </c>
    </row>
    <row r="1008">
      <c r="A1008" s="12" t="inlineStr">
        <is>
          <t>CCS T-1: 230/13.8 kV</t>
        </is>
      </c>
      <c r="B1008" s="12" t="inlineStr">
        <is>
          <t>CCS T-1</t>
        </is>
      </c>
      <c r="C1008" s="12" t="inlineStr">
        <is>
          <t>G</t>
        </is>
      </c>
      <c r="D1008" s="12" t="inlineStr">
        <is>
          <t>Motor 5 of 6, 2 kW</t>
        </is>
      </c>
      <c r="E1008" s="12" t="n">
        <v>480</v>
      </c>
      <c r="F1008" s="12" t="n">
        <v>2</v>
      </c>
      <c r="G1008" s="12" t="n">
        <v>2.8</v>
      </c>
      <c r="H1008" s="12" t="inlineStr">
        <is>
          <t>CCS MV switchgear building (VFDs)</t>
        </is>
      </c>
      <c r="I1008" s="12" t="inlineStr">
        <is>
          <t>LV 600 V</t>
        </is>
      </c>
      <c r="J1008" s="12" t="inlineStr">
        <is>
          <t>10</t>
        </is>
      </c>
      <c r="K1008" s="12" t="n">
        <v>1</v>
      </c>
    </row>
    <row r="1009">
      <c r="A1009" s="12" t="inlineStr">
        <is>
          <t>CCS T-1: 230/13.8 kV</t>
        </is>
      </c>
      <c r="B1009" s="12" t="inlineStr">
        <is>
          <t>CCS T-1</t>
        </is>
      </c>
      <c r="C1009" s="12" t="inlineStr">
        <is>
          <t>G</t>
        </is>
      </c>
      <c r="D1009" s="12" t="inlineStr">
        <is>
          <t>Motor 6 of 6, 2 kW</t>
        </is>
      </c>
      <c r="E1009" s="12" t="n">
        <v>480</v>
      </c>
      <c r="F1009" s="12" t="n">
        <v>2</v>
      </c>
      <c r="G1009" s="12" t="n">
        <v>2.8</v>
      </c>
      <c r="H1009" s="12" t="inlineStr">
        <is>
          <t>CCS MV switchgear building (VFDs)</t>
        </is>
      </c>
      <c r="I1009" s="12" t="inlineStr">
        <is>
          <t>LV 600 V</t>
        </is>
      </c>
      <c r="J1009" s="12" t="inlineStr">
        <is>
          <t>10</t>
        </is>
      </c>
      <c r="K1009" s="12" t="n">
        <v>1</v>
      </c>
    </row>
    <row r="1010">
      <c r="A1010" s="12" t="inlineStr">
        <is>
          <t>CCS T-2: 230/13.8 kV</t>
        </is>
      </c>
      <c r="B1010" s="12" t="inlineStr">
        <is>
          <t>CCS T-2</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T-2: 230/13.8 kV</t>
        </is>
      </c>
      <c r="B1011" s="12" t="inlineStr">
        <is>
          <t>CCS T-2</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T-2: 230/13.8 kV</t>
        </is>
      </c>
      <c r="B1012" s="12" t="inlineStr">
        <is>
          <t>CCS T-2</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T-2: 230/13.8 kV</t>
        </is>
      </c>
      <c r="B1013" s="12" t="inlineStr">
        <is>
          <t>CCS T-2</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T-2: 230/13.8 kV</t>
        </is>
      </c>
      <c r="B1014" s="12" t="inlineStr">
        <is>
          <t>CCS T-2</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T-2: 230/13.8 kV</t>
        </is>
      </c>
      <c r="B1015" s="12" t="inlineStr">
        <is>
          <t>CCS T-2</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Motor 1 of 30, 110 kW (VFD output)</t>
        </is>
      </c>
      <c r="E1016" s="12" t="n">
        <v>480</v>
      </c>
      <c r="F1016" s="12" t="n">
        <v>110</v>
      </c>
      <c r="G1016" s="12" t="n">
        <v>156</v>
      </c>
      <c r="H1016" s="12" t="inlineStr">
        <is>
          <t>CT MCC / VFD e-house</t>
        </is>
      </c>
      <c r="I1016" s="12" t="inlineStr">
        <is>
          <t>LV 600 V</t>
        </is>
      </c>
      <c r="J1016" s="12" t="inlineStr">
        <is>
          <t>3/0</t>
        </is>
      </c>
      <c r="K1016" s="12" t="n">
        <v>1</v>
      </c>
    </row>
    <row r="1017">
      <c r="A1017" s="12" t="inlineStr">
        <is>
          <t>CCS cooling tower (~30 cells): CCS process cooling only</t>
        </is>
      </c>
      <c r="B1017" s="12" t="inlineStr">
        <is>
          <t>CCS-CT</t>
        </is>
      </c>
      <c r="C1017" s="12" t="inlineStr">
        <is>
          <t>G</t>
        </is>
      </c>
      <c r="D1017" s="12" t="inlineStr">
        <is>
          <t>Motor 2 of 30, 110 kW (VFD output)</t>
        </is>
      </c>
      <c r="E1017" s="12" t="n">
        <v>480</v>
      </c>
      <c r="F1017" s="12" t="n">
        <v>110</v>
      </c>
      <c r="G1017" s="12" t="n">
        <v>156</v>
      </c>
      <c r="H1017" s="12" t="inlineStr">
        <is>
          <t>CT MCC / VFD e-house</t>
        </is>
      </c>
      <c r="I1017" s="12" t="inlineStr">
        <is>
          <t>LV 600 V</t>
        </is>
      </c>
      <c r="J1017" s="12" t="inlineStr">
        <is>
          <t>3/0</t>
        </is>
      </c>
      <c r="K1017" s="12" t="n">
        <v>1</v>
      </c>
    </row>
    <row r="1018">
      <c r="A1018" s="12" t="inlineStr">
        <is>
          <t>CCS cooling tower (~30 cells): CCS process cooling only</t>
        </is>
      </c>
      <c r="B1018" s="12" t="inlineStr">
        <is>
          <t>CCS-CT</t>
        </is>
      </c>
      <c r="C1018" s="12" t="inlineStr">
        <is>
          <t>G</t>
        </is>
      </c>
      <c r="D1018" s="12" t="inlineStr">
        <is>
          <t>Motor 3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4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5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6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7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8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9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10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11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12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13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14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15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16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17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18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19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20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21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22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23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24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25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26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27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28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29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30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Area / platform lighting circuit 1 (12 fixtures)</t>
        </is>
      </c>
      <c r="E1046" s="12" t="n">
        <v>480</v>
      </c>
      <c r="F1046" s="12" t="n">
        <v>3</v>
      </c>
      <c r="G1046" s="12" t="n">
        <v>5</v>
      </c>
      <c r="H1046" s="12" t="inlineStr">
        <is>
          <t>CT MCC / VFD e-house</t>
        </is>
      </c>
      <c r="I1046" s="12" t="inlineStr">
        <is>
          <t>LV 600 V</t>
        </is>
      </c>
      <c r="J1046" s="12" t="inlineStr">
        <is>
          <t>10</t>
        </is>
      </c>
      <c r="K1046" s="12" t="n">
        <v>1</v>
      </c>
    </row>
    <row r="1047">
      <c r="A1047" s="12" t="inlineStr">
        <is>
          <t>CCS cooling tower (~30 cells): CCS process cooling only</t>
        </is>
      </c>
      <c r="B1047" s="12" t="inlineStr">
        <is>
          <t>CCS-CT</t>
        </is>
      </c>
      <c r="C1047" s="12" t="inlineStr">
        <is>
          <t>G</t>
        </is>
      </c>
      <c r="D1047" s="12" t="inlineStr">
        <is>
          <t>Area / platform lighting circuit 2 (12 fixtures)</t>
        </is>
      </c>
      <c r="E1047" s="12" t="n">
        <v>480</v>
      </c>
      <c r="F1047" s="12" t="n">
        <v>3</v>
      </c>
      <c r="G1047" s="12" t="n">
        <v>5</v>
      </c>
      <c r="H1047" s="12" t="inlineStr">
        <is>
          <t>CT MCC / VFD e-house</t>
        </is>
      </c>
      <c r="I1047" s="12" t="inlineStr">
        <is>
          <t>LV 600 V</t>
        </is>
      </c>
      <c r="J1047" s="12" t="inlineStr">
        <is>
          <t>10</t>
        </is>
      </c>
      <c r="K1047" s="12" t="n">
        <v>1</v>
      </c>
    </row>
    <row r="1048">
      <c r="A1048" s="12" t="inlineStr">
        <is>
          <t>CCS cooling tower (~30 cells): CCS process cooling only</t>
        </is>
      </c>
      <c r="B1048" s="12" t="inlineStr">
        <is>
          <t>CCS-CT</t>
        </is>
      </c>
      <c r="C1048" s="12" t="inlineStr">
        <is>
          <t>G</t>
        </is>
      </c>
      <c r="D1048" s="12" t="inlineStr">
        <is>
          <t>Area / platform lighting circuit 3 (6 fixtures)</t>
        </is>
      </c>
      <c r="E1048" s="12" t="n">
        <v>480</v>
      </c>
      <c r="F1048" s="12" t="n">
        <v>3</v>
      </c>
      <c r="G1048" s="12" t="n">
        <v>5</v>
      </c>
      <c r="H1048" s="12" t="inlineStr">
        <is>
          <t>CT MCC / VFD e-house</t>
        </is>
      </c>
      <c r="I1048" s="12" t="inlineStr">
        <is>
          <t>LV 600 V</t>
        </is>
      </c>
      <c r="J1048" s="12" t="inlineStr">
        <is>
          <t>10</t>
        </is>
      </c>
      <c r="K1048" s="12" t="n">
        <v>1</v>
      </c>
    </row>
    <row r="1049">
      <c r="A1049" s="12" t="inlineStr">
        <is>
          <t>CCS instrument air</t>
        </is>
      </c>
      <c r="B1049" s="12" t="inlineStr"/>
      <c r="C1049" s="12" t="inlineStr">
        <is>
          <t>G</t>
        </is>
      </c>
      <c r="D1049" s="12" t="inlineStr">
        <is>
          <t>Motor 1 of 2, 250 kW</t>
        </is>
      </c>
      <c r="E1049" s="12" t="n">
        <v>480</v>
      </c>
      <c r="F1049" s="12" t="n">
        <v>250</v>
      </c>
      <c r="G1049" s="12" t="n">
        <v>353.8</v>
      </c>
      <c r="H1049" s="12" t="inlineStr">
        <is>
          <t>CCS MV switchgear building (VFDs)</t>
        </is>
      </c>
      <c r="I1049" s="12" t="inlineStr">
        <is>
          <t>LV 600 V</t>
        </is>
      </c>
      <c r="J1049" s="12" t="inlineStr">
        <is>
          <t>4/0</t>
        </is>
      </c>
      <c r="K1049" s="12" t="n">
        <v>2</v>
      </c>
    </row>
    <row r="1050">
      <c r="A1050" s="12" t="inlineStr">
        <is>
          <t>CCS instrument air</t>
        </is>
      </c>
      <c r="B1050" s="12" t="inlineStr"/>
      <c r="C1050" s="12" t="inlineStr">
        <is>
          <t>G</t>
        </is>
      </c>
      <c r="D1050" s="12" t="inlineStr">
        <is>
          <t>Motor 2 of 2, 250 kW</t>
        </is>
      </c>
      <c r="E1050" s="12" t="n">
        <v>480</v>
      </c>
      <c r="F1050" s="12" t="n">
        <v>250</v>
      </c>
      <c r="G1050" s="12" t="n">
        <v>353.8</v>
      </c>
      <c r="H1050" s="12" t="inlineStr">
        <is>
          <t>CCS MV switchgear building (VFDs)</t>
        </is>
      </c>
      <c r="I1050" s="12" t="inlineStr">
        <is>
          <t>LV 600 V</t>
        </is>
      </c>
      <c r="J1050" s="12" t="inlineStr">
        <is>
          <t>4/0</t>
        </is>
      </c>
      <c r="K1050" s="12" t="n">
        <v>2</v>
      </c>
    </row>
    <row r="1051">
      <c r="A1051" s="12" t="inlineStr">
        <is>
          <t>CCS wastewater (DCC + tower blowdown)</t>
        </is>
      </c>
      <c r="B1051" s="12" t="inlineStr"/>
      <c r="C1051" s="12" t="inlineStr">
        <is>
          <t>G</t>
        </is>
      </c>
      <c r="D1051" s="12" t="inlineStr">
        <is>
          <t>Motor 1 of 6, 15 kW</t>
        </is>
      </c>
      <c r="E1051" s="12" t="n">
        <v>480</v>
      </c>
      <c r="F1051" s="12" t="n">
        <v>15</v>
      </c>
      <c r="G1051" s="12" t="n">
        <v>21.2</v>
      </c>
      <c r="H1051" s="12" t="inlineStr">
        <is>
          <t>CT MCC / VFD e-house</t>
        </is>
      </c>
      <c r="I1051" s="12" t="inlineStr">
        <is>
          <t>LV 600 V</t>
        </is>
      </c>
      <c r="J1051" s="12" t="inlineStr">
        <is>
          <t>10</t>
        </is>
      </c>
      <c r="K1051" s="12" t="n">
        <v>1</v>
      </c>
    </row>
    <row r="1052">
      <c r="A1052" s="12" t="inlineStr">
        <is>
          <t>CCS wastewater (DCC + tower blowdown)</t>
        </is>
      </c>
      <c r="B1052" s="12" t="inlineStr"/>
      <c r="C1052" s="12" t="inlineStr">
        <is>
          <t>G</t>
        </is>
      </c>
      <c r="D1052" s="12" t="inlineStr">
        <is>
          <t>Motor 2 of 6, 15 kW</t>
        </is>
      </c>
      <c r="E1052" s="12" t="n">
        <v>480</v>
      </c>
      <c r="F1052" s="12" t="n">
        <v>15</v>
      </c>
      <c r="G1052" s="12" t="n">
        <v>21.2</v>
      </c>
      <c r="H1052" s="12" t="inlineStr">
        <is>
          <t>CT MCC / VFD e-house</t>
        </is>
      </c>
      <c r="I1052" s="12" t="inlineStr">
        <is>
          <t>LV 600 V</t>
        </is>
      </c>
      <c r="J1052" s="12" t="inlineStr">
        <is>
          <t>10</t>
        </is>
      </c>
      <c r="K1052" s="12" t="n">
        <v>1</v>
      </c>
    </row>
    <row r="1053">
      <c r="A1053" s="12" t="inlineStr">
        <is>
          <t>CCS wastewater (DCC + tower blowdown)</t>
        </is>
      </c>
      <c r="B1053" s="12" t="inlineStr"/>
      <c r="C1053" s="12" t="inlineStr">
        <is>
          <t>G</t>
        </is>
      </c>
      <c r="D1053" s="12" t="inlineStr">
        <is>
          <t>Motor 3 of 6, 15 kW</t>
        </is>
      </c>
      <c r="E1053" s="12" t="n">
        <v>480</v>
      </c>
      <c r="F1053" s="12" t="n">
        <v>15</v>
      </c>
      <c r="G1053" s="12" t="n">
        <v>21.2</v>
      </c>
      <c r="H1053" s="12" t="inlineStr">
        <is>
          <t>CT MCC / VFD e-house</t>
        </is>
      </c>
      <c r="I1053" s="12" t="inlineStr">
        <is>
          <t>LV 600 V</t>
        </is>
      </c>
      <c r="J1053" s="12" t="inlineStr">
        <is>
          <t>10</t>
        </is>
      </c>
      <c r="K1053" s="12" t="n">
        <v>1</v>
      </c>
    </row>
    <row r="1054">
      <c r="A1054" s="12" t="inlineStr">
        <is>
          <t>CCS wastewater (DCC + tower blowdown)</t>
        </is>
      </c>
      <c r="B1054" s="12" t="inlineStr"/>
      <c r="C1054" s="12" t="inlineStr">
        <is>
          <t>G</t>
        </is>
      </c>
      <c r="D1054" s="12" t="inlineStr">
        <is>
          <t>Motor 4 of 6, 15 kW</t>
        </is>
      </c>
      <c r="E1054" s="12" t="n">
        <v>480</v>
      </c>
      <c r="F1054" s="12" t="n">
        <v>15</v>
      </c>
      <c r="G1054" s="12" t="n">
        <v>21.2</v>
      </c>
      <c r="H1054" s="12" t="inlineStr">
        <is>
          <t>CT MCC / VFD e-house</t>
        </is>
      </c>
      <c r="I1054" s="12" t="inlineStr">
        <is>
          <t>LV 600 V</t>
        </is>
      </c>
      <c r="J1054" s="12" t="inlineStr">
        <is>
          <t>10</t>
        </is>
      </c>
      <c r="K1054" s="12" t="n">
        <v>1</v>
      </c>
    </row>
    <row r="1055">
      <c r="A1055" s="12" t="inlineStr">
        <is>
          <t>CCS wastewater (DCC + tower blowdown)</t>
        </is>
      </c>
      <c r="B1055" s="12" t="inlineStr"/>
      <c r="C1055" s="12" t="inlineStr">
        <is>
          <t>G</t>
        </is>
      </c>
      <c r="D1055" s="12" t="inlineStr">
        <is>
          <t>Motor 5 of 6, 15 kW</t>
        </is>
      </c>
      <c r="E1055" s="12" t="n">
        <v>480</v>
      </c>
      <c r="F1055" s="12" t="n">
        <v>15</v>
      </c>
      <c r="G1055" s="12" t="n">
        <v>21.2</v>
      </c>
      <c r="H1055" s="12" t="inlineStr">
        <is>
          <t>CT MCC / VFD e-house</t>
        </is>
      </c>
      <c r="I1055" s="12" t="inlineStr">
        <is>
          <t>LV 600 V</t>
        </is>
      </c>
      <c r="J1055" s="12" t="inlineStr">
        <is>
          <t>10</t>
        </is>
      </c>
      <c r="K1055" s="12" t="n">
        <v>1</v>
      </c>
    </row>
    <row r="1056">
      <c r="A1056" s="12" t="inlineStr">
        <is>
          <t>CCS wastewater (DCC + tower blowdown)</t>
        </is>
      </c>
      <c r="B1056" s="12" t="inlineStr"/>
      <c r="C1056" s="12" t="inlineStr">
        <is>
          <t>G</t>
        </is>
      </c>
      <c r="D1056" s="12" t="inlineStr">
        <is>
          <t>Motor 6 of 6, 15 kW</t>
        </is>
      </c>
      <c r="E1056" s="12" t="n">
        <v>480</v>
      </c>
      <c r="F1056" s="12" t="n">
        <v>15</v>
      </c>
      <c r="G1056" s="12" t="n">
        <v>21.2</v>
      </c>
      <c r="H1056" s="12" t="inlineStr">
        <is>
          <t>CT MCC / VFD e-house</t>
        </is>
      </c>
      <c r="I1056" s="12" t="inlineStr">
        <is>
          <t>LV 600 V</t>
        </is>
      </c>
      <c r="J1056" s="12" t="inlineStr">
        <is>
          <t>10</t>
        </is>
      </c>
      <c r="K1056" s="12" t="n">
        <v>1</v>
      </c>
    </row>
    <row r="1057">
      <c r="A1057" s="12" t="inlineStr">
        <is>
          <t>CO2 compression 3 x ~19 MW + dehydration</t>
        </is>
      </c>
      <c r="B1057" s="12" t="inlineStr"/>
      <c r="C1057" s="12" t="inlineStr">
        <is>
          <t>G</t>
        </is>
      </c>
      <c r="D1057" s="12" t="inlineStr">
        <is>
          <t>Motor 1 of 10,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CO2 compression 3 x ~19 MW + dehydration</t>
        </is>
      </c>
      <c r="B1058" s="12" t="inlineStr"/>
      <c r="C1058" s="12" t="inlineStr">
        <is>
          <t>G</t>
        </is>
      </c>
      <c r="D1058" s="12" t="inlineStr">
        <is>
          <t>Motor 2 of 10, 30 kW</t>
        </is>
      </c>
      <c r="E1058" s="12" t="n">
        <v>480</v>
      </c>
      <c r="F1058" s="12" t="n">
        <v>30</v>
      </c>
      <c r="G1058" s="12" t="n">
        <v>42.5</v>
      </c>
      <c r="H1058" s="12" t="inlineStr">
        <is>
          <t>CCS MV switchgear building (VFDs)</t>
        </is>
      </c>
      <c r="I1058" s="12" t="inlineStr">
        <is>
          <t>LV 600 V</t>
        </is>
      </c>
      <c r="J1058" s="12" t="inlineStr">
        <is>
          <t>6</t>
        </is>
      </c>
      <c r="K1058" s="12" t="n">
        <v>1</v>
      </c>
    </row>
    <row r="1059">
      <c r="A1059" s="12" t="inlineStr">
        <is>
          <t>CO2 compression 3 x ~19 MW + dehydration</t>
        </is>
      </c>
      <c r="B1059" s="12" t="inlineStr"/>
      <c r="C1059" s="12" t="inlineStr">
        <is>
          <t>G</t>
        </is>
      </c>
      <c r="D1059" s="12" t="inlineStr">
        <is>
          <t>Motor 3 of 10, 30 kW</t>
        </is>
      </c>
      <c r="E1059" s="12" t="n">
        <v>480</v>
      </c>
      <c r="F1059" s="12" t="n">
        <v>30</v>
      </c>
      <c r="G1059" s="12" t="n">
        <v>42.5</v>
      </c>
      <c r="H1059" s="12" t="inlineStr">
        <is>
          <t>CCS MV switchgear building (VFDs)</t>
        </is>
      </c>
      <c r="I1059" s="12" t="inlineStr">
        <is>
          <t>LV 600 V</t>
        </is>
      </c>
      <c r="J1059" s="12" t="inlineStr">
        <is>
          <t>6</t>
        </is>
      </c>
      <c r="K1059" s="12" t="n">
        <v>1</v>
      </c>
    </row>
    <row r="1060">
      <c r="A1060" s="12" t="inlineStr">
        <is>
          <t>CO2 compression 3 x ~19 MW + dehydration</t>
        </is>
      </c>
      <c r="B1060" s="12" t="inlineStr"/>
      <c r="C1060" s="12" t="inlineStr">
        <is>
          <t>G</t>
        </is>
      </c>
      <c r="D1060" s="12" t="inlineStr">
        <is>
          <t>Motor 4 of 10, 30 kW</t>
        </is>
      </c>
      <c r="E1060" s="12" t="n">
        <v>480</v>
      </c>
      <c r="F1060" s="12" t="n">
        <v>30</v>
      </c>
      <c r="G1060" s="12" t="n">
        <v>42.5</v>
      </c>
      <c r="H1060" s="12" t="inlineStr">
        <is>
          <t>CCS MV switchgear building (VFDs)</t>
        </is>
      </c>
      <c r="I1060" s="12" t="inlineStr">
        <is>
          <t>LV 600 V</t>
        </is>
      </c>
      <c r="J1060" s="12" t="inlineStr">
        <is>
          <t>6</t>
        </is>
      </c>
      <c r="K1060" s="12" t="n">
        <v>1</v>
      </c>
    </row>
    <row r="1061">
      <c r="A1061" s="12" t="inlineStr">
        <is>
          <t>CO2 compression 3 x ~19 MW + dehydration</t>
        </is>
      </c>
      <c r="B1061" s="12" t="inlineStr"/>
      <c r="C1061" s="12" t="inlineStr">
        <is>
          <t>G</t>
        </is>
      </c>
      <c r="D1061" s="12" t="inlineStr">
        <is>
          <t>Motor 5 of 10, 30 kW</t>
        </is>
      </c>
      <c r="E1061" s="12" t="n">
        <v>480</v>
      </c>
      <c r="F1061" s="12" t="n">
        <v>30</v>
      </c>
      <c r="G1061" s="12" t="n">
        <v>42.5</v>
      </c>
      <c r="H1061" s="12" t="inlineStr">
        <is>
          <t>CCS MV switchgear building (VFDs)</t>
        </is>
      </c>
      <c r="I1061" s="12" t="inlineStr">
        <is>
          <t>LV 600 V</t>
        </is>
      </c>
      <c r="J1061" s="12" t="inlineStr">
        <is>
          <t>6</t>
        </is>
      </c>
      <c r="K1061" s="12" t="n">
        <v>1</v>
      </c>
    </row>
    <row r="1062">
      <c r="A1062" s="12" t="inlineStr">
        <is>
          <t>CO2 compression 3 x ~19 MW + dehydration</t>
        </is>
      </c>
      <c r="B1062" s="12" t="inlineStr"/>
      <c r="C1062" s="12" t="inlineStr">
        <is>
          <t>G</t>
        </is>
      </c>
      <c r="D1062" s="12" t="inlineStr">
        <is>
          <t>Motor 6 of 10, 30 kW</t>
        </is>
      </c>
      <c r="E1062" s="12" t="n">
        <v>480</v>
      </c>
      <c r="F1062" s="12" t="n">
        <v>30</v>
      </c>
      <c r="G1062" s="12" t="n">
        <v>42.5</v>
      </c>
      <c r="H1062" s="12" t="inlineStr">
        <is>
          <t>CCS MV switchgear building (VFDs)</t>
        </is>
      </c>
      <c r="I1062" s="12" t="inlineStr">
        <is>
          <t>LV 600 V</t>
        </is>
      </c>
      <c r="J1062" s="12" t="inlineStr">
        <is>
          <t>6</t>
        </is>
      </c>
      <c r="K1062" s="12" t="n">
        <v>1</v>
      </c>
    </row>
    <row r="1063">
      <c r="A1063" s="12" t="inlineStr">
        <is>
          <t>CO2 compression 3 x ~19 MW + dehydration</t>
        </is>
      </c>
      <c r="B1063" s="12" t="inlineStr"/>
      <c r="C1063" s="12" t="inlineStr">
        <is>
          <t>G</t>
        </is>
      </c>
      <c r="D1063" s="12" t="inlineStr">
        <is>
          <t>Motor 7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8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9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10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480 V welding receptacle 1</t>
        </is>
      </c>
      <c r="E1067" s="12" t="n">
        <v>480</v>
      </c>
      <c r="F1067" s="12" t="n">
        <v>60</v>
      </c>
      <c r="G1067" s="12" t="n">
        <v>76</v>
      </c>
      <c r="H1067" s="12" t="inlineStr">
        <is>
          <t>CCS MV switchgear building (VFDs)</t>
        </is>
      </c>
      <c r="I1067" s="12" t="inlineStr">
        <is>
          <t>LV 600 V</t>
        </is>
      </c>
      <c r="J1067" s="12" t="inlineStr">
        <is>
          <t>2</t>
        </is>
      </c>
      <c r="K1067" s="12" t="n">
        <v>1</v>
      </c>
    </row>
    <row r="1068">
      <c r="A1068" s="12" t="inlineStr">
        <is>
          <t>CO2 compression 3 x ~19 MW + dehydration</t>
        </is>
      </c>
      <c r="B1068" s="12" t="inlineStr"/>
      <c r="C1068" s="12" t="inlineStr">
        <is>
          <t>G</t>
        </is>
      </c>
      <c r="D1068" s="12" t="inlineStr">
        <is>
          <t>480 V welding receptacle 2</t>
        </is>
      </c>
      <c r="E1068" s="12" t="n">
        <v>480</v>
      </c>
      <c r="F1068" s="12" t="n">
        <v>60</v>
      </c>
      <c r="G1068" s="12" t="n">
        <v>76</v>
      </c>
      <c r="H1068" s="12" t="inlineStr">
        <is>
          <t>CCS MV switchgear building (VFDs)</t>
        </is>
      </c>
      <c r="I1068" s="12" t="inlineStr">
        <is>
          <t>LV 600 V</t>
        </is>
      </c>
      <c r="J1068" s="12" t="inlineStr">
        <is>
          <t>2</t>
        </is>
      </c>
      <c r="K1068" s="12" t="n">
        <v>1</v>
      </c>
    </row>
    <row r="1069">
      <c r="A1069" s="12" t="inlineStr">
        <is>
          <t>CO2 compression 3 x ~19 MW + dehydration</t>
        </is>
      </c>
      <c r="B1069" s="12" t="inlineStr"/>
      <c r="C1069" s="12" t="inlineStr">
        <is>
          <t>G</t>
        </is>
      </c>
      <c r="D1069" s="12" t="inlineStr">
        <is>
          <t>480 V welding receptacle 3</t>
        </is>
      </c>
      <c r="E1069" s="12" t="n">
        <v>480</v>
      </c>
      <c r="F1069" s="12" t="n">
        <v>60</v>
      </c>
      <c r="G1069" s="12" t="n">
        <v>76</v>
      </c>
      <c r="H1069" s="12" t="inlineStr">
        <is>
          <t>CCS MV switchgear building (VFDs)</t>
        </is>
      </c>
      <c r="I1069" s="12" t="inlineStr">
        <is>
          <t>LV 600 V</t>
        </is>
      </c>
      <c r="J1069" s="12" t="inlineStr">
        <is>
          <t>2</t>
        </is>
      </c>
      <c r="K1069" s="12" t="n">
        <v>1</v>
      </c>
    </row>
    <row r="1070">
      <c r="A1070" s="12" t="inlineStr">
        <is>
          <t>CO2 compression 3 x ~19 MW + dehydration</t>
        </is>
      </c>
      <c r="B1070" s="12" t="inlineStr"/>
      <c r="C1070" s="12" t="inlineStr">
        <is>
          <t>G</t>
        </is>
      </c>
      <c r="D1070" s="12" t="inlineStr">
        <is>
          <t>480 V welding receptacle 4</t>
        </is>
      </c>
      <c r="E1070" s="12" t="n">
        <v>480</v>
      </c>
      <c r="F1070" s="12" t="n">
        <v>60</v>
      </c>
      <c r="G1070" s="12" t="n">
        <v>76</v>
      </c>
      <c r="H1070" s="12" t="inlineStr">
        <is>
          <t>CCS MV switchgear building (VFDs)</t>
        </is>
      </c>
      <c r="I1070" s="12" t="inlineStr">
        <is>
          <t>LV 600 V</t>
        </is>
      </c>
      <c r="J1070" s="12" t="inlineStr">
        <is>
          <t>2</t>
        </is>
      </c>
      <c r="K1070" s="12" t="n">
        <v>1</v>
      </c>
    </row>
    <row r="1071">
      <c r="A1071" s="12" t="inlineStr">
        <is>
          <t>CO2 dehydration: molecular-sieve towers and regeneration heater</t>
        </is>
      </c>
      <c r="B1071" s="12" t="inlineStr"/>
      <c r="C1071" s="12" t="inlineStr">
        <is>
          <t>G</t>
        </is>
      </c>
      <c r="D1071" s="12" t="inlineStr">
        <is>
          <t>Motor 1 of 2, 20 kW</t>
        </is>
      </c>
      <c r="E1071" s="12" t="n">
        <v>480</v>
      </c>
      <c r="F1071" s="12" t="n">
        <v>20</v>
      </c>
      <c r="G1071" s="12" t="n">
        <v>28.3</v>
      </c>
      <c r="H1071" s="12" t="inlineStr">
        <is>
          <t>CCS MV switchgear building (VFDs)</t>
        </is>
      </c>
      <c r="I1071" s="12" t="inlineStr">
        <is>
          <t>LV 600 V</t>
        </is>
      </c>
      <c r="J1071" s="12" t="inlineStr">
        <is>
          <t>6</t>
        </is>
      </c>
      <c r="K1071" s="12" t="n">
        <v>1</v>
      </c>
    </row>
    <row r="1072">
      <c r="A1072" s="12" t="inlineStr">
        <is>
          <t>CO2 dehydration: molecular-sieve towers and regeneration heater</t>
        </is>
      </c>
      <c r="B1072" s="12" t="inlineStr"/>
      <c r="C1072" s="12" t="inlineStr">
        <is>
          <t>G</t>
        </is>
      </c>
      <c r="D1072" s="12" t="inlineStr">
        <is>
          <t>Motor 2 of 2, 20 kW</t>
        </is>
      </c>
      <c r="E1072" s="12" t="n">
        <v>480</v>
      </c>
      <c r="F1072" s="12" t="n">
        <v>20</v>
      </c>
      <c r="G1072" s="12" t="n">
        <v>28.3</v>
      </c>
      <c r="H1072" s="12" t="inlineStr">
        <is>
          <t>CCS MV switchgear building (VFDs)</t>
        </is>
      </c>
      <c r="I1072" s="12" t="inlineStr">
        <is>
          <t>LV 600 V</t>
        </is>
      </c>
      <c r="J1072" s="12" t="inlineStr">
        <is>
          <t>6</t>
        </is>
      </c>
      <c r="K1072" s="12" t="n">
        <v>1</v>
      </c>
    </row>
    <row r="1073">
      <c r="A1073" s="12" t="inlineStr">
        <is>
          <t>CO2 dehydration: molecular-sieve towers and regeneration heater</t>
        </is>
      </c>
      <c r="B1073" s="12" t="inlineStr"/>
      <c r="C1073" s="12" t="inlineStr">
        <is>
          <t>G</t>
        </is>
      </c>
      <c r="D1073" s="12" t="inlineStr">
        <is>
          <t>Motor 1 of 1, 200 kW</t>
        </is>
      </c>
      <c r="E1073" s="12" t="n">
        <v>480</v>
      </c>
      <c r="F1073" s="12" t="n">
        <v>200</v>
      </c>
      <c r="G1073" s="12" t="n">
        <v>283</v>
      </c>
      <c r="H1073" s="12" t="inlineStr">
        <is>
          <t>CCS MV switchgear building (VFDs)</t>
        </is>
      </c>
      <c r="I1073" s="12" t="inlineStr">
        <is>
          <t>LV 600 V</t>
        </is>
      </c>
      <c r="J1073" s="12" t="inlineStr">
        <is>
          <t>500 kcmil</t>
        </is>
      </c>
      <c r="K1073" s="12" t="n">
        <v>1</v>
      </c>
    </row>
    <row r="1074">
      <c r="A1074" s="12" t="inlineStr">
        <is>
          <t>CO2 dehydration: molecular-sieve towers and regeneration heater</t>
        </is>
      </c>
      <c r="B1074" s="12" t="inlineStr"/>
      <c r="C1074" s="12" t="inlineStr">
        <is>
          <t>G</t>
        </is>
      </c>
      <c r="D1074" s="12" t="inlineStr">
        <is>
          <t>MOV 1: power</t>
        </is>
      </c>
      <c r="E1074" s="12" t="n">
        <v>480</v>
      </c>
      <c r="F1074" s="12" t="n">
        <v>2.5</v>
      </c>
      <c r="G1074" s="12" t="n">
        <v>3.5</v>
      </c>
      <c r="H1074" s="12" t="inlineStr">
        <is>
          <t>CCS MV switchgear building (VFDs)</t>
        </is>
      </c>
      <c r="I1074" s="12" t="inlineStr">
        <is>
          <t>LV 600 V</t>
        </is>
      </c>
      <c r="J1074" s="12" t="inlineStr">
        <is>
          <t>10</t>
        </is>
      </c>
      <c r="K1074" s="12" t="n">
        <v>1</v>
      </c>
    </row>
    <row r="1075">
      <c r="A1075" s="12" t="inlineStr">
        <is>
          <t>CO2 dehydration: molecular-sieve towers and regeneration heater</t>
        </is>
      </c>
      <c r="B1075" s="12" t="inlineStr"/>
      <c r="C1075" s="12" t="inlineStr">
        <is>
          <t>G</t>
        </is>
      </c>
      <c r="D1075" s="12" t="inlineStr">
        <is>
          <t>MOV 2: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CO2 dehydration: molecular-sieve towers and regeneration heater</t>
        </is>
      </c>
      <c r="B1076" s="12" t="inlineStr"/>
      <c r="C1076" s="12" t="inlineStr">
        <is>
          <t>G</t>
        </is>
      </c>
      <c r="D1076" s="12" t="inlineStr">
        <is>
          <t>MOV 3: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CO2 dehydration: molecular-sieve towers and regeneration heater</t>
        </is>
      </c>
      <c r="B1077" s="12" t="inlineStr"/>
      <c r="C1077" s="12" t="inlineStr">
        <is>
          <t>G</t>
        </is>
      </c>
      <c r="D1077" s="12" t="inlineStr">
        <is>
          <t>MOV 4: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CO2 dehydration: molecular-sieve towers and regeneration heater</t>
        </is>
      </c>
      <c r="B1078" s="12" t="inlineStr"/>
      <c r="C1078" s="12" t="inlineStr">
        <is>
          <t>G</t>
        </is>
      </c>
      <c r="D1078" s="12" t="inlineStr">
        <is>
          <t>MOV 5: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CO2 dehydration: molecular-sieve towers and regeneration heater</t>
        </is>
      </c>
      <c r="B1079" s="12" t="inlineStr"/>
      <c r="C1079" s="12" t="inlineStr">
        <is>
          <t>G</t>
        </is>
      </c>
      <c r="D1079" s="12" t="inlineStr">
        <is>
          <t>MOV 6: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CO2 dehydration: molecular-sieve towers and regeneration heater</t>
        </is>
      </c>
      <c r="B1080" s="12" t="inlineStr"/>
      <c r="C1080" s="12" t="inlineStr">
        <is>
          <t>G</t>
        </is>
      </c>
      <c r="D1080" s="12" t="inlineStr">
        <is>
          <t>MOV 7: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8: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9: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10: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11: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12: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CONDITIONAL: HP export compressor + metering</t>
        </is>
      </c>
      <c r="B1086" s="12" t="inlineStr"/>
      <c r="C1086" s="12" t="inlineStr">
        <is>
          <t>G</t>
        </is>
      </c>
      <c r="D1086" s="12" t="inlineStr">
        <is>
          <t>Motor 1 of 4, 30 kW</t>
        </is>
      </c>
      <c r="E1086" s="12" t="n">
        <v>480</v>
      </c>
      <c r="F1086" s="12" t="n">
        <v>30</v>
      </c>
      <c r="G1086" s="12" t="n">
        <v>42.5</v>
      </c>
      <c r="H1086" s="12" t="inlineStr">
        <is>
          <t>CCS MV switchgear building (VFDs)</t>
        </is>
      </c>
      <c r="I1086" s="12" t="inlineStr">
        <is>
          <t>LV 600 V</t>
        </is>
      </c>
      <c r="J1086" s="12" t="inlineStr">
        <is>
          <t>6</t>
        </is>
      </c>
      <c r="K1086" s="12" t="n">
        <v>1</v>
      </c>
    </row>
    <row r="1087">
      <c r="A1087" s="12" t="inlineStr">
        <is>
          <t>CONDITIONAL: HP export compressor + metering</t>
        </is>
      </c>
      <c r="B1087" s="12" t="inlineStr"/>
      <c r="C1087" s="12" t="inlineStr">
        <is>
          <t>G</t>
        </is>
      </c>
      <c r="D1087" s="12" t="inlineStr">
        <is>
          <t>Motor 2 of 4, 30 kW</t>
        </is>
      </c>
      <c r="E1087" s="12" t="n">
        <v>480</v>
      </c>
      <c r="F1087" s="12" t="n">
        <v>30</v>
      </c>
      <c r="G1087" s="12" t="n">
        <v>42.5</v>
      </c>
      <c r="H1087" s="12" t="inlineStr">
        <is>
          <t>CCS MV switchgear building (VFDs)</t>
        </is>
      </c>
      <c r="I1087" s="12" t="inlineStr">
        <is>
          <t>LV 600 V</t>
        </is>
      </c>
      <c r="J1087" s="12" t="inlineStr">
        <is>
          <t>6</t>
        </is>
      </c>
      <c r="K1087" s="12" t="n">
        <v>1</v>
      </c>
    </row>
    <row r="1088">
      <c r="A1088" s="12" t="inlineStr">
        <is>
          <t>CONDITIONAL: HP export compressor + metering</t>
        </is>
      </c>
      <c r="B1088" s="12" t="inlineStr"/>
      <c r="C1088" s="12" t="inlineStr">
        <is>
          <t>G</t>
        </is>
      </c>
      <c r="D1088" s="12" t="inlineStr">
        <is>
          <t>Motor 3 of 4, 30 kW</t>
        </is>
      </c>
      <c r="E1088" s="12" t="n">
        <v>480</v>
      </c>
      <c r="F1088" s="12" t="n">
        <v>30</v>
      </c>
      <c r="G1088" s="12" t="n">
        <v>42.5</v>
      </c>
      <c r="H1088" s="12" t="inlineStr">
        <is>
          <t>CCS MV switchgear building (VFDs)</t>
        </is>
      </c>
      <c r="I1088" s="12" t="inlineStr">
        <is>
          <t>LV 600 V</t>
        </is>
      </c>
      <c r="J1088" s="12" t="inlineStr">
        <is>
          <t>6</t>
        </is>
      </c>
      <c r="K1088" s="12" t="n">
        <v>1</v>
      </c>
    </row>
    <row r="1089">
      <c r="A1089" s="12" t="inlineStr">
        <is>
          <t>CONDITIONAL: HP export compressor + metering</t>
        </is>
      </c>
      <c r="B1089" s="12" t="inlineStr"/>
      <c r="C1089" s="12" t="inlineStr">
        <is>
          <t>G</t>
        </is>
      </c>
      <c r="D1089" s="12" t="inlineStr">
        <is>
          <t>Motor 4 of 4, 30 kW</t>
        </is>
      </c>
      <c r="E1089" s="12" t="n">
        <v>480</v>
      </c>
      <c r="F1089" s="12" t="n">
        <v>30</v>
      </c>
      <c r="G1089" s="12" t="n">
        <v>42.5</v>
      </c>
      <c r="H1089" s="12" t="inlineStr">
        <is>
          <t>CCS MV switchgear building (VFDs)</t>
        </is>
      </c>
      <c r="I1089" s="12" t="inlineStr">
        <is>
          <t>LV 600 V</t>
        </is>
      </c>
      <c r="J1089" s="12" t="inlineStr">
        <is>
          <t>6</t>
        </is>
      </c>
      <c r="K1089" s="12" t="n">
        <v>1</v>
      </c>
    </row>
    <row r="1090">
      <c r="A1090" s="12" t="inlineStr">
        <is>
          <t>DCC-A pumps + water filter</t>
        </is>
      </c>
      <c r="B1090" s="12" t="inlineStr"/>
      <c r="C1090" s="12" t="inlineStr">
        <is>
          <t>G</t>
        </is>
      </c>
      <c r="D1090" s="12" t="inlineStr">
        <is>
          <t>Motor 1 of 2, 200 kW</t>
        </is>
      </c>
      <c r="E1090" s="12" t="n">
        <v>480</v>
      </c>
      <c r="F1090" s="12" t="n">
        <v>200</v>
      </c>
      <c r="G1090" s="12" t="n">
        <v>283</v>
      </c>
      <c r="H1090" s="12" t="inlineStr">
        <is>
          <t>CCS MV switchgear building (VFDs)</t>
        </is>
      </c>
      <c r="I1090" s="12" t="inlineStr">
        <is>
          <t>LV 600 V</t>
        </is>
      </c>
      <c r="J1090" s="12" t="inlineStr">
        <is>
          <t>500 kcmil</t>
        </is>
      </c>
      <c r="K1090" s="12" t="n">
        <v>1</v>
      </c>
    </row>
    <row r="1091">
      <c r="A1091" s="12" t="inlineStr">
        <is>
          <t>DCC-A pumps + water filter</t>
        </is>
      </c>
      <c r="B1091" s="12" t="inlineStr"/>
      <c r="C1091" s="12" t="inlineStr">
        <is>
          <t>G</t>
        </is>
      </c>
      <c r="D1091" s="12" t="inlineStr">
        <is>
          <t>Motor 2 of 2, 200 kW</t>
        </is>
      </c>
      <c r="E1091" s="12" t="n">
        <v>480</v>
      </c>
      <c r="F1091" s="12" t="n">
        <v>200</v>
      </c>
      <c r="G1091" s="12" t="n">
        <v>283</v>
      </c>
      <c r="H1091" s="12" t="inlineStr">
        <is>
          <t>CCS MV switchgear building (VFDs)</t>
        </is>
      </c>
      <c r="I1091" s="12" t="inlineStr">
        <is>
          <t>LV 600 V</t>
        </is>
      </c>
      <c r="J1091" s="12" t="inlineStr">
        <is>
          <t>500 kcmil</t>
        </is>
      </c>
      <c r="K1091" s="12" t="n">
        <v>1</v>
      </c>
    </row>
    <row r="1092">
      <c r="A1092" s="12" t="inlineStr">
        <is>
          <t>DCC-A: direct-contact cooler (quench)</t>
        </is>
      </c>
      <c r="B1092" s="12" t="inlineStr">
        <is>
          <t>DCC-A</t>
        </is>
      </c>
      <c r="C1092" s="12" t="inlineStr">
        <is>
          <t>G</t>
        </is>
      </c>
      <c r="D1092" s="12" t="inlineStr">
        <is>
          <t>LV power feeder</t>
        </is>
      </c>
      <c r="E1092" s="12" t="n">
        <v>480</v>
      </c>
      <c r="F1092" s="12" t="n">
        <v>15</v>
      </c>
      <c r="G1092" s="12" t="n">
        <v>21.2</v>
      </c>
      <c r="H1092" s="12" t="inlineStr">
        <is>
          <t>CCS MV switchgear building (VFDs)</t>
        </is>
      </c>
      <c r="I1092" s="12" t="inlineStr">
        <is>
          <t>LV 600 V</t>
        </is>
      </c>
      <c r="J1092" s="12" t="inlineStr">
        <is>
          <t>6</t>
        </is>
      </c>
      <c r="K1092" s="12" t="n">
        <v>1</v>
      </c>
    </row>
    <row r="1093">
      <c r="A1093" s="12" t="inlineStr">
        <is>
          <t>DCC-A: direct-contact cooler (quench)</t>
        </is>
      </c>
      <c r="B1093" s="12" t="inlineStr">
        <is>
          <t>DCC-A</t>
        </is>
      </c>
      <c r="C1093" s="12" t="inlineStr">
        <is>
          <t>G</t>
        </is>
      </c>
      <c r="D1093" s="12" t="inlineStr">
        <is>
          <t>Area / platform lighting circuit 1 (8 fixtures)</t>
        </is>
      </c>
      <c r="E1093" s="12" t="n">
        <v>480</v>
      </c>
      <c r="F1093" s="12" t="n">
        <v>3</v>
      </c>
      <c r="G1093" s="12" t="n">
        <v>5</v>
      </c>
      <c r="H1093" s="12" t="inlineStr">
        <is>
          <t>CCS MV switchgear building (VFDs)</t>
        </is>
      </c>
      <c r="I1093" s="12" t="inlineStr">
        <is>
          <t>LV 600 V</t>
        </is>
      </c>
      <c r="J1093" s="12" t="inlineStr">
        <is>
          <t>10</t>
        </is>
      </c>
      <c r="K1093" s="12" t="n">
        <v>1</v>
      </c>
    </row>
    <row r="1094">
      <c r="A1094" s="12" t="inlineStr">
        <is>
          <t>DCC-B pumps + water filter</t>
        </is>
      </c>
      <c r="B1094" s="12" t="inlineStr"/>
      <c r="C1094" s="12" t="inlineStr">
        <is>
          <t>G</t>
        </is>
      </c>
      <c r="D1094" s="12" t="inlineStr">
        <is>
          <t>Motor 1 of 2, 200 kW</t>
        </is>
      </c>
      <c r="E1094" s="12" t="n">
        <v>480</v>
      </c>
      <c r="F1094" s="12" t="n">
        <v>200</v>
      </c>
      <c r="G1094" s="12" t="n">
        <v>283</v>
      </c>
      <c r="H1094" s="12" t="inlineStr">
        <is>
          <t>CCS MV switchgear building (VFDs)</t>
        </is>
      </c>
      <c r="I1094" s="12" t="inlineStr">
        <is>
          <t>LV 600 V</t>
        </is>
      </c>
      <c r="J1094" s="12" t="inlineStr">
        <is>
          <t>500 kcmil</t>
        </is>
      </c>
      <c r="K1094" s="12" t="n">
        <v>1</v>
      </c>
    </row>
    <row r="1095">
      <c r="A1095" s="12" t="inlineStr">
        <is>
          <t>DCC-B pumps + water filter</t>
        </is>
      </c>
      <c r="B1095" s="12" t="inlineStr"/>
      <c r="C1095" s="12" t="inlineStr">
        <is>
          <t>G</t>
        </is>
      </c>
      <c r="D1095" s="12" t="inlineStr">
        <is>
          <t>Motor 2 of 2, 200 kW</t>
        </is>
      </c>
      <c r="E1095" s="12" t="n">
        <v>480</v>
      </c>
      <c r="F1095" s="12" t="n">
        <v>200</v>
      </c>
      <c r="G1095" s="12" t="n">
        <v>283</v>
      </c>
      <c r="H1095" s="12" t="inlineStr">
        <is>
          <t>CCS MV switchgear building (VFDs)</t>
        </is>
      </c>
      <c r="I1095" s="12" t="inlineStr">
        <is>
          <t>LV 600 V</t>
        </is>
      </c>
      <c r="J1095" s="12" t="inlineStr">
        <is>
          <t>500 kcmil</t>
        </is>
      </c>
      <c r="K1095" s="12" t="n">
        <v>1</v>
      </c>
    </row>
    <row r="1096">
      <c r="A1096" s="12" t="inlineStr">
        <is>
          <t>DCC-B: direct-contact cooler (quench)</t>
        </is>
      </c>
      <c r="B1096" s="12" t="inlineStr">
        <is>
          <t>DCC-B</t>
        </is>
      </c>
      <c r="C1096" s="12" t="inlineStr">
        <is>
          <t>G</t>
        </is>
      </c>
      <c r="D1096" s="12" t="inlineStr">
        <is>
          <t>LV power feeder</t>
        </is>
      </c>
      <c r="E1096" s="12" t="n">
        <v>480</v>
      </c>
      <c r="F1096" s="12" t="n">
        <v>15</v>
      </c>
      <c r="G1096" s="12" t="n">
        <v>21.2</v>
      </c>
      <c r="H1096" s="12" t="inlineStr">
        <is>
          <t>CCS MV switchgear building (VFDs)</t>
        </is>
      </c>
      <c r="I1096" s="12" t="inlineStr">
        <is>
          <t>LV 600 V</t>
        </is>
      </c>
      <c r="J1096" s="12" t="inlineStr">
        <is>
          <t>8</t>
        </is>
      </c>
      <c r="K1096" s="12" t="n">
        <v>1</v>
      </c>
    </row>
    <row r="1097">
      <c r="A1097" s="12" t="inlineStr">
        <is>
          <t>DCC-B: direct-contact cooler (quench)</t>
        </is>
      </c>
      <c r="B1097" s="12" t="inlineStr">
        <is>
          <t>DCC-B</t>
        </is>
      </c>
      <c r="C1097" s="12" t="inlineStr">
        <is>
          <t>G</t>
        </is>
      </c>
      <c r="D1097" s="12" t="inlineStr">
        <is>
          <t>Area / platform lighting circuit 1 (8 fixtures)</t>
        </is>
      </c>
      <c r="E1097" s="12" t="n">
        <v>480</v>
      </c>
      <c r="F1097" s="12" t="n">
        <v>3</v>
      </c>
      <c r="G1097" s="12" t="n">
        <v>5</v>
      </c>
      <c r="H1097" s="12" t="inlineStr">
        <is>
          <t>CCS MV switchgear building (VFDs)</t>
        </is>
      </c>
      <c r="I1097" s="12" t="inlineStr">
        <is>
          <t>LV 600 V</t>
        </is>
      </c>
      <c r="J1097" s="12" t="inlineStr">
        <is>
          <t>10</t>
        </is>
      </c>
      <c r="K1097" s="12" t="n">
        <v>1</v>
      </c>
    </row>
    <row r="1098">
      <c r="A1098" s="12" t="inlineStr">
        <is>
          <t>DCC-C pumps + water filter</t>
        </is>
      </c>
      <c r="B1098" s="12" t="inlineStr"/>
      <c r="C1098" s="12" t="inlineStr">
        <is>
          <t>G</t>
        </is>
      </c>
      <c r="D1098" s="12" t="inlineStr">
        <is>
          <t>Motor 1 of 2, 200 kW</t>
        </is>
      </c>
      <c r="E1098" s="12" t="n">
        <v>480</v>
      </c>
      <c r="F1098" s="12" t="n">
        <v>200</v>
      </c>
      <c r="G1098" s="12" t="n">
        <v>283</v>
      </c>
      <c r="H1098" s="12" t="inlineStr">
        <is>
          <t>CCS MV switchgear building (VFDs)</t>
        </is>
      </c>
      <c r="I1098" s="12" t="inlineStr">
        <is>
          <t>LV 600 V</t>
        </is>
      </c>
      <c r="J1098" s="12" t="inlineStr">
        <is>
          <t>500 kcmil</t>
        </is>
      </c>
      <c r="K1098" s="12" t="n">
        <v>1</v>
      </c>
    </row>
    <row r="1099">
      <c r="A1099" s="12" t="inlineStr">
        <is>
          <t>DCC-C pumps + water filter</t>
        </is>
      </c>
      <c r="B1099" s="12" t="inlineStr"/>
      <c r="C1099" s="12" t="inlineStr">
        <is>
          <t>G</t>
        </is>
      </c>
      <c r="D1099" s="12" t="inlineStr">
        <is>
          <t>Motor 2 of 2, 200 kW</t>
        </is>
      </c>
      <c r="E1099" s="12" t="n">
        <v>480</v>
      </c>
      <c r="F1099" s="12" t="n">
        <v>200</v>
      </c>
      <c r="G1099" s="12" t="n">
        <v>283</v>
      </c>
      <c r="H1099" s="12" t="inlineStr">
        <is>
          <t>CCS MV switchgear building (VFDs)</t>
        </is>
      </c>
      <c r="I1099" s="12" t="inlineStr">
        <is>
          <t>LV 600 V</t>
        </is>
      </c>
      <c r="J1099" s="12" t="inlineStr">
        <is>
          <t>500 kcmil</t>
        </is>
      </c>
      <c r="K1099" s="12" t="n">
        <v>1</v>
      </c>
    </row>
    <row r="1100">
      <c r="A1100" s="12" t="inlineStr">
        <is>
          <t>DCC-C: direct-contact cooler (quench)</t>
        </is>
      </c>
      <c r="B1100" s="12" t="inlineStr">
        <is>
          <t>DCC-C</t>
        </is>
      </c>
      <c r="C1100" s="12" t="inlineStr">
        <is>
          <t>G</t>
        </is>
      </c>
      <c r="D1100" s="12" t="inlineStr">
        <is>
          <t>LV power feeder</t>
        </is>
      </c>
      <c r="E1100" s="12" t="n">
        <v>480</v>
      </c>
      <c r="F1100" s="12" t="n">
        <v>15</v>
      </c>
      <c r="G1100" s="12" t="n">
        <v>21.2</v>
      </c>
      <c r="H1100" s="12" t="inlineStr">
        <is>
          <t>CCS MV switchgear building (VFDs)</t>
        </is>
      </c>
      <c r="I1100" s="12" t="inlineStr">
        <is>
          <t>LV 600 V</t>
        </is>
      </c>
      <c r="J1100" s="12" t="inlineStr">
        <is>
          <t>10</t>
        </is>
      </c>
      <c r="K1100" s="12" t="n">
        <v>1</v>
      </c>
    </row>
    <row r="1101">
      <c r="A1101" s="12" t="inlineStr">
        <is>
          <t>DCC-C: direct-contact cooler (quench)</t>
        </is>
      </c>
      <c r="B1101" s="12" t="inlineStr">
        <is>
          <t>DCC-C</t>
        </is>
      </c>
      <c r="C1101" s="12" t="inlineStr">
        <is>
          <t>G</t>
        </is>
      </c>
      <c r="D1101" s="12" t="inlineStr">
        <is>
          <t>Area / platform lighting circuit 1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DMP-A: diverter / bypass damper</t>
        </is>
      </c>
      <c r="B1102" s="12" t="inlineStr">
        <is>
          <t>DMP-A</t>
        </is>
      </c>
      <c r="C1102" s="12" t="inlineStr">
        <is>
          <t>G</t>
        </is>
      </c>
      <c r="D1102" s="12" t="inlineStr">
        <is>
          <t>Motor 1 of 2, 15 kW</t>
        </is>
      </c>
      <c r="E1102" s="12" t="n">
        <v>480</v>
      </c>
      <c r="F1102" s="12" t="n">
        <v>15</v>
      </c>
      <c r="G1102" s="12" t="n">
        <v>21.2</v>
      </c>
      <c r="H1102" s="12" t="inlineStr">
        <is>
          <t>CCS MV switchgear building (VFDs)</t>
        </is>
      </c>
      <c r="I1102" s="12" t="inlineStr">
        <is>
          <t>LV 600 V</t>
        </is>
      </c>
      <c r="J1102" s="12" t="inlineStr">
        <is>
          <t>2</t>
        </is>
      </c>
      <c r="K1102" s="12" t="n">
        <v>1</v>
      </c>
    </row>
    <row r="1103">
      <c r="A1103" s="12" t="inlineStr">
        <is>
          <t>DMP-A: diverter / bypass damper</t>
        </is>
      </c>
      <c r="B1103" s="12" t="inlineStr">
        <is>
          <t>DMP-A</t>
        </is>
      </c>
      <c r="C1103" s="12" t="inlineStr">
        <is>
          <t>G</t>
        </is>
      </c>
      <c r="D1103" s="12" t="inlineStr">
        <is>
          <t>Motor 2 of 2, 15 kW</t>
        </is>
      </c>
      <c r="E1103" s="12" t="n">
        <v>480</v>
      </c>
      <c r="F1103" s="12" t="n">
        <v>15</v>
      </c>
      <c r="G1103" s="12" t="n">
        <v>21.2</v>
      </c>
      <c r="H1103" s="12" t="inlineStr">
        <is>
          <t>CCS MV switchgear building (VFDs)</t>
        </is>
      </c>
      <c r="I1103" s="12" t="inlineStr">
        <is>
          <t>LV 600 V</t>
        </is>
      </c>
      <c r="J1103" s="12" t="inlineStr">
        <is>
          <t>2</t>
        </is>
      </c>
      <c r="K1103" s="12" t="n">
        <v>1</v>
      </c>
    </row>
    <row r="1104">
      <c r="A1104" s="12" t="inlineStr">
        <is>
          <t>DMP-B: diverter / bypass damper</t>
        </is>
      </c>
      <c r="B1104" s="12" t="inlineStr">
        <is>
          <t>DMP-B</t>
        </is>
      </c>
      <c r="C1104" s="12" t="inlineStr">
        <is>
          <t>G</t>
        </is>
      </c>
      <c r="D1104" s="12" t="inlineStr">
        <is>
          <t>Motor 1 of 2, 15 kW</t>
        </is>
      </c>
      <c r="E1104" s="12" t="n">
        <v>480</v>
      </c>
      <c r="F1104" s="12" t="n">
        <v>15</v>
      </c>
      <c r="G1104" s="12" t="n">
        <v>21.2</v>
      </c>
      <c r="H1104" s="12" t="inlineStr">
        <is>
          <t>CCS MV switchgear building (VFDs)</t>
        </is>
      </c>
      <c r="I1104" s="12" t="inlineStr">
        <is>
          <t>LV 600 V</t>
        </is>
      </c>
      <c r="J1104" s="12" t="inlineStr">
        <is>
          <t>2</t>
        </is>
      </c>
      <c r="K1104" s="12" t="n">
        <v>1</v>
      </c>
    </row>
    <row r="1105">
      <c r="A1105" s="12" t="inlineStr">
        <is>
          <t>DMP-B: diverter / bypass damper</t>
        </is>
      </c>
      <c r="B1105" s="12" t="inlineStr">
        <is>
          <t>DMP-B</t>
        </is>
      </c>
      <c r="C1105" s="12" t="inlineStr">
        <is>
          <t>G</t>
        </is>
      </c>
      <c r="D1105" s="12" t="inlineStr">
        <is>
          <t>Motor 2 of 2, 15 kW</t>
        </is>
      </c>
      <c r="E1105" s="12" t="n">
        <v>480</v>
      </c>
      <c r="F1105" s="12" t="n">
        <v>15</v>
      </c>
      <c r="G1105" s="12" t="n">
        <v>21.2</v>
      </c>
      <c r="H1105" s="12" t="inlineStr">
        <is>
          <t>CCS MV switchgear building (VFDs)</t>
        </is>
      </c>
      <c r="I1105" s="12" t="inlineStr">
        <is>
          <t>LV 600 V</t>
        </is>
      </c>
      <c r="J1105" s="12" t="inlineStr">
        <is>
          <t>2</t>
        </is>
      </c>
      <c r="K1105" s="12" t="n">
        <v>1</v>
      </c>
    </row>
    <row r="1106">
      <c r="A1106" s="12" t="inlineStr">
        <is>
          <t>DMP-C: diverter / bypass damper</t>
        </is>
      </c>
      <c r="B1106" s="12" t="inlineStr">
        <is>
          <t>DMP-C</t>
        </is>
      </c>
      <c r="C1106" s="12" t="inlineStr">
        <is>
          <t>G</t>
        </is>
      </c>
      <c r="D1106" s="12" t="inlineStr">
        <is>
          <t>Motor 1 of 2, 15 kW</t>
        </is>
      </c>
      <c r="E1106" s="12" t="n">
        <v>480</v>
      </c>
      <c r="F1106" s="12" t="n">
        <v>15</v>
      </c>
      <c r="G1106" s="12" t="n">
        <v>21.2</v>
      </c>
      <c r="H1106" s="12" t="inlineStr">
        <is>
          <t>CCS MV switchgear building (VFDs)</t>
        </is>
      </c>
      <c r="I1106" s="12" t="inlineStr">
        <is>
          <t>LV 600 V</t>
        </is>
      </c>
      <c r="J1106" s="12" t="inlineStr">
        <is>
          <t>2</t>
        </is>
      </c>
      <c r="K1106" s="12" t="n">
        <v>1</v>
      </c>
    </row>
    <row r="1107">
      <c r="A1107" s="12" t="inlineStr">
        <is>
          <t>DMP-C: diverter / bypass damper</t>
        </is>
      </c>
      <c r="B1107" s="12" t="inlineStr">
        <is>
          <t>DMP-C</t>
        </is>
      </c>
      <c r="C1107" s="12" t="inlineStr">
        <is>
          <t>G</t>
        </is>
      </c>
      <c r="D1107" s="12" t="inlineStr">
        <is>
          <t>Motor 2 of 2, 15 kW</t>
        </is>
      </c>
      <c r="E1107" s="12" t="n">
        <v>480</v>
      </c>
      <c r="F1107" s="12" t="n">
        <v>15</v>
      </c>
      <c r="G1107" s="12" t="n">
        <v>21.2</v>
      </c>
      <c r="H1107" s="12" t="inlineStr">
        <is>
          <t>CCS MV switchgear building (VFDs)</t>
        </is>
      </c>
      <c r="I1107" s="12" t="inlineStr">
        <is>
          <t>LV 600 V</t>
        </is>
      </c>
      <c r="J1107" s="12" t="inlineStr">
        <is>
          <t>2</t>
        </is>
      </c>
      <c r="K1107" s="12" t="n">
        <v>1</v>
      </c>
    </row>
    <row r="1108">
      <c r="A1108" s="12" t="inlineStr">
        <is>
          <t>RB-A: reboiler (LP steam from ST extraction)</t>
        </is>
      </c>
      <c r="B1108" s="12" t="inlineStr"/>
      <c r="C1108" s="12" t="inlineStr">
        <is>
          <t>G</t>
        </is>
      </c>
      <c r="D1108" s="12" t="inlineStr">
        <is>
          <t>MOV 1: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RB-A: reboiler (LP steam from ST extraction)</t>
        </is>
      </c>
      <c r="B1109" s="12" t="inlineStr"/>
      <c r="C1109" s="12" t="inlineStr">
        <is>
          <t>G</t>
        </is>
      </c>
      <c r="D1109" s="12" t="inlineStr">
        <is>
          <t>MOV 2: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RB-A: reboiler (LP steam from ST extraction)</t>
        </is>
      </c>
      <c r="B1110" s="12" t="inlineStr"/>
      <c r="C1110" s="12" t="inlineStr">
        <is>
          <t>G</t>
        </is>
      </c>
      <c r="D1110" s="12" t="inlineStr">
        <is>
          <t>MOV 3: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RB-A: reboiler (LP steam from ST extraction)</t>
        </is>
      </c>
      <c r="B1111" s="12" t="inlineStr"/>
      <c r="C1111" s="12" t="inlineStr">
        <is>
          <t>G</t>
        </is>
      </c>
      <c r="D1111" s="12" t="inlineStr">
        <is>
          <t>MOV 4: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RB-A: reboiler (LP steam from ST extraction)</t>
        </is>
      </c>
      <c r="B1112" s="12" t="inlineStr"/>
      <c r="C1112" s="12" t="inlineStr">
        <is>
          <t>G</t>
        </is>
      </c>
      <c r="D1112" s="12" t="inlineStr">
        <is>
          <t>LV power feeder</t>
        </is>
      </c>
      <c r="E1112" s="12" t="n">
        <v>480</v>
      </c>
      <c r="F1112" s="12" t="n">
        <v>10</v>
      </c>
      <c r="G1112" s="12" t="n">
        <v>14.2</v>
      </c>
      <c r="H1112" s="12" t="inlineStr">
        <is>
          <t>CCS MV switchgear building (VFDs)</t>
        </is>
      </c>
      <c r="I1112" s="12" t="inlineStr">
        <is>
          <t>LV 600 V</t>
        </is>
      </c>
      <c r="J1112" s="12" t="inlineStr">
        <is>
          <t>10</t>
        </is>
      </c>
      <c r="K1112" s="12" t="n">
        <v>1</v>
      </c>
    </row>
    <row r="1113">
      <c r="A1113" s="12" t="inlineStr">
        <is>
          <t>RB-B: reboiler (LP steam from ST extraction)</t>
        </is>
      </c>
      <c r="B1113" s="12" t="inlineStr"/>
      <c r="C1113" s="12" t="inlineStr">
        <is>
          <t>G</t>
        </is>
      </c>
      <c r="D1113" s="12" t="inlineStr">
        <is>
          <t>MOV 1: power</t>
        </is>
      </c>
      <c r="E1113" s="12" t="n">
        <v>480</v>
      </c>
      <c r="F1113" s="12" t="n">
        <v>2.5</v>
      </c>
      <c r="G1113" s="12" t="n">
        <v>3.5</v>
      </c>
      <c r="H1113" s="12" t="inlineStr">
        <is>
          <t>CCS MV switchgear building (VFDs)</t>
        </is>
      </c>
      <c r="I1113" s="12" t="inlineStr">
        <is>
          <t>LV 600 V</t>
        </is>
      </c>
      <c r="J1113" s="12" t="inlineStr">
        <is>
          <t>10</t>
        </is>
      </c>
      <c r="K1113" s="12" t="n">
        <v>1</v>
      </c>
    </row>
    <row r="1114">
      <c r="A1114" s="12" t="inlineStr">
        <is>
          <t>RB-B: reboiler (LP steam from ST extraction)</t>
        </is>
      </c>
      <c r="B1114" s="12" t="inlineStr"/>
      <c r="C1114" s="12" t="inlineStr">
        <is>
          <t>G</t>
        </is>
      </c>
      <c r="D1114" s="12" t="inlineStr">
        <is>
          <t>MOV 2: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RB-B: reboiler (LP steam from ST extraction)</t>
        </is>
      </c>
      <c r="B1115" s="12" t="inlineStr"/>
      <c r="C1115" s="12" t="inlineStr">
        <is>
          <t>G</t>
        </is>
      </c>
      <c r="D1115" s="12" t="inlineStr">
        <is>
          <t>MOV 3: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RB-B: reboiler (LP steam from ST extraction)</t>
        </is>
      </c>
      <c r="B1116" s="12" t="inlineStr"/>
      <c r="C1116" s="12" t="inlineStr">
        <is>
          <t>G</t>
        </is>
      </c>
      <c r="D1116" s="12" t="inlineStr">
        <is>
          <t>MOV 4: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RB-B: reboiler (LP steam from ST extraction)</t>
        </is>
      </c>
      <c r="B1117" s="12" t="inlineStr"/>
      <c r="C1117" s="12" t="inlineStr">
        <is>
          <t>G</t>
        </is>
      </c>
      <c r="D1117" s="12" t="inlineStr">
        <is>
          <t>LV power feeder</t>
        </is>
      </c>
      <c r="E1117" s="12" t="n">
        <v>480</v>
      </c>
      <c r="F1117" s="12" t="n">
        <v>10</v>
      </c>
      <c r="G1117" s="12" t="n">
        <v>14.2</v>
      </c>
      <c r="H1117" s="12" t="inlineStr">
        <is>
          <t>CCS MV switchgear building (VFDs)</t>
        </is>
      </c>
      <c r="I1117" s="12" t="inlineStr">
        <is>
          <t>LV 600 V</t>
        </is>
      </c>
      <c r="J1117" s="12" t="inlineStr">
        <is>
          <t>10</t>
        </is>
      </c>
      <c r="K1117" s="12" t="n">
        <v>1</v>
      </c>
    </row>
    <row r="1118">
      <c r="A1118" s="12" t="inlineStr">
        <is>
          <t>RB-C: reboiler (LP steam from ST extraction)</t>
        </is>
      </c>
      <c r="B1118" s="12" t="inlineStr"/>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RB-C: reboiler (LP steam from ST extraction)</t>
        </is>
      </c>
      <c r="B1119" s="12" t="inlineStr"/>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RB-C: reboiler (LP steam from ST extraction)</t>
        </is>
      </c>
      <c r="B1120" s="12" t="inlineStr"/>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RB-C: reboiler (LP steam from ST extraction)</t>
        </is>
      </c>
      <c r="B1121" s="12" t="inlineStr"/>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RB-C: reboiler (LP steam from ST extraction)</t>
        </is>
      </c>
      <c r="B1122" s="12" t="inlineStr"/>
      <c r="C1122" s="12" t="inlineStr">
        <is>
          <t>G</t>
        </is>
      </c>
      <c r="D1122" s="12" t="inlineStr">
        <is>
          <t>LV power feeder</t>
        </is>
      </c>
      <c r="E1122" s="12" t="n">
        <v>480</v>
      </c>
      <c r="F1122" s="12" t="n">
        <v>10</v>
      </c>
      <c r="G1122" s="12" t="n">
        <v>14.2</v>
      </c>
      <c r="H1122" s="12" t="inlineStr">
        <is>
          <t>CCS MV switchgear building (VFDs)</t>
        </is>
      </c>
      <c r="I1122" s="12" t="inlineStr">
        <is>
          <t>LV 600 V</t>
        </is>
      </c>
      <c r="J1122" s="12" t="inlineStr">
        <is>
          <t>10</t>
        </is>
      </c>
      <c r="K1122" s="12" t="n">
        <v>1</v>
      </c>
    </row>
    <row r="1123">
      <c r="A1123" s="12" t="inlineStr">
        <is>
          <t>Reclaimer (thermal, intermittent)</t>
        </is>
      </c>
      <c r="B1123" s="12" t="inlineStr"/>
      <c r="C1123" s="12" t="inlineStr">
        <is>
          <t>G</t>
        </is>
      </c>
      <c r="D1123" s="12" t="inlineStr">
        <is>
          <t>Motor 1 of 2, 15 kW</t>
        </is>
      </c>
      <c r="E1123" s="12" t="n">
        <v>480</v>
      </c>
      <c r="F1123" s="12" t="n">
        <v>15</v>
      </c>
      <c r="G1123" s="12" t="n">
        <v>21.2</v>
      </c>
      <c r="H1123" s="12" t="inlineStr">
        <is>
          <t>CCS MV switchgear building (VFDs)</t>
        </is>
      </c>
      <c r="I1123" s="12" t="inlineStr">
        <is>
          <t>LV 600 V</t>
        </is>
      </c>
      <c r="J1123" s="12" t="inlineStr">
        <is>
          <t>10</t>
        </is>
      </c>
      <c r="K1123" s="12" t="n">
        <v>1</v>
      </c>
    </row>
    <row r="1124">
      <c r="A1124" s="12" t="inlineStr">
        <is>
          <t>Reclaimer (thermal, intermittent)</t>
        </is>
      </c>
      <c r="B1124" s="12" t="inlineStr"/>
      <c r="C1124" s="12" t="inlineStr">
        <is>
          <t>G</t>
        </is>
      </c>
      <c r="D1124" s="12" t="inlineStr">
        <is>
          <t>Motor 2 of 2, 15 kW</t>
        </is>
      </c>
      <c r="E1124" s="12" t="n">
        <v>480</v>
      </c>
      <c r="F1124" s="12" t="n">
        <v>15</v>
      </c>
      <c r="G1124" s="12" t="n">
        <v>21.2</v>
      </c>
      <c r="H1124" s="12" t="inlineStr">
        <is>
          <t>CCS MV switchgear building (VFDs)</t>
        </is>
      </c>
      <c r="I1124" s="12" t="inlineStr">
        <is>
          <t>LV 600 V</t>
        </is>
      </c>
      <c r="J1124" s="12" t="inlineStr">
        <is>
          <t>10</t>
        </is>
      </c>
      <c r="K1124" s="12" t="n">
        <v>1</v>
      </c>
    </row>
    <row r="1125">
      <c r="A1125" s="12" t="inlineStr">
        <is>
          <t>STR-A: stripper / regenerator (45 ft dia x 207 ft)</t>
        </is>
      </c>
      <c r="B1125" s="12" t="inlineStr">
        <is>
          <t>STR-A</t>
        </is>
      </c>
      <c r="C1125" s="12" t="inlineStr">
        <is>
          <t>G</t>
        </is>
      </c>
      <c r="D1125" s="12" t="inlineStr">
        <is>
          <t>MOV 1: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STR-A: stripper / regenerator (45 ft dia x 207 ft)</t>
        </is>
      </c>
      <c r="B1126" s="12" t="inlineStr">
        <is>
          <t>STR-A</t>
        </is>
      </c>
      <c r="C1126" s="12" t="inlineStr">
        <is>
          <t>G</t>
        </is>
      </c>
      <c r="D1126" s="12" t="inlineStr">
        <is>
          <t>MOV 2: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STR-A: stripper / regenerator (45 ft dia x 207 ft)</t>
        </is>
      </c>
      <c r="B1127" s="12" t="inlineStr">
        <is>
          <t>STR-A</t>
        </is>
      </c>
      <c r="C1127" s="12" t="inlineStr">
        <is>
          <t>G</t>
        </is>
      </c>
      <c r="D1127" s="12" t="inlineStr">
        <is>
          <t>MOV 3: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STR-A: stripper / regenerator (45 ft dia x 207 ft)</t>
        </is>
      </c>
      <c r="B1128" s="12" t="inlineStr">
        <is>
          <t>STR-A</t>
        </is>
      </c>
      <c r="C1128" s="12" t="inlineStr">
        <is>
          <t>G</t>
        </is>
      </c>
      <c r="D1128" s="12" t="inlineStr">
        <is>
          <t>MOV 4: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STR-A: stripper / regenerator (45 ft dia x 207 ft)</t>
        </is>
      </c>
      <c r="B1129" s="12" t="inlineStr">
        <is>
          <t>STR-A</t>
        </is>
      </c>
      <c r="C1129" s="12" t="inlineStr">
        <is>
          <t>G</t>
        </is>
      </c>
      <c r="D1129" s="12" t="inlineStr">
        <is>
          <t>MOV 5: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STR-A: stripper / regenerator (45 ft dia x 207 ft)</t>
        </is>
      </c>
      <c r="B1130" s="12" t="inlineStr">
        <is>
          <t>STR-A</t>
        </is>
      </c>
      <c r="C1130" s="12" t="inlineStr">
        <is>
          <t>G</t>
        </is>
      </c>
      <c r="D1130" s="12" t="inlineStr">
        <is>
          <t>MOV 6: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LV power feeder</t>
        </is>
      </c>
      <c r="E1131" s="12" t="n">
        <v>480</v>
      </c>
      <c r="F1131" s="12" t="n">
        <v>30</v>
      </c>
      <c r="G1131" s="12" t="n">
        <v>42.5</v>
      </c>
      <c r="H1131" s="12" t="inlineStr">
        <is>
          <t>CCS MV switchgear building (VFDs)</t>
        </is>
      </c>
      <c r="I1131" s="12" t="inlineStr">
        <is>
          <t>LV 600 V</t>
        </is>
      </c>
      <c r="J1131" s="12" t="inlineStr">
        <is>
          <t>6</t>
        </is>
      </c>
      <c r="K1131" s="12" t="n">
        <v>1</v>
      </c>
    </row>
    <row r="1132">
      <c r="A1132" s="12" t="inlineStr">
        <is>
          <t>STR-A: stripper / regenerator (45 ft dia x 207 ft)</t>
        </is>
      </c>
      <c r="B1132" s="12" t="inlineStr">
        <is>
          <t>STR-A</t>
        </is>
      </c>
      <c r="C1132" s="12" t="inlineStr">
        <is>
          <t>G</t>
        </is>
      </c>
      <c r="D1132" s="12" t="inlineStr">
        <is>
          <t>Area / platform lighting circuit 1 (12 fixtures)</t>
        </is>
      </c>
      <c r="E1132" s="12" t="n">
        <v>480</v>
      </c>
      <c r="F1132" s="12" t="n">
        <v>3</v>
      </c>
      <c r="G1132" s="12" t="n">
        <v>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Area / platform lighting circuit 2 (8 fixtures)</t>
        </is>
      </c>
      <c r="E1133" s="12" t="n">
        <v>480</v>
      </c>
      <c r="F1133" s="12" t="n">
        <v>3</v>
      </c>
      <c r="G1133" s="12" t="n">
        <v>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480 V welding receptacle 1</t>
        </is>
      </c>
      <c r="E1134" s="12" t="n">
        <v>480</v>
      </c>
      <c r="F1134" s="12" t="n">
        <v>60</v>
      </c>
      <c r="G1134" s="12" t="n">
        <v>76</v>
      </c>
      <c r="H1134" s="12" t="inlineStr">
        <is>
          <t>CCS MV switchgear building (VFDs)</t>
        </is>
      </c>
      <c r="I1134" s="12" t="inlineStr">
        <is>
          <t>LV 600 V</t>
        </is>
      </c>
      <c r="J1134" s="12" t="inlineStr">
        <is>
          <t>2</t>
        </is>
      </c>
      <c r="K1134" s="12" t="n">
        <v>1</v>
      </c>
    </row>
    <row r="1135">
      <c r="A1135" s="12" t="inlineStr">
        <is>
          <t>STR-A: stripper / regenerator (45 ft dia x 207 ft)</t>
        </is>
      </c>
      <c r="B1135" s="12" t="inlineStr">
        <is>
          <t>STR-A</t>
        </is>
      </c>
      <c r="C1135" s="12" t="inlineStr">
        <is>
          <t>G</t>
        </is>
      </c>
      <c r="D1135" s="12" t="inlineStr">
        <is>
          <t>480 V welding receptacle 2</t>
        </is>
      </c>
      <c r="E1135" s="12" t="n">
        <v>480</v>
      </c>
      <c r="F1135" s="12" t="n">
        <v>60</v>
      </c>
      <c r="G1135" s="12" t="n">
        <v>76</v>
      </c>
      <c r="H1135" s="12" t="inlineStr">
        <is>
          <t>CCS MV switchgear building (VFDs)</t>
        </is>
      </c>
      <c r="I1135" s="12" t="inlineStr">
        <is>
          <t>LV 600 V</t>
        </is>
      </c>
      <c r="J1135" s="12" t="inlineStr">
        <is>
          <t>2</t>
        </is>
      </c>
      <c r="K1135" s="12" t="n">
        <v>1</v>
      </c>
    </row>
    <row r="1136">
      <c r="A1136" s="12" t="inlineStr">
        <is>
          <t>STR-A: stripper / regenerator (45 ft dia x 207 ft)</t>
        </is>
      </c>
      <c r="B1136" s="12" t="inlineStr">
        <is>
          <t>STR-A</t>
        </is>
      </c>
      <c r="C1136" s="12" t="inlineStr">
        <is>
          <t>G</t>
        </is>
      </c>
      <c r="D1136" s="12" t="inlineStr">
        <is>
          <t>480 V welding receptacle 3</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STR-A: stripper / regenerator (45 ft dia x 207 ft)</t>
        </is>
      </c>
      <c r="B1137" s="12" t="inlineStr">
        <is>
          <t>STR-A</t>
        </is>
      </c>
      <c r="C1137" s="12" t="inlineStr">
        <is>
          <t>G</t>
        </is>
      </c>
      <c r="D1137" s="12" t="inlineStr">
        <is>
          <t>480 V welding receptacle 4</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STR-B: stripper / regenerator (45 ft dia x 207 ft)</t>
        </is>
      </c>
      <c r="B1138" s="12" t="inlineStr">
        <is>
          <t>STR-B</t>
        </is>
      </c>
      <c r="C1138" s="12" t="inlineStr">
        <is>
          <t>G</t>
        </is>
      </c>
      <c r="D1138" s="12" t="inlineStr">
        <is>
          <t>MOV 1: power</t>
        </is>
      </c>
      <c r="E1138" s="12" t="n">
        <v>480</v>
      </c>
      <c r="F1138" s="12" t="n">
        <v>2.5</v>
      </c>
      <c r="G1138" s="12" t="n">
        <v>3.5</v>
      </c>
      <c r="H1138" s="12" t="inlineStr">
        <is>
          <t>CCS MV switchgear building (VFDs)</t>
        </is>
      </c>
      <c r="I1138" s="12" t="inlineStr">
        <is>
          <t>LV 600 V</t>
        </is>
      </c>
      <c r="J1138" s="12" t="inlineStr">
        <is>
          <t>10</t>
        </is>
      </c>
      <c r="K1138" s="12" t="n">
        <v>1</v>
      </c>
    </row>
    <row r="1139">
      <c r="A1139" s="12" t="inlineStr">
        <is>
          <t>STR-B: stripper / regenerator (45 ft dia x 207 ft)</t>
        </is>
      </c>
      <c r="B1139" s="12" t="inlineStr">
        <is>
          <t>STR-B</t>
        </is>
      </c>
      <c r="C1139" s="12" t="inlineStr">
        <is>
          <t>G</t>
        </is>
      </c>
      <c r="D1139" s="12" t="inlineStr">
        <is>
          <t>MOV 2: power</t>
        </is>
      </c>
      <c r="E1139" s="12" t="n">
        <v>480</v>
      </c>
      <c r="F1139" s="12" t="n">
        <v>2.5</v>
      </c>
      <c r="G1139" s="12" t="n">
        <v>3.5</v>
      </c>
      <c r="H1139" s="12" t="inlineStr">
        <is>
          <t>CCS MV switchgear building (VFDs)</t>
        </is>
      </c>
      <c r="I1139" s="12" t="inlineStr">
        <is>
          <t>LV 600 V</t>
        </is>
      </c>
      <c r="J1139" s="12" t="inlineStr">
        <is>
          <t>10</t>
        </is>
      </c>
      <c r="K1139" s="12" t="n">
        <v>1</v>
      </c>
    </row>
    <row r="1140">
      <c r="A1140" s="12" t="inlineStr">
        <is>
          <t>STR-B: stripper / regenerator (45 ft dia x 207 ft)</t>
        </is>
      </c>
      <c r="B1140" s="12" t="inlineStr">
        <is>
          <t>STR-B</t>
        </is>
      </c>
      <c r="C1140" s="12" t="inlineStr">
        <is>
          <t>G</t>
        </is>
      </c>
      <c r="D1140" s="12" t="inlineStr">
        <is>
          <t>MOV 3: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STR-B: stripper / regenerator (45 ft dia x 207 ft)</t>
        </is>
      </c>
      <c r="B1141" s="12" t="inlineStr">
        <is>
          <t>STR-B</t>
        </is>
      </c>
      <c r="C1141" s="12" t="inlineStr">
        <is>
          <t>G</t>
        </is>
      </c>
      <c r="D1141" s="12" t="inlineStr">
        <is>
          <t>MOV 4: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STR-B: stripper / regenerator (45 ft dia x 207 ft)</t>
        </is>
      </c>
      <c r="B1142" s="12" t="inlineStr">
        <is>
          <t>STR-B</t>
        </is>
      </c>
      <c r="C1142" s="12" t="inlineStr">
        <is>
          <t>G</t>
        </is>
      </c>
      <c r="D1142" s="12" t="inlineStr">
        <is>
          <t>MOV 5: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STR-B: stripper / regenerator (45 ft dia x 207 ft)</t>
        </is>
      </c>
      <c r="B1143" s="12" t="inlineStr">
        <is>
          <t>STR-B</t>
        </is>
      </c>
      <c r="C1143" s="12" t="inlineStr">
        <is>
          <t>G</t>
        </is>
      </c>
      <c r="D1143" s="12" t="inlineStr">
        <is>
          <t>MOV 6: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STR-B: stripper / regenerator (45 ft dia x 207 ft)</t>
        </is>
      </c>
      <c r="B1144" s="12" t="inlineStr">
        <is>
          <t>STR-B</t>
        </is>
      </c>
      <c r="C1144" s="12" t="inlineStr">
        <is>
          <t>G</t>
        </is>
      </c>
      <c r="D1144" s="12" t="inlineStr">
        <is>
          <t>LV power feeder</t>
        </is>
      </c>
      <c r="E1144" s="12" t="n">
        <v>480</v>
      </c>
      <c r="F1144" s="12" t="n">
        <v>30</v>
      </c>
      <c r="G1144" s="12" t="n">
        <v>42.5</v>
      </c>
      <c r="H1144" s="12" t="inlineStr">
        <is>
          <t>CCS MV switchgear building (VFDs)</t>
        </is>
      </c>
      <c r="I1144" s="12" t="inlineStr">
        <is>
          <t>LV 600 V</t>
        </is>
      </c>
      <c r="J1144" s="12" t="inlineStr">
        <is>
          <t>6</t>
        </is>
      </c>
      <c r="K1144" s="12" t="n">
        <v>1</v>
      </c>
    </row>
    <row r="1145">
      <c r="A1145" s="12" t="inlineStr">
        <is>
          <t>STR-B: stripper / regenerator (45 ft dia x 207 ft)</t>
        </is>
      </c>
      <c r="B1145" s="12" t="inlineStr">
        <is>
          <t>STR-B</t>
        </is>
      </c>
      <c r="C1145" s="12" t="inlineStr">
        <is>
          <t>G</t>
        </is>
      </c>
      <c r="D1145" s="12" t="inlineStr">
        <is>
          <t>Area / platform lighting circuit 1 (12 fixtures)</t>
        </is>
      </c>
      <c r="E1145" s="12" t="n">
        <v>480</v>
      </c>
      <c r="F1145" s="12" t="n">
        <v>3</v>
      </c>
      <c r="G1145" s="12" t="n">
        <v>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Area / platform lighting circuit 2 (8 fixtures)</t>
        </is>
      </c>
      <c r="E1146" s="12" t="n">
        <v>480</v>
      </c>
      <c r="F1146" s="12" t="n">
        <v>3</v>
      </c>
      <c r="G1146" s="12" t="n">
        <v>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480 V welding receptacle 1</t>
        </is>
      </c>
      <c r="E1147" s="12" t="n">
        <v>480</v>
      </c>
      <c r="F1147" s="12" t="n">
        <v>60</v>
      </c>
      <c r="G1147" s="12" t="n">
        <v>76</v>
      </c>
      <c r="H1147" s="12" t="inlineStr">
        <is>
          <t>CCS MV switchgear building (VFDs)</t>
        </is>
      </c>
      <c r="I1147" s="12" t="inlineStr">
        <is>
          <t>LV 600 V</t>
        </is>
      </c>
      <c r="J1147" s="12" t="inlineStr">
        <is>
          <t>2</t>
        </is>
      </c>
      <c r="K1147" s="12" t="n">
        <v>1</v>
      </c>
    </row>
    <row r="1148">
      <c r="A1148" s="12" t="inlineStr">
        <is>
          <t>STR-B: stripper / regenerator (45 ft dia x 207 ft)</t>
        </is>
      </c>
      <c r="B1148" s="12" t="inlineStr">
        <is>
          <t>STR-B</t>
        </is>
      </c>
      <c r="C1148" s="12" t="inlineStr">
        <is>
          <t>G</t>
        </is>
      </c>
      <c r="D1148" s="12" t="inlineStr">
        <is>
          <t>480 V welding receptacle 2</t>
        </is>
      </c>
      <c r="E1148" s="12" t="n">
        <v>480</v>
      </c>
      <c r="F1148" s="12" t="n">
        <v>60</v>
      </c>
      <c r="G1148" s="12" t="n">
        <v>76</v>
      </c>
      <c r="H1148" s="12" t="inlineStr">
        <is>
          <t>CCS MV switchgear building (VFDs)</t>
        </is>
      </c>
      <c r="I1148" s="12" t="inlineStr">
        <is>
          <t>LV 600 V</t>
        </is>
      </c>
      <c r="J1148" s="12" t="inlineStr">
        <is>
          <t>2</t>
        </is>
      </c>
      <c r="K1148" s="12" t="n">
        <v>1</v>
      </c>
    </row>
    <row r="1149">
      <c r="A1149" s="12" t="inlineStr">
        <is>
          <t>STR-B: stripper / regenerator (45 ft dia x 207 ft)</t>
        </is>
      </c>
      <c r="B1149" s="12" t="inlineStr">
        <is>
          <t>STR-B</t>
        </is>
      </c>
      <c r="C1149" s="12" t="inlineStr">
        <is>
          <t>G</t>
        </is>
      </c>
      <c r="D1149" s="12" t="inlineStr">
        <is>
          <t>480 V welding receptacle 3</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STR-B: stripper / regenerator (45 ft dia x 207 ft)</t>
        </is>
      </c>
      <c r="B1150" s="12" t="inlineStr">
        <is>
          <t>STR-B</t>
        </is>
      </c>
      <c r="C1150" s="12" t="inlineStr">
        <is>
          <t>G</t>
        </is>
      </c>
      <c r="D1150" s="12" t="inlineStr">
        <is>
          <t>480 V welding receptacle 4</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STR-C: stripper / regenerator (45 ft dia x 207 ft)</t>
        </is>
      </c>
      <c r="B1151" s="12" t="inlineStr">
        <is>
          <t>STR-C</t>
        </is>
      </c>
      <c r="C1151" s="12" t="inlineStr">
        <is>
          <t>G</t>
        </is>
      </c>
      <c r="D1151" s="12" t="inlineStr">
        <is>
          <t>MOV 1: power</t>
        </is>
      </c>
      <c r="E1151" s="12" t="n">
        <v>480</v>
      </c>
      <c r="F1151" s="12" t="n">
        <v>2.5</v>
      </c>
      <c r="G1151" s="12" t="n">
        <v>3.5</v>
      </c>
      <c r="H1151" s="12" t="inlineStr">
        <is>
          <t>CCS MV switchgear building (VFDs)</t>
        </is>
      </c>
      <c r="I1151" s="12" t="inlineStr">
        <is>
          <t>LV 600 V</t>
        </is>
      </c>
      <c r="J1151" s="12" t="inlineStr">
        <is>
          <t>10</t>
        </is>
      </c>
      <c r="K1151" s="12" t="n">
        <v>1</v>
      </c>
    </row>
    <row r="1152">
      <c r="A1152" s="12" t="inlineStr">
        <is>
          <t>STR-C: stripper / regenerator (45 ft dia x 207 ft)</t>
        </is>
      </c>
      <c r="B1152" s="12" t="inlineStr">
        <is>
          <t>STR-C</t>
        </is>
      </c>
      <c r="C1152" s="12" t="inlineStr">
        <is>
          <t>G</t>
        </is>
      </c>
      <c r="D1152" s="12" t="inlineStr">
        <is>
          <t>MOV 2: power</t>
        </is>
      </c>
      <c r="E1152" s="12" t="n">
        <v>480</v>
      </c>
      <c r="F1152" s="12" t="n">
        <v>2.5</v>
      </c>
      <c r="G1152" s="12" t="n">
        <v>3.5</v>
      </c>
      <c r="H1152" s="12" t="inlineStr">
        <is>
          <t>CCS MV switchgear building (VFDs)</t>
        </is>
      </c>
      <c r="I1152" s="12" t="inlineStr">
        <is>
          <t>LV 600 V</t>
        </is>
      </c>
      <c r="J1152" s="12" t="inlineStr">
        <is>
          <t>10</t>
        </is>
      </c>
      <c r="K1152" s="12" t="n">
        <v>1</v>
      </c>
    </row>
    <row r="1153">
      <c r="A1153" s="12" t="inlineStr">
        <is>
          <t>STR-C: stripper / regenerator (45 ft dia x 207 ft)</t>
        </is>
      </c>
      <c r="B1153" s="12" t="inlineStr">
        <is>
          <t>STR-C</t>
        </is>
      </c>
      <c r="C1153" s="12" t="inlineStr">
        <is>
          <t>G</t>
        </is>
      </c>
      <c r="D1153" s="12" t="inlineStr">
        <is>
          <t>MOV 3: power</t>
        </is>
      </c>
      <c r="E1153" s="12" t="n">
        <v>480</v>
      </c>
      <c r="F1153" s="12" t="n">
        <v>2.5</v>
      </c>
      <c r="G1153" s="12" t="n">
        <v>3.5</v>
      </c>
      <c r="H1153" s="12" t="inlineStr">
        <is>
          <t>CCS MV switchgear building (VFDs)</t>
        </is>
      </c>
      <c r="I1153" s="12" t="inlineStr">
        <is>
          <t>LV 600 V</t>
        </is>
      </c>
      <c r="J1153" s="12" t="inlineStr">
        <is>
          <t>10</t>
        </is>
      </c>
      <c r="K1153" s="12" t="n">
        <v>1</v>
      </c>
    </row>
    <row r="1154">
      <c r="A1154" s="12" t="inlineStr">
        <is>
          <t>STR-C: stripper / regenerator (45 ft dia x 207 ft)</t>
        </is>
      </c>
      <c r="B1154" s="12" t="inlineStr">
        <is>
          <t>STR-C</t>
        </is>
      </c>
      <c r="C1154" s="12" t="inlineStr">
        <is>
          <t>G</t>
        </is>
      </c>
      <c r="D1154" s="12" t="inlineStr">
        <is>
          <t>MOV 4: power</t>
        </is>
      </c>
      <c r="E1154" s="12" t="n">
        <v>480</v>
      </c>
      <c r="F1154" s="12" t="n">
        <v>2.5</v>
      </c>
      <c r="G1154" s="12" t="n">
        <v>3.5</v>
      </c>
      <c r="H1154" s="12" t="inlineStr">
        <is>
          <t>CCS MV switchgear building (VFDs)</t>
        </is>
      </c>
      <c r="I1154" s="12" t="inlineStr">
        <is>
          <t>LV 600 V</t>
        </is>
      </c>
      <c r="J1154" s="12" t="inlineStr">
        <is>
          <t>10</t>
        </is>
      </c>
      <c r="K1154" s="12" t="n">
        <v>1</v>
      </c>
    </row>
    <row r="1155">
      <c r="A1155" s="12" t="inlineStr">
        <is>
          <t>STR-C: stripper / regenerator (45 ft dia x 207 ft)</t>
        </is>
      </c>
      <c r="B1155" s="12" t="inlineStr">
        <is>
          <t>STR-C</t>
        </is>
      </c>
      <c r="C1155" s="12" t="inlineStr">
        <is>
          <t>G</t>
        </is>
      </c>
      <c r="D1155" s="12" t="inlineStr">
        <is>
          <t>MOV 5: power</t>
        </is>
      </c>
      <c r="E1155" s="12" t="n">
        <v>480</v>
      </c>
      <c r="F1155" s="12" t="n">
        <v>2.5</v>
      </c>
      <c r="G1155" s="12" t="n">
        <v>3.5</v>
      </c>
      <c r="H1155" s="12" t="inlineStr">
        <is>
          <t>CCS MV switchgear building (VFDs)</t>
        </is>
      </c>
      <c r="I1155" s="12" t="inlineStr">
        <is>
          <t>LV 600 V</t>
        </is>
      </c>
      <c r="J1155" s="12" t="inlineStr">
        <is>
          <t>10</t>
        </is>
      </c>
      <c r="K1155" s="12" t="n">
        <v>1</v>
      </c>
    </row>
    <row r="1156">
      <c r="A1156" s="12" t="inlineStr">
        <is>
          <t>STR-C: stripper / regenerator (45 ft dia x 207 ft)</t>
        </is>
      </c>
      <c r="B1156" s="12" t="inlineStr">
        <is>
          <t>STR-C</t>
        </is>
      </c>
      <c r="C1156" s="12" t="inlineStr">
        <is>
          <t>G</t>
        </is>
      </c>
      <c r="D1156" s="12" t="inlineStr">
        <is>
          <t>MOV 6: power</t>
        </is>
      </c>
      <c r="E1156" s="12" t="n">
        <v>480</v>
      </c>
      <c r="F1156" s="12" t="n">
        <v>2.5</v>
      </c>
      <c r="G1156" s="12" t="n">
        <v>3.5</v>
      </c>
      <c r="H1156" s="12" t="inlineStr">
        <is>
          <t>CCS MV switchgear building (VFDs)</t>
        </is>
      </c>
      <c r="I1156" s="12" t="inlineStr">
        <is>
          <t>LV 600 V</t>
        </is>
      </c>
      <c r="J1156" s="12" t="inlineStr">
        <is>
          <t>10</t>
        </is>
      </c>
      <c r="K1156" s="12" t="n">
        <v>1</v>
      </c>
    </row>
    <row r="1157">
      <c r="A1157" s="12" t="inlineStr">
        <is>
          <t>STR-C: stripper / regenerator (45 ft dia x 207 ft)</t>
        </is>
      </c>
      <c r="B1157" s="12" t="inlineStr">
        <is>
          <t>STR-C</t>
        </is>
      </c>
      <c r="C1157" s="12" t="inlineStr">
        <is>
          <t>G</t>
        </is>
      </c>
      <c r="D1157" s="12" t="inlineStr">
        <is>
          <t>LV power feeder</t>
        </is>
      </c>
      <c r="E1157" s="12" t="n">
        <v>480</v>
      </c>
      <c r="F1157" s="12" t="n">
        <v>30</v>
      </c>
      <c r="G1157" s="12" t="n">
        <v>42.5</v>
      </c>
      <c r="H1157" s="12" t="inlineStr">
        <is>
          <t>CCS MV switchgear building (VFDs)</t>
        </is>
      </c>
      <c r="I1157" s="12" t="inlineStr">
        <is>
          <t>LV 600 V</t>
        </is>
      </c>
      <c r="J1157" s="12" t="inlineStr">
        <is>
          <t>6</t>
        </is>
      </c>
      <c r="K1157" s="12" t="n">
        <v>1</v>
      </c>
    </row>
    <row r="1158">
      <c r="A1158" s="12" t="inlineStr">
        <is>
          <t>STR-C: stripper / regenerator (45 ft dia x 207 ft)</t>
        </is>
      </c>
      <c r="B1158" s="12" t="inlineStr">
        <is>
          <t>STR-C</t>
        </is>
      </c>
      <c r="C1158" s="12" t="inlineStr">
        <is>
          <t>G</t>
        </is>
      </c>
      <c r="D1158" s="12" t="inlineStr">
        <is>
          <t>Area / platform lighting circuit 1 (12 fixtures)</t>
        </is>
      </c>
      <c r="E1158" s="12" t="n">
        <v>480</v>
      </c>
      <c r="F1158" s="12" t="n">
        <v>3</v>
      </c>
      <c r="G1158" s="12" t="n">
        <v>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Area / platform lighting circuit 2 (8 fixtures)</t>
        </is>
      </c>
      <c r="E1159" s="12" t="n">
        <v>480</v>
      </c>
      <c r="F1159" s="12" t="n">
        <v>3</v>
      </c>
      <c r="G1159" s="12" t="n">
        <v>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480 V welding receptacle 1</t>
        </is>
      </c>
      <c r="E1160" s="12" t="n">
        <v>480</v>
      </c>
      <c r="F1160" s="12" t="n">
        <v>60</v>
      </c>
      <c r="G1160" s="12" t="n">
        <v>76</v>
      </c>
      <c r="H1160" s="12" t="inlineStr">
        <is>
          <t>CCS MV switchgear building (VFDs)</t>
        </is>
      </c>
      <c r="I1160" s="12" t="inlineStr">
        <is>
          <t>LV 600 V</t>
        </is>
      </c>
      <c r="J1160" s="12" t="inlineStr">
        <is>
          <t>2</t>
        </is>
      </c>
      <c r="K1160" s="12" t="n">
        <v>1</v>
      </c>
    </row>
    <row r="1161">
      <c r="A1161" s="12" t="inlineStr">
        <is>
          <t>STR-C: stripper / regenerator (45 ft dia x 207 ft)</t>
        </is>
      </c>
      <c r="B1161" s="12" t="inlineStr">
        <is>
          <t>STR-C</t>
        </is>
      </c>
      <c r="C1161" s="12" t="inlineStr">
        <is>
          <t>G</t>
        </is>
      </c>
      <c r="D1161" s="12" t="inlineStr">
        <is>
          <t>480 V welding receptacle 2</t>
        </is>
      </c>
      <c r="E1161" s="12" t="n">
        <v>480</v>
      </c>
      <c r="F1161" s="12" t="n">
        <v>60</v>
      </c>
      <c r="G1161" s="12" t="n">
        <v>76</v>
      </c>
      <c r="H1161" s="12" t="inlineStr">
        <is>
          <t>CCS MV switchgear building (VFDs)</t>
        </is>
      </c>
      <c r="I1161" s="12" t="inlineStr">
        <is>
          <t>LV 600 V</t>
        </is>
      </c>
      <c r="J1161" s="12" t="inlineStr">
        <is>
          <t>2</t>
        </is>
      </c>
      <c r="K1161" s="12" t="n">
        <v>1</v>
      </c>
    </row>
    <row r="1162">
      <c r="A1162" s="12" t="inlineStr">
        <is>
          <t>STR-C: stripper / regenerator (45 ft dia x 207 ft)</t>
        </is>
      </c>
      <c r="B1162" s="12" t="inlineStr">
        <is>
          <t>STR-C</t>
        </is>
      </c>
      <c r="C1162" s="12" t="inlineStr">
        <is>
          <t>G</t>
        </is>
      </c>
      <c r="D1162" s="12" t="inlineStr">
        <is>
          <t>480 V welding receptacle 3</t>
        </is>
      </c>
      <c r="E1162" s="12" t="n">
        <v>480</v>
      </c>
      <c r="F1162" s="12" t="n">
        <v>60</v>
      </c>
      <c r="G1162" s="12" t="n">
        <v>76</v>
      </c>
      <c r="H1162" s="12" t="inlineStr">
        <is>
          <t>CCS MV switchgear building (VFDs)</t>
        </is>
      </c>
      <c r="I1162" s="12" t="inlineStr">
        <is>
          <t>LV 600 V</t>
        </is>
      </c>
      <c r="J1162" s="12" t="inlineStr">
        <is>
          <t>2</t>
        </is>
      </c>
      <c r="K1162" s="12" t="n">
        <v>1</v>
      </c>
    </row>
    <row r="1163">
      <c r="A1163" s="12" t="inlineStr">
        <is>
          <t>STR-C: stripper / regenerator (45 ft dia x 207 ft)</t>
        </is>
      </c>
      <c r="B1163" s="12" t="inlineStr">
        <is>
          <t>STR-C</t>
        </is>
      </c>
      <c r="C1163" s="12" t="inlineStr">
        <is>
          <t>G</t>
        </is>
      </c>
      <c r="D1163" s="12" t="inlineStr">
        <is>
          <t>480 V welding receptacle 4</t>
        </is>
      </c>
      <c r="E1163" s="12" t="n">
        <v>480</v>
      </c>
      <c r="F1163" s="12" t="n">
        <v>60</v>
      </c>
      <c r="G1163" s="12" t="n">
        <v>76</v>
      </c>
      <c r="H1163" s="12" t="inlineStr">
        <is>
          <t>CCS MV switchgear building (VFDs)</t>
        </is>
      </c>
      <c r="I1163" s="12" t="inlineStr">
        <is>
          <t>LV 600 V</t>
        </is>
      </c>
      <c r="J1163" s="12" t="inlineStr">
        <is>
          <t>2</t>
        </is>
      </c>
      <c r="K1163" s="12" t="n">
        <v>1</v>
      </c>
    </row>
    <row r="1164">
      <c r="A1164" s="12" t="inlineStr">
        <is>
          <t>Solvent + NaOH storage</t>
        </is>
      </c>
      <c r="B1164" s="12" t="inlineStr"/>
      <c r="C1164" s="12" t="inlineStr">
        <is>
          <t>G</t>
        </is>
      </c>
      <c r="D1164" s="12" t="inlineStr">
        <is>
          <t>Motor 1 of 4, 15 kW</t>
        </is>
      </c>
      <c r="E1164" s="12" t="n">
        <v>480</v>
      </c>
      <c r="F1164" s="12" t="n">
        <v>15</v>
      </c>
      <c r="G1164" s="12" t="n">
        <v>21.2</v>
      </c>
      <c r="H1164" s="12" t="inlineStr">
        <is>
          <t>CCS MV switchgear building (VFDs)</t>
        </is>
      </c>
      <c r="I1164" s="12" t="inlineStr">
        <is>
          <t>LV 600 V</t>
        </is>
      </c>
      <c r="J1164" s="12" t="inlineStr">
        <is>
          <t>10</t>
        </is>
      </c>
      <c r="K1164" s="12" t="n">
        <v>1</v>
      </c>
    </row>
    <row r="1165">
      <c r="A1165" s="12" t="inlineStr">
        <is>
          <t>Solvent + NaOH storage</t>
        </is>
      </c>
      <c r="B1165" s="12" t="inlineStr"/>
      <c r="C1165" s="12" t="inlineStr">
        <is>
          <t>G</t>
        </is>
      </c>
      <c r="D1165" s="12" t="inlineStr">
        <is>
          <t>Motor 2 of 4, 15 kW</t>
        </is>
      </c>
      <c r="E1165" s="12" t="n">
        <v>480</v>
      </c>
      <c r="F1165" s="12" t="n">
        <v>15</v>
      </c>
      <c r="G1165" s="12" t="n">
        <v>21.2</v>
      </c>
      <c r="H1165" s="12" t="inlineStr">
        <is>
          <t>CCS MV switchgear building (VFDs)</t>
        </is>
      </c>
      <c r="I1165" s="12" t="inlineStr">
        <is>
          <t>LV 600 V</t>
        </is>
      </c>
      <c r="J1165" s="12" t="inlineStr">
        <is>
          <t>10</t>
        </is>
      </c>
      <c r="K1165" s="12" t="n">
        <v>1</v>
      </c>
    </row>
    <row r="1166">
      <c r="A1166" s="12" t="inlineStr">
        <is>
          <t>Solvent + NaOH storage</t>
        </is>
      </c>
      <c r="B1166" s="12" t="inlineStr"/>
      <c r="C1166" s="12" t="inlineStr">
        <is>
          <t>G</t>
        </is>
      </c>
      <c r="D1166" s="12" t="inlineStr">
        <is>
          <t>Motor 3 of 4, 15 kW</t>
        </is>
      </c>
      <c r="E1166" s="12" t="n">
        <v>480</v>
      </c>
      <c r="F1166" s="12" t="n">
        <v>15</v>
      </c>
      <c r="G1166" s="12" t="n">
        <v>21.2</v>
      </c>
      <c r="H1166" s="12" t="inlineStr">
        <is>
          <t>CCS MV switchgear building (VFDs)</t>
        </is>
      </c>
      <c r="I1166" s="12" t="inlineStr">
        <is>
          <t>LV 600 V</t>
        </is>
      </c>
      <c r="J1166" s="12" t="inlineStr">
        <is>
          <t>10</t>
        </is>
      </c>
      <c r="K1166" s="12" t="n">
        <v>1</v>
      </c>
    </row>
    <row r="1167">
      <c r="A1167" s="12" t="inlineStr">
        <is>
          <t>Solvent + NaOH storage</t>
        </is>
      </c>
      <c r="B1167" s="12" t="inlineStr"/>
      <c r="C1167" s="12" t="inlineStr">
        <is>
          <t>G</t>
        </is>
      </c>
      <c r="D1167" s="12" t="inlineStr">
        <is>
          <t>Motor 4 of 4, 15 kW</t>
        </is>
      </c>
      <c r="E1167" s="12" t="n">
        <v>480</v>
      </c>
      <c r="F1167" s="12" t="n">
        <v>15</v>
      </c>
      <c r="G1167" s="12" t="n">
        <v>21.2</v>
      </c>
      <c r="H1167" s="12" t="inlineStr">
        <is>
          <t>CCS MV switchgear building (VFDs)</t>
        </is>
      </c>
      <c r="I1167" s="12" t="inlineStr">
        <is>
          <t>LV 600 V</t>
        </is>
      </c>
      <c r="J1167" s="12" t="inlineStr">
        <is>
          <t>10</t>
        </is>
      </c>
      <c r="K1167" s="12" t="n">
        <v>1</v>
      </c>
    </row>
    <row r="1168">
      <c r="A1168" s="12" t="inlineStr">
        <is>
          <t>Water-wash pumps A</t>
        </is>
      </c>
      <c r="B1168" s="12" t="inlineStr"/>
      <c r="C1168" s="12" t="inlineStr">
        <is>
          <t>G</t>
        </is>
      </c>
      <c r="D1168" s="12" t="inlineStr">
        <is>
          <t>Motor 1 of 2, 110 kW</t>
        </is>
      </c>
      <c r="E1168" s="12" t="n">
        <v>480</v>
      </c>
      <c r="F1168" s="12" t="n">
        <v>110</v>
      </c>
      <c r="G1168" s="12" t="n">
        <v>155.7</v>
      </c>
      <c r="H1168" s="12" t="inlineStr">
        <is>
          <t>CCS MV switchgear building (VFDs)</t>
        </is>
      </c>
      <c r="I1168" s="12" t="inlineStr">
        <is>
          <t>LV 600 V</t>
        </is>
      </c>
      <c r="J1168" s="12" t="inlineStr">
        <is>
          <t>3/0</t>
        </is>
      </c>
      <c r="K1168" s="12" t="n">
        <v>1</v>
      </c>
    </row>
    <row r="1169">
      <c r="A1169" s="12" t="inlineStr">
        <is>
          <t>Water-wash pumps A</t>
        </is>
      </c>
      <c r="B1169" s="12" t="inlineStr"/>
      <c r="C1169" s="12" t="inlineStr">
        <is>
          <t>G</t>
        </is>
      </c>
      <c r="D1169" s="12" t="inlineStr">
        <is>
          <t>Motor 2 of 2, 110 kW</t>
        </is>
      </c>
      <c r="E1169" s="12" t="n">
        <v>480</v>
      </c>
      <c r="F1169" s="12" t="n">
        <v>110</v>
      </c>
      <c r="G1169" s="12" t="n">
        <v>155.7</v>
      </c>
      <c r="H1169" s="12" t="inlineStr">
        <is>
          <t>CCS MV switchgear building (VFDs)</t>
        </is>
      </c>
      <c r="I1169" s="12" t="inlineStr">
        <is>
          <t>LV 600 V</t>
        </is>
      </c>
      <c r="J1169" s="12" t="inlineStr">
        <is>
          <t>3/0</t>
        </is>
      </c>
      <c r="K1169" s="12" t="n">
        <v>1</v>
      </c>
    </row>
    <row r="1170">
      <c r="A1170" s="12" t="inlineStr">
        <is>
          <t>Water-wash pumps B</t>
        </is>
      </c>
      <c r="B1170" s="12" t="inlineStr"/>
      <c r="C1170" s="12" t="inlineStr">
        <is>
          <t>G</t>
        </is>
      </c>
      <c r="D1170" s="12" t="inlineStr">
        <is>
          <t>Motor 1 of 2, 110 kW</t>
        </is>
      </c>
      <c r="E1170" s="12" t="n">
        <v>480</v>
      </c>
      <c r="F1170" s="12" t="n">
        <v>110</v>
      </c>
      <c r="G1170" s="12" t="n">
        <v>155.7</v>
      </c>
      <c r="H1170" s="12" t="inlineStr">
        <is>
          <t>CCS MV switchgear building (VFDs)</t>
        </is>
      </c>
      <c r="I1170" s="12" t="inlineStr">
        <is>
          <t>LV 600 V</t>
        </is>
      </c>
      <c r="J1170" s="12" t="inlineStr">
        <is>
          <t>3/0</t>
        </is>
      </c>
      <c r="K1170" s="12" t="n">
        <v>1</v>
      </c>
    </row>
    <row r="1171">
      <c r="A1171" s="12" t="inlineStr">
        <is>
          <t>Water-wash pumps B</t>
        </is>
      </c>
      <c r="B1171" s="12" t="inlineStr"/>
      <c r="C1171" s="12" t="inlineStr">
        <is>
          <t>G</t>
        </is>
      </c>
      <c r="D1171" s="12" t="inlineStr">
        <is>
          <t>Motor 2 of 2, 110 kW</t>
        </is>
      </c>
      <c r="E1171" s="12" t="n">
        <v>480</v>
      </c>
      <c r="F1171" s="12" t="n">
        <v>110</v>
      </c>
      <c r="G1171" s="12" t="n">
        <v>155.7</v>
      </c>
      <c r="H1171" s="12" t="inlineStr">
        <is>
          <t>CCS MV switchgear building (VFDs)</t>
        </is>
      </c>
      <c r="I1171" s="12" t="inlineStr">
        <is>
          <t>LV 600 V</t>
        </is>
      </c>
      <c r="J1171" s="12" t="inlineStr">
        <is>
          <t>3/0</t>
        </is>
      </c>
      <c r="K1171" s="12" t="n">
        <v>1</v>
      </c>
    </row>
    <row r="1172">
      <c r="A1172" s="12" t="inlineStr">
        <is>
          <t>Water-wash pumps C</t>
        </is>
      </c>
      <c r="B1172" s="12" t="inlineStr"/>
      <c r="C1172" s="12" t="inlineStr">
        <is>
          <t>G</t>
        </is>
      </c>
      <c r="D1172" s="12" t="inlineStr">
        <is>
          <t>Motor 1 of 2, 110 kW</t>
        </is>
      </c>
      <c r="E1172" s="12" t="n">
        <v>480</v>
      </c>
      <c r="F1172" s="12" t="n">
        <v>110</v>
      </c>
      <c r="G1172" s="12" t="n">
        <v>155.7</v>
      </c>
      <c r="H1172" s="12" t="inlineStr">
        <is>
          <t>CCS MV switchgear building (VFDs)</t>
        </is>
      </c>
      <c r="I1172" s="12" t="inlineStr">
        <is>
          <t>LV 600 V</t>
        </is>
      </c>
      <c r="J1172" s="12" t="inlineStr">
        <is>
          <t>3/0</t>
        </is>
      </c>
      <c r="K1172" s="12" t="n">
        <v>1</v>
      </c>
    </row>
    <row r="1173">
      <c r="A1173" s="12" t="inlineStr">
        <is>
          <t>Water-wash pumps C</t>
        </is>
      </c>
      <c r="B1173" s="12" t="inlineStr"/>
      <c r="C1173" s="12" t="inlineStr">
        <is>
          <t>G</t>
        </is>
      </c>
      <c r="D1173" s="12" t="inlineStr">
        <is>
          <t>Motor 2 of 2, 110 kW</t>
        </is>
      </c>
      <c r="E1173" s="12" t="n">
        <v>480</v>
      </c>
      <c r="F1173" s="12" t="n">
        <v>110</v>
      </c>
      <c r="G1173" s="12" t="n">
        <v>155.7</v>
      </c>
      <c r="H1173" s="12" t="inlineStr">
        <is>
          <t>CCS MV switchgear building (VFDs)</t>
        </is>
      </c>
      <c r="I1173" s="12" t="inlineStr">
        <is>
          <t>LV 600 V</t>
        </is>
      </c>
      <c r="J1173" s="12" t="inlineStr">
        <is>
          <t>3/0</t>
        </is>
      </c>
      <c r="K1173" s="12" t="n">
        <v>1</v>
      </c>
    </row>
    <row r="1174">
      <c r="A1174" s="12" t="inlineStr">
        <is>
          <t>BF-A: booster fan (~16 MW)</t>
        </is>
      </c>
      <c r="B1174" s="12" t="inlineStr">
        <is>
          <t>BF-A</t>
        </is>
      </c>
      <c r="C1174" s="12" t="inlineStr">
        <is>
          <t>G</t>
        </is>
      </c>
      <c r="D1174" s="12" t="inlineStr">
        <is>
          <t>Booster fan BF-A (MV VFD output)</t>
        </is>
      </c>
      <c r="E1174" s="12" t="n">
        <v>13800</v>
      </c>
      <c r="F1174" s="12" t="n">
        <v>16000</v>
      </c>
      <c r="G1174" s="12" t="n">
        <v>744</v>
      </c>
      <c r="H1174" s="12" t="inlineStr">
        <is>
          <t>CCS MV switchgear building (VFDs)</t>
        </is>
      </c>
      <c r="I1174" s="12" t="inlineStr">
        <is>
          <t>MV 15 kV</t>
        </is>
      </c>
      <c r="J1174" s="12" t="inlineStr">
        <is>
          <t>750 kcmil</t>
        </is>
      </c>
      <c r="K1174" s="12" t="n">
        <v>2</v>
      </c>
    </row>
    <row r="1175">
      <c r="A1175" s="12" t="inlineStr">
        <is>
          <t>BF-B: booster fan (~16 MW)</t>
        </is>
      </c>
      <c r="B1175" s="12" t="inlineStr">
        <is>
          <t>BF-B</t>
        </is>
      </c>
      <c r="C1175" s="12" t="inlineStr">
        <is>
          <t>G</t>
        </is>
      </c>
      <c r="D1175" s="12" t="inlineStr">
        <is>
          <t>Booster fan BF-B (MV VFD output)</t>
        </is>
      </c>
      <c r="E1175" s="12" t="n">
        <v>13800</v>
      </c>
      <c r="F1175" s="12" t="n">
        <v>16000</v>
      </c>
      <c r="G1175" s="12" t="n">
        <v>744</v>
      </c>
      <c r="H1175" s="12" t="inlineStr">
        <is>
          <t>CCS MV switchgear building (VFDs)</t>
        </is>
      </c>
      <c r="I1175" s="12" t="inlineStr">
        <is>
          <t>MV 15 kV</t>
        </is>
      </c>
      <c r="J1175" s="12" t="inlineStr">
        <is>
          <t>750 kcmil</t>
        </is>
      </c>
      <c r="K1175" s="12" t="n">
        <v>2</v>
      </c>
    </row>
    <row r="1176">
      <c r="A1176" s="12" t="inlineStr">
        <is>
          <t>BF-C: booster fan (~16 MW)</t>
        </is>
      </c>
      <c r="B1176" s="12" t="inlineStr">
        <is>
          <t>BF-C</t>
        </is>
      </c>
      <c r="C1176" s="12" t="inlineStr">
        <is>
          <t>G</t>
        </is>
      </c>
      <c r="D1176" s="12" t="inlineStr">
        <is>
          <t>Booster fan BF-C (MV VFD output)</t>
        </is>
      </c>
      <c r="E1176" s="12" t="n">
        <v>13800</v>
      </c>
      <c r="F1176" s="12" t="n">
        <v>16000</v>
      </c>
      <c r="G1176" s="12" t="n">
        <v>744</v>
      </c>
      <c r="H1176" s="12" t="inlineStr">
        <is>
          <t>CCS MV switchgear building (VFDs)</t>
        </is>
      </c>
      <c r="I1176" s="12" t="inlineStr">
        <is>
          <t>MV 15 kV</t>
        </is>
      </c>
      <c r="J1176" s="12" t="inlineStr">
        <is>
          <t>750 kcmil</t>
        </is>
      </c>
      <c r="K1176" s="12" t="n">
        <v>2</v>
      </c>
    </row>
    <row r="1177">
      <c r="A1177" s="12" t="inlineStr">
        <is>
          <t>CCS MV switchgear building (VFDs)</t>
        </is>
      </c>
      <c r="B1177" s="12" t="inlineStr"/>
      <c r="C1177" s="12" t="inlineStr">
        <is>
          <t>G</t>
        </is>
      </c>
      <c r="D1177" s="12" t="inlineStr">
        <is>
          <t>CCS T-1 secondary to CCS 13.8 kV switchgear</t>
        </is>
      </c>
      <c r="E1177" s="12" t="n">
        <v>13800</v>
      </c>
      <c r="F1177" s="12" t="n">
        <v>60000</v>
      </c>
      <c r="G1177" s="12" t="n">
        <v>2510</v>
      </c>
      <c r="H1177" s="12" t="inlineStr">
        <is>
          <t>CCS T-1: 230/13.8 kV</t>
        </is>
      </c>
      <c r="I1177" s="12" t="inlineStr">
        <is>
          <t>MV 15 kV</t>
        </is>
      </c>
      <c r="J1177" s="12" t="inlineStr">
        <is>
          <t>1000 kcmil</t>
        </is>
      </c>
      <c r="K1177" s="12" t="n">
        <v>5</v>
      </c>
    </row>
    <row r="1178">
      <c r="A1178" s="12" t="inlineStr">
        <is>
          <t>CCS MV switchgear building (VFDs)</t>
        </is>
      </c>
      <c r="B1178" s="12" t="inlineStr"/>
      <c r="C1178" s="12" t="inlineStr">
        <is>
          <t>G</t>
        </is>
      </c>
      <c r="D1178" s="12" t="inlineStr">
        <is>
          <t>CCS T-2 secondary to CCS 13.8 kV switchgear</t>
        </is>
      </c>
      <c r="E1178" s="12" t="n">
        <v>13800</v>
      </c>
      <c r="F1178" s="12" t="n">
        <v>60000</v>
      </c>
      <c r="G1178" s="12" t="n">
        <v>2510</v>
      </c>
      <c r="H1178" s="12" t="inlineStr">
        <is>
          <t>CCS T-2: 230/13.8 kV</t>
        </is>
      </c>
      <c r="I1178" s="12" t="inlineStr">
        <is>
          <t>MV 15 kV</t>
        </is>
      </c>
      <c r="J1178" s="12" t="inlineStr">
        <is>
          <t>1000 kcmil</t>
        </is>
      </c>
      <c r="K1178" s="12" t="n">
        <v>5</v>
      </c>
    </row>
    <row r="1179">
      <c r="A1179" s="12" t="inlineStr">
        <is>
          <t>CO2 compression 3 x ~19 MW + dehydration</t>
        </is>
      </c>
      <c r="B1179" s="12" t="inlineStr"/>
      <c r="C1179" s="12" t="inlineStr">
        <is>
          <t>G</t>
        </is>
      </c>
      <c r="D1179" s="12" t="inlineStr">
        <is>
          <t>CO2 compressor train 1</t>
        </is>
      </c>
      <c r="E1179" s="12" t="n">
        <v>13800</v>
      </c>
      <c r="F1179" s="12" t="n">
        <v>19000</v>
      </c>
      <c r="G1179" s="12" t="n">
        <v>883</v>
      </c>
      <c r="H1179" s="12" t="inlineStr">
        <is>
          <t>CCS MV switchgear building (VFDs)</t>
        </is>
      </c>
      <c r="I1179" s="12" t="inlineStr">
        <is>
          <t>MV 15 kV</t>
        </is>
      </c>
      <c r="J1179" s="12" t="inlineStr">
        <is>
          <t>750 kcmil</t>
        </is>
      </c>
      <c r="K1179" s="12" t="n">
        <v>2</v>
      </c>
    </row>
    <row r="1180">
      <c r="A1180" s="12" t="inlineStr">
        <is>
          <t>CO2 compression 3 x ~19 MW + dehydration</t>
        </is>
      </c>
      <c r="B1180" s="12" t="inlineStr"/>
      <c r="C1180" s="12" t="inlineStr">
        <is>
          <t>G</t>
        </is>
      </c>
      <c r="D1180" s="12" t="inlineStr">
        <is>
          <t>CO2 compressor train 2</t>
        </is>
      </c>
      <c r="E1180" s="12" t="n">
        <v>13800</v>
      </c>
      <c r="F1180" s="12" t="n">
        <v>19000</v>
      </c>
      <c r="G1180" s="12" t="n">
        <v>883</v>
      </c>
      <c r="H1180" s="12" t="inlineStr">
        <is>
          <t>CCS MV switchgear building (VFDs)</t>
        </is>
      </c>
      <c r="I1180" s="12" t="inlineStr">
        <is>
          <t>MV 15 kV</t>
        </is>
      </c>
      <c r="J1180" s="12" t="inlineStr">
        <is>
          <t>750 kcmil</t>
        </is>
      </c>
      <c r="K1180" s="12" t="n">
        <v>2</v>
      </c>
    </row>
    <row r="1181">
      <c r="A1181" s="12" t="inlineStr">
        <is>
          <t>CO2 compression 3 x ~19 MW + dehydration</t>
        </is>
      </c>
      <c r="B1181" s="12" t="inlineStr"/>
      <c r="C1181" s="12" t="inlineStr">
        <is>
          <t>G</t>
        </is>
      </c>
      <c r="D1181" s="12" t="inlineStr">
        <is>
          <t>CO2 compressor train 3</t>
        </is>
      </c>
      <c r="E1181" s="12" t="n">
        <v>13800</v>
      </c>
      <c r="F1181" s="12" t="n">
        <v>19000</v>
      </c>
      <c r="G1181" s="12" t="n">
        <v>883</v>
      </c>
      <c r="H1181" s="12" t="inlineStr">
        <is>
          <t>CCS MV switchgear building (VFDs)</t>
        </is>
      </c>
      <c r="I1181" s="12" t="inlineStr">
        <is>
          <t>MV 15 kV</t>
        </is>
      </c>
      <c r="J1181" s="12" t="inlineStr">
        <is>
          <t>750 kcmil</t>
        </is>
      </c>
      <c r="K1181" s="12" t="n">
        <v>2</v>
      </c>
    </row>
    <row r="1182">
      <c r="A1182" s="12" t="inlineStr">
        <is>
          <t>CONDITIONAL: HP export compressor + metering</t>
        </is>
      </c>
      <c r="B1182" s="12" t="inlineStr"/>
      <c r="C1182" s="12" t="inlineStr">
        <is>
          <t>G</t>
        </is>
      </c>
      <c r="D1182" s="12" t="inlineStr">
        <is>
          <t>HP CO2 export compressor (conditional)</t>
        </is>
      </c>
      <c r="E1182" s="12" t="n">
        <v>13800</v>
      </c>
      <c r="F1182" s="12" t="n">
        <v>8000</v>
      </c>
      <c r="G1182" s="12" t="n">
        <v>372</v>
      </c>
      <c r="H1182" s="12" t="inlineStr">
        <is>
          <t>CCS MV switchgear building (VFDs)</t>
        </is>
      </c>
      <c r="I1182" s="12" t="inlineStr">
        <is>
          <t>MV 15 kV</t>
        </is>
      </c>
      <c r="J1182" s="12" t="inlineStr">
        <is>
          <t>750 kcmil</t>
        </is>
      </c>
      <c r="K1182" s="12" t="n">
        <v>1</v>
      </c>
    </row>
    <row r="1183">
      <c r="A1183" s="12" t="inlineStr">
        <is>
          <t>CT MCC / VFD e-house</t>
        </is>
      </c>
      <c r="B1183" s="12" t="inlineStr"/>
      <c r="C1183" s="12" t="inlineStr">
        <is>
          <t>G</t>
        </is>
      </c>
      <c r="D1183" s="12" t="inlineStr">
        <is>
          <t>CT MCC / VFD e-house transformer</t>
        </is>
      </c>
      <c r="E1183" s="12" t="n">
        <v>13800</v>
      </c>
      <c r="F1183" s="12" t="n">
        <v>3000</v>
      </c>
      <c r="G1183" s="12" t="n">
        <v>126</v>
      </c>
      <c r="H1183" s="12" t="inlineStr">
        <is>
          <t>CCS MV switchgear building (VFDs)</t>
        </is>
      </c>
      <c r="I1183" s="12" t="inlineStr">
        <is>
          <t>MV 15 kV</t>
        </is>
      </c>
      <c r="J1183" s="12" t="inlineStr">
        <is>
          <t>1/0</t>
        </is>
      </c>
      <c r="K1183" s="12" t="n">
        <v>1</v>
      </c>
    </row>
    <row r="1184">
      <c r="A1184" s="12" t="inlineStr">
        <is>
          <t>CT MCC / VFD e-house</t>
        </is>
      </c>
      <c r="B1184" s="12" t="inlineStr"/>
      <c r="C1184" s="12" t="inlineStr">
        <is>
          <t>G</t>
        </is>
      </c>
      <c r="D1184" s="12" t="inlineStr">
        <is>
          <t>CT MCC / VFD e-house transformer</t>
        </is>
      </c>
      <c r="E1184" s="12" t="n">
        <v>13800</v>
      </c>
      <c r="F1184" s="12" t="n">
        <v>3000</v>
      </c>
      <c r="G1184" s="12" t="n">
        <v>126</v>
      </c>
      <c r="H1184" s="12" t="inlineStr">
        <is>
          <t>CCS MV switchgear building (VFDs)</t>
        </is>
      </c>
      <c r="I1184" s="12" t="inlineStr">
        <is>
          <t>MV 15 kV</t>
        </is>
      </c>
      <c r="J1184" s="12" t="inlineStr">
        <is>
          <t>1/0</t>
        </is>
      </c>
      <c r="K1184" s="12" t="n">
        <v>1</v>
      </c>
    </row>
    <row r="1185">
      <c r="A1185" s="12" t="inlineStr">
        <is>
          <t>CCS circulating-water pumps</t>
        </is>
      </c>
      <c r="B1185" s="12" t="inlineStr"/>
      <c r="C1185" s="12" t="inlineStr">
        <is>
          <t>G</t>
        </is>
      </c>
      <c r="D1185" s="12" t="inlineStr">
        <is>
          <t>CCS circulating-water pump 1</t>
        </is>
      </c>
      <c r="E1185" s="12" t="n">
        <v>4160</v>
      </c>
      <c r="F1185" s="12" t="n">
        <v>1200</v>
      </c>
      <c r="G1185" s="12" t="n">
        <v>185</v>
      </c>
      <c r="H1185" s="12" t="inlineStr">
        <is>
          <t>CCS MV switchgear building (VFDs)</t>
        </is>
      </c>
      <c r="I1185" s="12" t="inlineStr">
        <is>
          <t>MV 5 kV</t>
        </is>
      </c>
      <c r="J1185" s="12" t="inlineStr">
        <is>
          <t>4/0</t>
        </is>
      </c>
      <c r="K1185" s="12" t="n">
        <v>1</v>
      </c>
    </row>
    <row r="1186">
      <c r="A1186" s="12" t="inlineStr">
        <is>
          <t>CCS circulating-water pumps</t>
        </is>
      </c>
      <c r="B1186" s="12" t="inlineStr"/>
      <c r="C1186" s="12" t="inlineStr">
        <is>
          <t>G</t>
        </is>
      </c>
      <c r="D1186" s="12" t="inlineStr">
        <is>
          <t>CCS circulating-water pump 2</t>
        </is>
      </c>
      <c r="E1186" s="12" t="n">
        <v>4160</v>
      </c>
      <c r="F1186" s="12" t="n">
        <v>1200</v>
      </c>
      <c r="G1186" s="12" t="n">
        <v>185</v>
      </c>
      <c r="H1186" s="12" t="inlineStr">
        <is>
          <t>CCS MV switchgear building (VFDs)</t>
        </is>
      </c>
      <c r="I1186" s="12" t="inlineStr">
        <is>
          <t>MV 5 kV</t>
        </is>
      </c>
      <c r="J1186" s="12" t="inlineStr">
        <is>
          <t>4/0</t>
        </is>
      </c>
      <c r="K1186" s="12" t="n">
        <v>1</v>
      </c>
    </row>
    <row r="1187">
      <c r="A1187" s="12" t="inlineStr">
        <is>
          <t>CCS circulating-water pumps</t>
        </is>
      </c>
      <c r="B1187" s="12" t="inlineStr"/>
      <c r="C1187" s="12" t="inlineStr">
        <is>
          <t>G</t>
        </is>
      </c>
      <c r="D1187" s="12" t="inlineStr">
        <is>
          <t>CCS circulating-water pump 3</t>
        </is>
      </c>
      <c r="E1187" s="12" t="n">
        <v>4160</v>
      </c>
      <c r="F1187" s="12" t="n">
        <v>1200</v>
      </c>
      <c r="G1187" s="12" t="n">
        <v>185</v>
      </c>
      <c r="H1187" s="12" t="inlineStr">
        <is>
          <t>CCS MV switchgear building (VFDs)</t>
        </is>
      </c>
      <c r="I1187" s="12" t="inlineStr">
        <is>
          <t>MV 5 kV</t>
        </is>
      </c>
      <c r="J1187" s="12" t="inlineStr">
        <is>
          <t>4/0</t>
        </is>
      </c>
      <c r="K1187" s="12" t="n">
        <v>1</v>
      </c>
    </row>
    <row r="1188">
      <c r="A1188" s="12" t="inlineStr">
        <is>
          <t>CCS circulating-water pumps</t>
        </is>
      </c>
      <c r="B1188" s="12" t="inlineStr"/>
      <c r="C1188" s="12" t="inlineStr">
        <is>
          <t>G</t>
        </is>
      </c>
      <c r="D1188" s="12" t="inlineStr">
        <is>
          <t>CCS circulating-water pump 4</t>
        </is>
      </c>
      <c r="E1188" s="12" t="n">
        <v>4160</v>
      </c>
      <c r="F1188" s="12" t="n">
        <v>1200</v>
      </c>
      <c r="G1188" s="12" t="n">
        <v>185</v>
      </c>
      <c r="H1188" s="12" t="inlineStr">
        <is>
          <t>CCS MV switchgear building (VFDs)</t>
        </is>
      </c>
      <c r="I1188" s="12" t="inlineStr">
        <is>
          <t>MV 5 kV</t>
        </is>
      </c>
      <c r="J1188" s="12" t="inlineStr">
        <is>
          <t>4/0</t>
        </is>
      </c>
      <c r="K1188" s="12" t="n">
        <v>1</v>
      </c>
    </row>
    <row r="1189">
      <c r="A1189" s="12" t="inlineStr">
        <is>
          <t>Rich/lean pumps, cross exchanger, lean cooler A</t>
        </is>
      </c>
      <c r="B1189" s="12" t="inlineStr"/>
      <c r="C1189" s="12" t="inlineStr">
        <is>
          <t>G</t>
        </is>
      </c>
      <c r="D1189" s="12" t="inlineStr">
        <is>
          <t>Rich / lean amine pumps (A)</t>
        </is>
      </c>
      <c r="E1189" s="12" t="n">
        <v>4160</v>
      </c>
      <c r="F1189" s="12" t="n">
        <v>450</v>
      </c>
      <c r="G1189" s="12" t="n">
        <v>69</v>
      </c>
      <c r="H1189" s="12" t="inlineStr">
        <is>
          <t>CCS MV switchgear building (VFDs)</t>
        </is>
      </c>
      <c r="I1189" s="12" t="inlineStr">
        <is>
          <t>MV 5 kV</t>
        </is>
      </c>
      <c r="J1189" s="12" t="inlineStr">
        <is>
          <t>2</t>
        </is>
      </c>
      <c r="K1189" s="12" t="n">
        <v>1</v>
      </c>
    </row>
    <row r="1190">
      <c r="A1190" s="12" t="inlineStr">
        <is>
          <t>Rich/lean pumps, cross exchanger, lean cooler A</t>
        </is>
      </c>
      <c r="B1190" s="12" t="inlineStr"/>
      <c r="C1190" s="12" t="inlineStr">
        <is>
          <t>G</t>
        </is>
      </c>
      <c r="D1190" s="12" t="inlineStr">
        <is>
          <t>Rich / lean amine pumps (A)</t>
        </is>
      </c>
      <c r="E1190" s="12" t="n">
        <v>4160</v>
      </c>
      <c r="F1190" s="12" t="n">
        <v>450</v>
      </c>
      <c r="G1190" s="12" t="n">
        <v>69</v>
      </c>
      <c r="H1190" s="12" t="inlineStr">
        <is>
          <t>CCS MV switchgear building (VFDs)</t>
        </is>
      </c>
      <c r="I1190" s="12" t="inlineStr">
        <is>
          <t>MV 5 kV</t>
        </is>
      </c>
      <c r="J1190" s="12" t="inlineStr">
        <is>
          <t>2</t>
        </is>
      </c>
      <c r="K1190" s="12" t="n">
        <v>1</v>
      </c>
    </row>
    <row r="1191">
      <c r="A1191" s="12" t="inlineStr">
        <is>
          <t>Rich/lean pumps, cross exchanger, lean cooler B</t>
        </is>
      </c>
      <c r="B1191" s="12" t="inlineStr"/>
      <c r="C1191" s="12" t="inlineStr">
        <is>
          <t>G</t>
        </is>
      </c>
      <c r="D1191" s="12" t="inlineStr">
        <is>
          <t>Rich / lean amine pumps (B)</t>
        </is>
      </c>
      <c r="E1191" s="12" t="n">
        <v>4160</v>
      </c>
      <c r="F1191" s="12" t="n">
        <v>450</v>
      </c>
      <c r="G1191" s="12" t="n">
        <v>69</v>
      </c>
      <c r="H1191" s="12" t="inlineStr">
        <is>
          <t>CCS MV switchgear building (VFDs)</t>
        </is>
      </c>
      <c r="I1191" s="12" t="inlineStr">
        <is>
          <t>MV 5 kV</t>
        </is>
      </c>
      <c r="J1191" s="12" t="inlineStr">
        <is>
          <t>2</t>
        </is>
      </c>
      <c r="K1191" s="12" t="n">
        <v>1</v>
      </c>
    </row>
    <row r="1192">
      <c r="A1192" s="12" t="inlineStr">
        <is>
          <t>Rich/lean pumps, cross exchanger, lean cooler B</t>
        </is>
      </c>
      <c r="B1192" s="12" t="inlineStr"/>
      <c r="C1192" s="12" t="inlineStr">
        <is>
          <t>G</t>
        </is>
      </c>
      <c r="D1192" s="12" t="inlineStr">
        <is>
          <t>Rich / lean amine pumps (B)</t>
        </is>
      </c>
      <c r="E1192" s="12" t="n">
        <v>4160</v>
      </c>
      <c r="F1192" s="12" t="n">
        <v>450</v>
      </c>
      <c r="G1192" s="12" t="n">
        <v>69</v>
      </c>
      <c r="H1192" s="12" t="inlineStr">
        <is>
          <t>CCS MV switchgear building (VFDs)</t>
        </is>
      </c>
      <c r="I1192" s="12" t="inlineStr">
        <is>
          <t>MV 5 kV</t>
        </is>
      </c>
      <c r="J1192" s="12" t="inlineStr">
        <is>
          <t>2</t>
        </is>
      </c>
      <c r="K1192" s="12" t="n">
        <v>1</v>
      </c>
    </row>
    <row r="1193">
      <c r="A1193" s="12" t="inlineStr">
        <is>
          <t>Rich/lean pumps, cross exchanger, lean cooler C</t>
        </is>
      </c>
      <c r="B1193" s="12" t="inlineStr"/>
      <c r="C1193" s="12" t="inlineStr">
        <is>
          <t>G</t>
        </is>
      </c>
      <c r="D1193" s="12" t="inlineStr">
        <is>
          <t>Rich / lean amine pumps (C)</t>
        </is>
      </c>
      <c r="E1193" s="12" t="n">
        <v>4160</v>
      </c>
      <c r="F1193" s="12" t="n">
        <v>450</v>
      </c>
      <c r="G1193" s="12" t="n">
        <v>69</v>
      </c>
      <c r="H1193" s="12" t="inlineStr">
        <is>
          <t>CCS MV switchgear building (VFDs)</t>
        </is>
      </c>
      <c r="I1193" s="12" t="inlineStr">
        <is>
          <t>MV 5 kV</t>
        </is>
      </c>
      <c r="J1193" s="12" t="inlineStr">
        <is>
          <t>2</t>
        </is>
      </c>
      <c r="K1193" s="12" t="n">
        <v>1</v>
      </c>
    </row>
    <row r="1194">
      <c r="A1194" s="12" t="inlineStr">
        <is>
          <t>Rich/lean pumps, cross exchanger, lean cooler C</t>
        </is>
      </c>
      <c r="B1194" s="12" t="inlineStr"/>
      <c r="C1194" s="12" t="inlineStr">
        <is>
          <t>G</t>
        </is>
      </c>
      <c r="D1194" s="12" t="inlineStr">
        <is>
          <t>Rich / lean amine pumps (C)</t>
        </is>
      </c>
      <c r="E1194" s="12" t="n">
        <v>4160</v>
      </c>
      <c r="F1194" s="12" t="n">
        <v>450</v>
      </c>
      <c r="G1194" s="12" t="n">
        <v>69</v>
      </c>
      <c r="H1194" s="12" t="inlineStr">
        <is>
          <t>CCS MV switchgear building (VFDs)</t>
        </is>
      </c>
      <c r="I1194" s="12" t="inlineStr">
        <is>
          <t>MV 5 kV</t>
        </is>
      </c>
      <c r="J1194" s="12" t="inlineStr">
        <is>
          <t>2</t>
        </is>
      </c>
      <c r="K1194" s="12" t="n">
        <v>1</v>
      </c>
    </row>
    <row r="1195">
      <c r="A1195" s="12" t="inlineStr">
        <is>
          <t>BESS PCS / MV skid</t>
        </is>
      </c>
      <c r="B1195" s="12" t="inlineStr"/>
      <c r="C1195" s="12" t="inlineStr">
        <is>
          <t>H</t>
        </is>
      </c>
      <c r="D1195" s="12" t="inlineStr">
        <is>
          <t>DC 1,500 V: container to PCS (2 x 1/C per pole pair)</t>
        </is>
      </c>
      <c r="E1195" s="12" t="n">
        <v>1500</v>
      </c>
      <c r="F1195" s="12" t="n">
        <v>4000</v>
      </c>
      <c r="G1195" s="12" t="n"/>
      <c r="H1195" s="12" t="inlineStr">
        <is>
          <t>BESS container (ISO 40 ft high cube)</t>
        </is>
      </c>
      <c r="I1195" s="12" t="inlineStr">
        <is>
          <t>DC 2 kV</t>
        </is>
      </c>
      <c r="J1195" s="12" t="inlineStr">
        <is>
          <t>500 kcmil</t>
        </is>
      </c>
      <c r="K1195" s="12" t="n">
        <v>4</v>
      </c>
    </row>
    <row r="1196">
      <c r="A1196" s="12" t="inlineStr">
        <is>
          <t>BESS PCS / MV skid</t>
        </is>
      </c>
      <c r="B1196" s="12" t="inlineStr"/>
      <c r="C1196" s="12" t="inlineStr">
        <is>
          <t>H</t>
        </is>
      </c>
      <c r="D1196" s="12" t="inlineStr">
        <is>
          <t>DC 1,500 V: container to PCS (2 x 1/C per pole pair)</t>
        </is>
      </c>
      <c r="E1196" s="12" t="n">
        <v>1500</v>
      </c>
      <c r="F1196" s="12" t="n">
        <v>4000</v>
      </c>
      <c r="G1196" s="12" t="n"/>
      <c r="H1196" s="12" t="inlineStr">
        <is>
          <t>BESS container (ISO 40 ft high cube)</t>
        </is>
      </c>
      <c r="I1196" s="12" t="inlineStr">
        <is>
          <t>DC 2 kV</t>
        </is>
      </c>
      <c r="J1196" s="12" t="inlineStr">
        <is>
          <t>500 kcmil</t>
        </is>
      </c>
      <c r="K1196" s="12" t="n">
        <v>4</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34.5 kV collector e-house (arc-resistant)</t>
        </is>
      </c>
      <c r="B1225" s="12" t="inlineStr"/>
      <c r="C1225" s="12" t="inlineStr">
        <is>
          <t>H</t>
        </is>
      </c>
      <c r="D1225" s="12" t="inlineStr">
        <is>
          <t>LV panel / distribution feeder</t>
        </is>
      </c>
      <c r="E1225" s="12" t="n">
        <v>480</v>
      </c>
      <c r="F1225" s="12" t="n">
        <v>30</v>
      </c>
      <c r="G1225" s="12" t="n">
        <v>42.5</v>
      </c>
      <c r="H1225" s="12" t="inlineStr">
        <is>
          <t>BESS auxiliary transformer</t>
        </is>
      </c>
      <c r="I1225" s="12" t="inlineStr">
        <is>
          <t>LV 600 V</t>
        </is>
      </c>
      <c r="J1225" s="12" t="inlineStr">
        <is>
          <t>6</t>
        </is>
      </c>
      <c r="K1225" s="12" t="n">
        <v>1</v>
      </c>
    </row>
    <row r="1226">
      <c r="A1226" s="12" t="inlineStr">
        <is>
          <t>BESS EMS / SCADA and revenue metering</t>
        </is>
      </c>
      <c r="B1226" s="12" t="inlineStr"/>
      <c r="C1226" s="12" t="inlineStr">
        <is>
          <t>H</t>
        </is>
      </c>
      <c r="D1226" s="12" t="inlineStr">
        <is>
          <t>LV panel / distribution feeder</t>
        </is>
      </c>
      <c r="E1226" s="12" t="n">
        <v>480</v>
      </c>
      <c r="F1226" s="12" t="n">
        <v>30</v>
      </c>
      <c r="G1226" s="12" t="n">
        <v>42.5</v>
      </c>
      <c r="H1226" s="12" t="inlineStr">
        <is>
          <t>BESS auxiliary transformer</t>
        </is>
      </c>
      <c r="I1226" s="12" t="inlineStr">
        <is>
          <t>LV 600 V</t>
        </is>
      </c>
      <c r="J1226" s="12" t="inlineStr">
        <is>
          <t>6</t>
        </is>
      </c>
      <c r="K1226" s="12" t="n">
        <v>1</v>
      </c>
    </row>
    <row r="1227">
      <c r="A1227" s="12" t="inlineStr">
        <is>
          <t>BESS PCS / MV skid</t>
        </is>
      </c>
      <c r="B1227" s="12" t="inlineStr"/>
      <c r="C1227" s="12" t="inlineStr">
        <is>
          <t>H</t>
        </is>
      </c>
      <c r="D1227" s="12" t="inlineStr">
        <is>
          <t>Motor 1 of 2, 7 kW</t>
        </is>
      </c>
      <c r="E1227" s="12" t="n">
        <v>480</v>
      </c>
      <c r="F1227" s="12" t="n">
        <v>7</v>
      </c>
      <c r="G1227" s="12" t="n">
        <v>9.9</v>
      </c>
      <c r="H1227" s="12" t="inlineStr">
        <is>
          <t>BESS auxiliary transformer</t>
        </is>
      </c>
      <c r="I1227" s="12" t="inlineStr">
        <is>
          <t>LV 600 V</t>
        </is>
      </c>
      <c r="J1227" s="12" t="inlineStr">
        <is>
          <t>10</t>
        </is>
      </c>
      <c r="K1227" s="12" t="n">
        <v>1</v>
      </c>
    </row>
    <row r="1228">
      <c r="A1228" s="12" t="inlineStr">
        <is>
          <t>BESS PCS / MV skid</t>
        </is>
      </c>
      <c r="B1228" s="12" t="inlineStr"/>
      <c r="C1228" s="12" t="inlineStr">
        <is>
          <t>H</t>
        </is>
      </c>
      <c r="D1228" s="12" t="inlineStr">
        <is>
          <t>Motor 2 of 2, 7 kW</t>
        </is>
      </c>
      <c r="E1228" s="12" t="n">
        <v>480</v>
      </c>
      <c r="F1228" s="12" t="n">
        <v>7</v>
      </c>
      <c r="G1228" s="12" t="n">
        <v>9.9</v>
      </c>
      <c r="H1228" s="12" t="inlineStr">
        <is>
          <t>BESS auxiliary transformer</t>
        </is>
      </c>
      <c r="I1228" s="12" t="inlineStr">
        <is>
          <t>LV 600 V</t>
        </is>
      </c>
      <c r="J1228" s="12" t="inlineStr">
        <is>
          <t>10</t>
        </is>
      </c>
      <c r="K1228" s="12" t="n">
        <v>1</v>
      </c>
    </row>
    <row r="1229">
      <c r="A1229" s="12" t="inlineStr">
        <is>
          <t>BESS PCS / MV skid</t>
        </is>
      </c>
      <c r="B1229" s="12" t="inlineStr"/>
      <c r="C1229" s="12" t="inlineStr">
        <is>
          <t>H</t>
        </is>
      </c>
      <c r="D1229" s="12" t="inlineStr">
        <is>
          <t>Motor 1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2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1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2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8</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8</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container (ISO 40 ft high cube)</t>
        </is>
      </c>
      <c r="B1257" s="12" t="inlineStr"/>
      <c r="C1257" s="12" t="inlineStr">
        <is>
          <t>H</t>
        </is>
      </c>
      <c r="D1257" s="12" t="inlineStr">
        <is>
          <t>Container auxiliary 480 V</t>
        </is>
      </c>
      <c r="E1257" s="12" t="n">
        <v>480</v>
      </c>
      <c r="F1257" s="12" t="n">
        <v>60</v>
      </c>
      <c r="G1257" s="12" t="n">
        <v>85</v>
      </c>
      <c r="H1257" s="12" t="inlineStr">
        <is>
          <t>BESS PCS / MV skid</t>
        </is>
      </c>
      <c r="I1257" s="12" t="inlineStr">
        <is>
          <t>LV 600 V</t>
        </is>
      </c>
      <c r="J1257" s="12" t="inlineStr">
        <is>
          <t>2</t>
        </is>
      </c>
      <c r="K1257" s="12" t="n">
        <v>1</v>
      </c>
    </row>
    <row r="1258">
      <c r="A1258" s="12" t="inlineStr">
        <is>
          <t>BESS container (ISO 40 ft high cube)</t>
        </is>
      </c>
      <c r="B1258" s="12" t="inlineStr"/>
      <c r="C1258" s="12" t="inlineStr">
        <is>
          <t>H</t>
        </is>
      </c>
      <c r="D1258" s="12" t="inlineStr">
        <is>
          <t>Container auxiliary 480 V</t>
        </is>
      </c>
      <c r="E1258" s="12" t="n">
        <v>480</v>
      </c>
      <c r="F1258" s="12" t="n">
        <v>60</v>
      </c>
      <c r="G1258" s="12" t="n">
        <v>85</v>
      </c>
      <c r="H1258" s="12" t="inlineStr">
        <is>
          <t>BESS PCS / MV skid</t>
        </is>
      </c>
      <c r="I1258" s="12" t="inlineStr">
        <is>
          <t>LV 600 V</t>
        </is>
      </c>
      <c r="J1258" s="12" t="inlineStr">
        <is>
          <t>2</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main power transformer 34.5/230 kV (to D4 upper)</t>
        </is>
      </c>
      <c r="B1287" s="12" t="inlineStr">
        <is>
          <t>BESS MPT</t>
        </is>
      </c>
      <c r="C1287" s="12" t="inlineStr">
        <is>
          <t>H</t>
        </is>
      </c>
      <c r="D1287" s="12" t="inlineStr">
        <is>
          <t>Motor 1 of 6, 2 kW</t>
        </is>
      </c>
      <c r="E1287" s="12" t="n">
        <v>480</v>
      </c>
      <c r="F1287" s="12" t="n">
        <v>2</v>
      </c>
      <c r="G1287" s="12" t="n">
        <v>2.8</v>
      </c>
      <c r="H1287" s="12" t="inlineStr">
        <is>
          <t>BESS auxiliary transformer</t>
        </is>
      </c>
      <c r="I1287" s="12" t="inlineStr">
        <is>
          <t>LV 600 V</t>
        </is>
      </c>
      <c r="J1287" s="12" t="inlineStr">
        <is>
          <t>10</t>
        </is>
      </c>
      <c r="K1287" s="12" t="n">
        <v>1</v>
      </c>
    </row>
    <row r="1288">
      <c r="A1288" s="12" t="inlineStr">
        <is>
          <t>BESS main power transformer 34.5/230 kV (to D4 upper)</t>
        </is>
      </c>
      <c r="B1288" s="12" t="inlineStr">
        <is>
          <t>BESS MPT</t>
        </is>
      </c>
      <c r="C1288" s="12" t="inlineStr">
        <is>
          <t>H</t>
        </is>
      </c>
      <c r="D1288" s="12" t="inlineStr">
        <is>
          <t>Motor 2 of 6, 2 kW</t>
        </is>
      </c>
      <c r="E1288" s="12" t="n">
        <v>480</v>
      </c>
      <c r="F1288" s="12" t="n">
        <v>2</v>
      </c>
      <c r="G1288" s="12" t="n">
        <v>2.8</v>
      </c>
      <c r="H1288" s="12" t="inlineStr">
        <is>
          <t>BESS auxiliary transformer</t>
        </is>
      </c>
      <c r="I1288" s="12" t="inlineStr">
        <is>
          <t>LV 600 V</t>
        </is>
      </c>
      <c r="J1288" s="12" t="inlineStr">
        <is>
          <t>10</t>
        </is>
      </c>
      <c r="K1288" s="12" t="n">
        <v>1</v>
      </c>
    </row>
    <row r="1289">
      <c r="A1289" s="12" t="inlineStr">
        <is>
          <t>BESS main power transformer 34.5/230 kV (to D4 upper)</t>
        </is>
      </c>
      <c r="B1289" s="12" t="inlineStr">
        <is>
          <t>BESS MPT</t>
        </is>
      </c>
      <c r="C1289" s="12" t="inlineStr">
        <is>
          <t>H</t>
        </is>
      </c>
      <c r="D1289" s="12" t="inlineStr">
        <is>
          <t>Motor 3 of 6, 2 kW</t>
        </is>
      </c>
      <c r="E1289" s="12" t="n">
        <v>480</v>
      </c>
      <c r="F1289" s="12" t="n">
        <v>2</v>
      </c>
      <c r="G1289" s="12" t="n">
        <v>2.8</v>
      </c>
      <c r="H1289" s="12" t="inlineStr">
        <is>
          <t>BESS auxiliary transformer</t>
        </is>
      </c>
      <c r="I1289" s="12" t="inlineStr">
        <is>
          <t>LV 600 V</t>
        </is>
      </c>
      <c r="J1289" s="12" t="inlineStr">
        <is>
          <t>10</t>
        </is>
      </c>
      <c r="K1289" s="12" t="n">
        <v>1</v>
      </c>
    </row>
    <row r="1290">
      <c r="A1290" s="12" t="inlineStr">
        <is>
          <t>BESS main power transformer 34.5/230 kV (to D4 upper)</t>
        </is>
      </c>
      <c r="B1290" s="12" t="inlineStr">
        <is>
          <t>BESS MPT</t>
        </is>
      </c>
      <c r="C1290" s="12" t="inlineStr">
        <is>
          <t>H</t>
        </is>
      </c>
      <c r="D1290" s="12" t="inlineStr">
        <is>
          <t>Motor 4 of 6, 2 kW</t>
        </is>
      </c>
      <c r="E1290" s="12" t="n">
        <v>480</v>
      </c>
      <c r="F1290" s="12" t="n">
        <v>2</v>
      </c>
      <c r="G1290" s="12" t="n">
        <v>2.8</v>
      </c>
      <c r="H1290" s="12" t="inlineStr">
        <is>
          <t>BESS auxiliary transformer</t>
        </is>
      </c>
      <c r="I1290" s="12" t="inlineStr">
        <is>
          <t>LV 600 V</t>
        </is>
      </c>
      <c r="J1290" s="12" t="inlineStr">
        <is>
          <t>10</t>
        </is>
      </c>
      <c r="K1290" s="12" t="n">
        <v>1</v>
      </c>
    </row>
    <row r="1291">
      <c r="A1291" s="12" t="inlineStr">
        <is>
          <t>BESS main power transformer 34.5/230 kV (to D4 upper)</t>
        </is>
      </c>
      <c r="B1291" s="12" t="inlineStr">
        <is>
          <t>BESS MPT</t>
        </is>
      </c>
      <c r="C1291" s="12" t="inlineStr">
        <is>
          <t>H</t>
        </is>
      </c>
      <c r="D1291" s="12" t="inlineStr">
        <is>
          <t>Motor 5 of 6, 2 kW</t>
        </is>
      </c>
      <c r="E1291" s="12" t="n">
        <v>480</v>
      </c>
      <c r="F1291" s="12" t="n">
        <v>2</v>
      </c>
      <c r="G1291" s="12" t="n">
        <v>2.8</v>
      </c>
      <c r="H1291" s="12" t="inlineStr">
        <is>
          <t>BESS auxiliary transformer</t>
        </is>
      </c>
      <c r="I1291" s="12" t="inlineStr">
        <is>
          <t>LV 600 V</t>
        </is>
      </c>
      <c r="J1291" s="12" t="inlineStr">
        <is>
          <t>10</t>
        </is>
      </c>
      <c r="K1291" s="12" t="n">
        <v>1</v>
      </c>
    </row>
    <row r="1292">
      <c r="A1292" s="12" t="inlineStr">
        <is>
          <t>BESS main power transformer 34.5/230 kV (to D4 upper)</t>
        </is>
      </c>
      <c r="B1292" s="12" t="inlineStr">
        <is>
          <t>BESS MPT</t>
        </is>
      </c>
      <c r="C1292" s="12" t="inlineStr">
        <is>
          <t>H</t>
        </is>
      </c>
      <c r="D1292" s="12" t="inlineStr">
        <is>
          <t>Motor 6 of 6, 2 kW</t>
        </is>
      </c>
      <c r="E1292" s="12" t="n">
        <v>480</v>
      </c>
      <c r="F1292" s="12" t="n">
        <v>2</v>
      </c>
      <c r="G1292" s="12" t="n">
        <v>2.8</v>
      </c>
      <c r="H1292" s="12" t="inlineStr">
        <is>
          <t>BESS auxiliary transformer</t>
        </is>
      </c>
      <c r="I1292" s="12" t="inlineStr">
        <is>
          <t>LV 600 V</t>
        </is>
      </c>
      <c r="J1292" s="12" t="inlineStr">
        <is>
          <t>10</t>
        </is>
      </c>
      <c r="K1292" s="12" t="n">
        <v>1</v>
      </c>
    </row>
    <row r="1293">
      <c r="A1293" s="12" t="inlineStr">
        <is>
          <t>BESS yard: surfacing, fence, gate, signage, lighting</t>
        </is>
      </c>
      <c r="B1293" s="12" t="inlineStr"/>
      <c r="C1293" s="12" t="inlineStr">
        <is>
          <t>H</t>
        </is>
      </c>
      <c r="D1293" s="12" t="inlineStr">
        <is>
          <t>Yard lighting circuit 1 (10 floodlights)</t>
        </is>
      </c>
      <c r="E1293" s="12" t="n">
        <v>480</v>
      </c>
      <c r="F1293" s="12" t="n">
        <v>4</v>
      </c>
      <c r="G1293" s="12" t="n">
        <v>6</v>
      </c>
      <c r="H1293" s="12" t="inlineStr">
        <is>
          <t>BESS auxiliary transformer</t>
        </is>
      </c>
      <c r="I1293" s="12" t="inlineStr">
        <is>
          <t>LV 600 V</t>
        </is>
      </c>
      <c r="J1293" s="12" t="inlineStr">
        <is>
          <t>8</t>
        </is>
      </c>
      <c r="K1293" s="12" t="n">
        <v>1</v>
      </c>
    </row>
    <row r="1294">
      <c r="A1294" s="12" t="inlineStr">
        <is>
          <t>BESS yard: surfacing, fence, gate, signage, lighting</t>
        </is>
      </c>
      <c r="B1294" s="12" t="inlineStr"/>
      <c r="C1294" s="12" t="inlineStr">
        <is>
          <t>H</t>
        </is>
      </c>
      <c r="D1294" s="12" t="inlineStr">
        <is>
          <t>Yard lighting circuit 2 (10 floodlights)</t>
        </is>
      </c>
      <c r="E1294" s="12" t="n">
        <v>480</v>
      </c>
      <c r="F1294" s="12" t="n">
        <v>4</v>
      </c>
      <c r="G1294" s="12" t="n">
        <v>6</v>
      </c>
      <c r="H1294" s="12" t="inlineStr">
        <is>
          <t>BESS auxiliary transformer</t>
        </is>
      </c>
      <c r="I1294" s="12" t="inlineStr">
        <is>
          <t>LV 600 V</t>
        </is>
      </c>
      <c r="J1294" s="12" t="inlineStr">
        <is>
          <t>8</t>
        </is>
      </c>
      <c r="K1294" s="12" t="n">
        <v>1</v>
      </c>
    </row>
    <row r="1295">
      <c r="A1295" s="12" t="inlineStr">
        <is>
          <t>BESS yard: surfacing, fence, gate, signage, lighting</t>
        </is>
      </c>
      <c r="B1295" s="12" t="inlineStr"/>
      <c r="C1295" s="12" t="inlineStr">
        <is>
          <t>H</t>
        </is>
      </c>
      <c r="D1295" s="12" t="inlineStr">
        <is>
          <t>Yard lighting circuit 3 (4 floodlights)</t>
        </is>
      </c>
      <c r="E1295" s="12" t="n">
        <v>480</v>
      </c>
      <c r="F1295" s="12" t="n">
        <v>4</v>
      </c>
      <c r="G1295" s="12" t="n">
        <v>6</v>
      </c>
      <c r="H1295" s="12" t="inlineStr">
        <is>
          <t>BESS auxiliary transformer</t>
        </is>
      </c>
      <c r="I1295" s="12" t="inlineStr">
        <is>
          <t>LV 600 V</t>
        </is>
      </c>
      <c r="J1295" s="12" t="inlineStr">
        <is>
          <t>8</t>
        </is>
      </c>
      <c r="K1295" s="12" t="n">
        <v>1</v>
      </c>
    </row>
    <row r="1296">
      <c r="A1296" s="12" t="inlineStr">
        <is>
          <t>34.5 kV collector e-house (arc-resistant)</t>
        </is>
      </c>
      <c r="B1296" s="12" t="inlineStr"/>
      <c r="C1296" s="12" t="inlineStr">
        <is>
          <t>H</t>
        </is>
      </c>
      <c r="D1296" s="12" t="inlineStr">
        <is>
          <t>34.5 kV collection loop 1</t>
        </is>
      </c>
      <c r="E1296" s="12" t="n">
        <v>34500</v>
      </c>
      <c r="F1296" s="12" t="n">
        <v>25000</v>
      </c>
      <c r="G1296" s="12" t="n">
        <v>418</v>
      </c>
      <c r="H1296" s="12" t="inlineStr">
        <is>
          <t>BESS PCS / MV skid</t>
        </is>
      </c>
      <c r="I1296" s="12" t="inlineStr">
        <is>
          <t>MV 35 kV</t>
        </is>
      </c>
      <c r="J1296" s="12" t="inlineStr">
        <is>
          <t>350 kcmil</t>
        </is>
      </c>
      <c r="K1296" s="12" t="n">
        <v>2</v>
      </c>
    </row>
    <row r="1297">
      <c r="A1297" s="12" t="inlineStr">
        <is>
          <t>34.5 kV collector e-house (arc-resistant)</t>
        </is>
      </c>
      <c r="B1297" s="12" t="inlineStr"/>
      <c r="C1297" s="12" t="inlineStr">
        <is>
          <t>H</t>
        </is>
      </c>
      <c r="D1297" s="12" t="inlineStr">
        <is>
          <t>34.5 kV collection loop 2</t>
        </is>
      </c>
      <c r="E1297" s="12" t="n">
        <v>34500</v>
      </c>
      <c r="F1297" s="12" t="n">
        <v>25000</v>
      </c>
      <c r="G1297" s="12" t="n">
        <v>418</v>
      </c>
      <c r="H1297" s="12" t="inlineStr">
        <is>
          <t>BESS PCS / MV skid</t>
        </is>
      </c>
      <c r="I1297" s="12" t="inlineStr">
        <is>
          <t>MV 35 kV</t>
        </is>
      </c>
      <c r="J1297" s="12" t="inlineStr">
        <is>
          <t>350 kcmil</t>
        </is>
      </c>
      <c r="K1297" s="12" t="n">
        <v>2</v>
      </c>
    </row>
    <row r="1298">
      <c r="A1298" s="12" t="inlineStr">
        <is>
          <t>34.5 kV collector e-house (arc-resistant)</t>
        </is>
      </c>
      <c r="B1298" s="12" t="inlineStr"/>
      <c r="C1298" s="12" t="inlineStr">
        <is>
          <t>H</t>
        </is>
      </c>
      <c r="D1298" s="12" t="inlineStr">
        <is>
          <t>34.5 kV collection loop 3</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BESS PCS / MV skid</t>
        </is>
      </c>
      <c r="B1299" s="12" t="inlineStr"/>
      <c r="C1299" s="12" t="inlineStr">
        <is>
          <t>H</t>
        </is>
      </c>
      <c r="D1299" s="12" t="inlineStr">
        <is>
          <t>34.5 kV collection loop 1</t>
        </is>
      </c>
      <c r="E1299" s="12" t="n">
        <v>34500</v>
      </c>
      <c r="F1299" s="12" t="n">
        <v>25000</v>
      </c>
      <c r="G1299" s="12" t="n">
        <v>418</v>
      </c>
      <c r="H1299" s="12" t="inlineStr">
        <is>
          <t>34.5 kV collector e-house (arc-resistant)</t>
        </is>
      </c>
      <c r="I1299" s="12" t="inlineStr">
        <is>
          <t>MV 35 kV</t>
        </is>
      </c>
      <c r="J1299" s="12" t="inlineStr">
        <is>
          <t>350 kcmil</t>
        </is>
      </c>
      <c r="K1299" s="12" t="n">
        <v>2</v>
      </c>
    </row>
    <row r="1300">
      <c r="A1300" s="12" t="inlineStr">
        <is>
          <t>BESS PCS / MV skid</t>
        </is>
      </c>
      <c r="B1300" s="12" t="inlineStr"/>
      <c r="C1300" s="12" t="inlineStr">
        <is>
          <t>H</t>
        </is>
      </c>
      <c r="D1300" s="12" t="inlineStr">
        <is>
          <t>34.5 kV collection loop 1</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1</t>
        </is>
      </c>
      <c r="E1301" s="12" t="n">
        <v>34500</v>
      </c>
      <c r="F1301" s="12" t="n">
        <v>25000</v>
      </c>
      <c r="G1301" s="12" t="n">
        <v>418</v>
      </c>
      <c r="H1301" s="12" t="inlineStr">
        <is>
          <t>BESS PCS / MV skid</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2</t>
        </is>
      </c>
      <c r="E1304" s="12" t="n">
        <v>34500</v>
      </c>
      <c r="F1304" s="12" t="n">
        <v>25000</v>
      </c>
      <c r="G1304" s="12" t="n">
        <v>418</v>
      </c>
      <c r="H1304" s="12" t="inlineStr">
        <is>
          <t>34.5 kV collector e-house (arc-resistant)</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2</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2</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2</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2</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3</t>
        </is>
      </c>
      <c r="E1309" s="12" t="n">
        <v>34500</v>
      </c>
      <c r="F1309" s="12" t="n">
        <v>25000</v>
      </c>
      <c r="G1309" s="12" t="n">
        <v>418</v>
      </c>
      <c r="H1309" s="12" t="inlineStr">
        <is>
          <t>34.5 kV collector e-house (arc-resistant)</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3</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3</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3</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3</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main power transformer 34.5/230 kV (to D4 upper)</t>
        </is>
      </c>
      <c r="B1314" s="12" t="inlineStr">
        <is>
          <t>BESS MPT</t>
        </is>
      </c>
      <c r="C1314" s="12" t="inlineStr">
        <is>
          <t>H</t>
        </is>
      </c>
      <c r="D1314" s="12" t="inlineStr">
        <is>
          <t>BESS MPT 34.5 kV side</t>
        </is>
      </c>
      <c r="E1314" s="12" t="n">
        <v>34500</v>
      </c>
      <c r="F1314" s="12" t="n">
        <v>100000</v>
      </c>
      <c r="G1314" s="12" t="n">
        <v>1674</v>
      </c>
      <c r="H1314" s="12" t="inlineStr">
        <is>
          <t>34.5 kV collector e-house (arc-resistant)</t>
        </is>
      </c>
      <c r="I1314" s="12" t="inlineStr">
        <is>
          <t>MV 35 kV</t>
        </is>
      </c>
      <c r="J1314" s="12" t="inlineStr">
        <is>
          <t>750 kcmil</t>
        </is>
      </c>
      <c r="K1314" s="12" t="n">
        <v>5</v>
      </c>
    </row>
    <row r="1315">
      <c r="A1315" s="12" t="inlineStr">
        <is>
          <t>CONDITIONAL: grounding transformer</t>
        </is>
      </c>
      <c r="B1315" s="12" t="inlineStr"/>
      <c r="C1315" s="12" t="inlineStr">
        <is>
          <t>H</t>
        </is>
      </c>
      <c r="D1315" s="12" t="inlineStr">
        <is>
          <t>Grounding transformer connection (34.5 kV)</t>
        </is>
      </c>
      <c r="E1315" s="12" t="n">
        <v>34500</v>
      </c>
      <c r="F1315" s="12" t="n">
        <v>2000</v>
      </c>
      <c r="G1315" s="12" t="n">
        <v>33</v>
      </c>
      <c r="H1315" s="12" t="inlineStr">
        <is>
          <t>34.5 kV collector e-house (arc-resistant)</t>
        </is>
      </c>
      <c r="I1315" s="12" t="inlineStr">
        <is>
          <t>MV 35 kV</t>
        </is>
      </c>
      <c r="J1315" s="12" t="inlineStr">
        <is>
          <t>2</t>
        </is>
      </c>
      <c r="K1315" s="12" t="n">
        <v>1</v>
      </c>
    </row>
    <row r="1316">
      <c r="A1316" s="12" t="inlineStr">
        <is>
          <t>Aqueous ammonia (SC units)</t>
        </is>
      </c>
      <c r="B1316" s="12" t="inlineStr"/>
      <c r="C1316" s="12" t="inlineStr">
        <is>
          <t>I</t>
        </is>
      </c>
      <c r="D1316" s="12" t="inlineStr">
        <is>
          <t>Motor 1 of 2, 3.7 kW</t>
        </is>
      </c>
      <c r="E1316" s="12" t="n">
        <v>480</v>
      </c>
      <c r="F1316" s="12" t="n">
        <v>3.7</v>
      </c>
      <c r="G1316" s="12" t="n">
        <v>5.2</v>
      </c>
      <c r="H1316" s="12" t="inlineStr">
        <is>
          <t>SC-2 PCM + 15 kV GCB</t>
        </is>
      </c>
      <c r="I1316" s="12" t="inlineStr">
        <is>
          <t>LV 600 V</t>
        </is>
      </c>
      <c r="J1316" s="12" t="inlineStr">
        <is>
          <t>10</t>
        </is>
      </c>
      <c r="K1316" s="12" t="n">
        <v>1</v>
      </c>
    </row>
    <row r="1317">
      <c r="A1317" s="12" t="inlineStr">
        <is>
          <t>Aqueous ammonia (SC units)</t>
        </is>
      </c>
      <c r="B1317" s="12" t="inlineStr"/>
      <c r="C1317" s="12" t="inlineStr">
        <is>
          <t>I</t>
        </is>
      </c>
      <c r="D1317" s="12" t="inlineStr">
        <is>
          <t>Motor 2 of 2, 3.7 kW</t>
        </is>
      </c>
      <c r="E1317" s="12" t="n">
        <v>480</v>
      </c>
      <c r="F1317" s="12" t="n">
        <v>3.7</v>
      </c>
      <c r="G1317" s="12" t="n">
        <v>5.2</v>
      </c>
      <c r="H1317" s="12" t="inlineStr">
        <is>
          <t>SC-2 PCM + 15 kV GCB</t>
        </is>
      </c>
      <c r="I1317" s="12" t="inlineStr">
        <is>
          <t>LV 600 V</t>
        </is>
      </c>
      <c r="J1317" s="12" t="inlineStr">
        <is>
          <t>10</t>
        </is>
      </c>
      <c r="K1317" s="12" t="n">
        <v>1</v>
      </c>
    </row>
    <row r="1318">
      <c r="A1318" s="12" t="inlineStr">
        <is>
          <t>BS black-start switchgear</t>
        </is>
      </c>
      <c r="B1318" s="12" t="inlineStr"/>
      <c r="C1318" s="12" t="inlineStr">
        <is>
          <t>I</t>
        </is>
      </c>
      <c r="D1318" s="12" t="inlineStr">
        <is>
          <t>Black-start genset output</t>
        </is>
      </c>
      <c r="E1318" s="12" t="n">
        <v>480</v>
      </c>
      <c r="F1318" s="12" t="n">
        <v>2000</v>
      </c>
      <c r="G1318" s="12" t="n">
        <v>2532.3</v>
      </c>
      <c r="H1318" s="12" t="inlineStr">
        <is>
          <t>Black-start genset (proposed; requires study)</t>
        </is>
      </c>
      <c r="I1318" s="12" t="inlineStr">
        <is>
          <t>LV 600 V</t>
        </is>
      </c>
      <c r="J1318" s="12" t="inlineStr">
        <is>
          <t>500 kcmil</t>
        </is>
      </c>
      <c r="K1318" s="12" t="n">
        <v>10</v>
      </c>
    </row>
    <row r="1319">
      <c r="A1319" s="12" t="inlineStr">
        <is>
          <t>BS black-start switchgear</t>
        </is>
      </c>
      <c r="B1319" s="12" t="inlineStr"/>
      <c r="C1319" s="12" t="inlineStr">
        <is>
          <t>I</t>
        </is>
      </c>
      <c r="D1319" s="12" t="inlineStr">
        <is>
          <t>Black-start genset output</t>
        </is>
      </c>
      <c r="E1319" s="12" t="n">
        <v>480</v>
      </c>
      <c r="F1319" s="12" t="n">
        <v>2000</v>
      </c>
      <c r="G1319" s="12" t="n">
        <v>2532.3</v>
      </c>
      <c r="H1319" s="12" t="inlineStr">
        <is>
          <t>Black-start genset (proposed; requires study)</t>
        </is>
      </c>
      <c r="I1319" s="12" t="inlineStr">
        <is>
          <t>LV 600 V</t>
        </is>
      </c>
      <c r="J1319" s="12" t="inlineStr">
        <is>
          <t>500 kcmil</t>
        </is>
      </c>
      <c r="K1319" s="12" t="n">
        <v>10</v>
      </c>
    </row>
    <row r="1320">
      <c r="A1320" s="12" t="inlineStr">
        <is>
          <t>BS black-start switchgear</t>
        </is>
      </c>
      <c r="B1320" s="12" t="inlineStr"/>
      <c r="C1320" s="12" t="inlineStr">
        <is>
          <t>I</t>
        </is>
      </c>
      <c r="D1320" s="12" t="inlineStr">
        <is>
          <t>LV power feeder</t>
        </is>
      </c>
      <c r="E1320" s="12" t="n">
        <v>480</v>
      </c>
      <c r="F1320" s="12" t="n">
        <v>15</v>
      </c>
      <c r="G1320" s="12" t="n">
        <v>21.2</v>
      </c>
      <c r="H1320" s="12" t="inlineStr">
        <is>
          <t>PCM: power control module</t>
        </is>
      </c>
      <c r="I1320" s="12" t="inlineStr">
        <is>
          <t>LV 600 V</t>
        </is>
      </c>
      <c r="J1320" s="12" t="inlineStr">
        <is>
          <t>6</t>
        </is>
      </c>
      <c r="K1320" s="12" t="n">
        <v>1</v>
      </c>
    </row>
    <row r="1321">
      <c r="A1321" s="12" t="inlineStr">
        <is>
          <t>CONDITIONAL: BESS black-start alternative</t>
        </is>
      </c>
      <c r="B1321" s="12" t="inlineStr"/>
      <c r="C1321" s="12" t="inlineStr">
        <is>
          <t>I</t>
        </is>
      </c>
      <c r="D1321" s="12" t="inlineStr">
        <is>
          <t>LV power feeder</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CONDITIONAL: SC-1 inlet chiller / evaporative cooler</t>
        </is>
      </c>
      <c r="B1322" s="12" t="inlineStr"/>
      <c r="C1322" s="12" t="inlineStr">
        <is>
          <t>I</t>
        </is>
      </c>
      <c r="D1322" s="12" t="inlineStr">
        <is>
          <t>LV power feeder</t>
        </is>
      </c>
      <c r="E1322" s="12" t="n">
        <v>480</v>
      </c>
      <c r="F1322" s="12" t="n">
        <v>500</v>
      </c>
      <c r="G1322" s="12" t="n">
        <v>707.6</v>
      </c>
      <c r="H1322" s="12" t="inlineStr">
        <is>
          <t>SC-1 PCM + 15 kV GCB</t>
        </is>
      </c>
      <c r="I1322" s="12" t="inlineStr">
        <is>
          <t>LV 600 V</t>
        </is>
      </c>
      <c r="J1322" s="12" t="inlineStr">
        <is>
          <t>350 kcmil</t>
        </is>
      </c>
      <c r="K1322" s="12" t="n">
        <v>3</v>
      </c>
    </row>
    <row r="1323">
      <c r="A1323" s="12" t="inlineStr">
        <is>
          <t>CONDITIONAL: SC-2 inlet chiller / evaporative cooler</t>
        </is>
      </c>
      <c r="B1323" s="12" t="inlineStr"/>
      <c r="C1323" s="12" t="inlineStr">
        <is>
          <t>I</t>
        </is>
      </c>
      <c r="D1323" s="12" t="inlineStr">
        <is>
          <t>LV power feeder</t>
        </is>
      </c>
      <c r="E1323" s="12" t="n">
        <v>480</v>
      </c>
      <c r="F1323" s="12" t="n">
        <v>500</v>
      </c>
      <c r="G1323" s="12" t="n">
        <v>707.6</v>
      </c>
      <c r="H1323" s="12" t="inlineStr">
        <is>
          <t>SC-2 PCM + 15 kV GCB</t>
        </is>
      </c>
      <c r="I1323" s="12" t="inlineStr">
        <is>
          <t>LV 600 V</t>
        </is>
      </c>
      <c r="J1323" s="12" t="inlineStr">
        <is>
          <t>350 kcmil</t>
        </is>
      </c>
      <c r="K1323" s="12" t="n">
        <v>3</v>
      </c>
    </row>
    <row r="1324">
      <c r="A1324" s="12" t="inlineStr">
        <is>
          <t>FC-5..12 inverter / AC cabinet / desulfurizer</t>
        </is>
      </c>
      <c r="B1324" s="12" t="inlineStr"/>
      <c r="C1324" s="12" t="inlineStr">
        <is>
          <t>I</t>
        </is>
      </c>
      <c r="D1324" s="12" t="inlineStr">
        <is>
          <t>FC-5 SOFC output to inverter / AC cabinet</t>
        </is>
      </c>
      <c r="E1324" s="12" t="n">
        <v>480</v>
      </c>
      <c r="F1324" s="12" t="n">
        <v>250</v>
      </c>
      <c r="G1324" s="12" t="n">
        <v>316.5</v>
      </c>
      <c r="H1324" s="12" t="inlineStr">
        <is>
          <t>FC-5: SOFC module (Bloom ES5 class, 200-300 kW)</t>
        </is>
      </c>
      <c r="I1324" s="12" t="inlineStr">
        <is>
          <t>LV 600 V</t>
        </is>
      </c>
      <c r="J1324" s="12" t="inlineStr">
        <is>
          <t>3/0</t>
        </is>
      </c>
      <c r="K1324" s="12" t="n">
        <v>2</v>
      </c>
    </row>
    <row r="1325">
      <c r="A1325" s="12" t="inlineStr">
        <is>
          <t>FC-5..12 inverter / AC cabinet / desulfurizer</t>
        </is>
      </c>
      <c r="B1325" s="12" t="inlineStr"/>
      <c r="C1325" s="12" t="inlineStr">
        <is>
          <t>I</t>
        </is>
      </c>
      <c r="D1325" s="12" t="inlineStr">
        <is>
          <t>FC-6 SOFC output to inverter / AC cabinet</t>
        </is>
      </c>
      <c r="E1325" s="12" t="n">
        <v>480</v>
      </c>
      <c r="F1325" s="12" t="n">
        <v>250</v>
      </c>
      <c r="G1325" s="12" t="n">
        <v>316.5</v>
      </c>
      <c r="H1325" s="12" t="inlineStr">
        <is>
          <t>FC-6: SOFC module (Bloom ES5 class, 200-300 kW)</t>
        </is>
      </c>
      <c r="I1325" s="12" t="inlineStr">
        <is>
          <t>LV 600 V</t>
        </is>
      </c>
      <c r="J1325" s="12" t="inlineStr">
        <is>
          <t>3/0</t>
        </is>
      </c>
      <c r="K1325" s="12" t="n">
        <v>2</v>
      </c>
    </row>
    <row r="1326">
      <c r="A1326" s="12" t="inlineStr">
        <is>
          <t>FC-5..12 inverter / AC cabinet / desulfurizer</t>
        </is>
      </c>
      <c r="B1326" s="12" t="inlineStr"/>
      <c r="C1326" s="12" t="inlineStr">
        <is>
          <t>I</t>
        </is>
      </c>
      <c r="D1326" s="12" t="inlineStr">
        <is>
          <t>FC-7 SOFC output to inverter / AC cabinet</t>
        </is>
      </c>
      <c r="E1326" s="12" t="n">
        <v>480</v>
      </c>
      <c r="F1326" s="12" t="n">
        <v>250</v>
      </c>
      <c r="G1326" s="12" t="n">
        <v>316.5</v>
      </c>
      <c r="H1326" s="12" t="inlineStr">
        <is>
          <t>FC-7: SOFC module (Bloom ES5 class, 200-300 kW)</t>
        </is>
      </c>
      <c r="I1326" s="12" t="inlineStr">
        <is>
          <t>LV 600 V</t>
        </is>
      </c>
      <c r="J1326" s="12" t="inlineStr">
        <is>
          <t>3/0</t>
        </is>
      </c>
      <c r="K1326" s="12" t="n">
        <v>2</v>
      </c>
    </row>
    <row r="1327">
      <c r="A1327" s="12" t="inlineStr">
        <is>
          <t>FC-5..12 inverter / AC cabinet / desulfurizer</t>
        </is>
      </c>
      <c r="B1327" s="12" t="inlineStr"/>
      <c r="C1327" s="12" t="inlineStr">
        <is>
          <t>I</t>
        </is>
      </c>
      <c r="D1327" s="12" t="inlineStr">
        <is>
          <t>FC-8 SOFC output to inverter / AC cabinet</t>
        </is>
      </c>
      <c r="E1327" s="12" t="n">
        <v>480</v>
      </c>
      <c r="F1327" s="12" t="n">
        <v>250</v>
      </c>
      <c r="G1327" s="12" t="n">
        <v>316.5</v>
      </c>
      <c r="H1327" s="12" t="inlineStr">
        <is>
          <t>FC-8: SOFC module (Bloom ES5 class, 200-300 kW)</t>
        </is>
      </c>
      <c r="I1327" s="12" t="inlineStr">
        <is>
          <t>LV 600 V</t>
        </is>
      </c>
      <c r="J1327" s="12" t="inlineStr">
        <is>
          <t>3/0</t>
        </is>
      </c>
      <c r="K1327" s="12" t="n">
        <v>2</v>
      </c>
    </row>
    <row r="1328">
      <c r="A1328" s="12" t="inlineStr">
        <is>
          <t>FC-5..12 inverter / AC cabinet / desulfurizer</t>
        </is>
      </c>
      <c r="B1328" s="12" t="inlineStr"/>
      <c r="C1328" s="12" t="inlineStr">
        <is>
          <t>I</t>
        </is>
      </c>
      <c r="D1328" s="12" t="inlineStr">
        <is>
          <t>FC-9 SOFC output to inverter / AC cabinet</t>
        </is>
      </c>
      <c r="E1328" s="12" t="n">
        <v>480</v>
      </c>
      <c r="F1328" s="12" t="n">
        <v>250</v>
      </c>
      <c r="G1328" s="12" t="n">
        <v>316.5</v>
      </c>
      <c r="H1328" s="12" t="inlineStr">
        <is>
          <t>FC-9: SOFC module (Bloom ES5 class, 200-300 kW)</t>
        </is>
      </c>
      <c r="I1328" s="12" t="inlineStr">
        <is>
          <t>LV 600 V</t>
        </is>
      </c>
      <c r="J1328" s="12" t="inlineStr">
        <is>
          <t>3/0</t>
        </is>
      </c>
      <c r="K1328" s="12" t="n">
        <v>2</v>
      </c>
    </row>
    <row r="1329">
      <c r="A1329" s="12" t="inlineStr">
        <is>
          <t>FC-5..12 inverter / AC cabinet / desulfurizer</t>
        </is>
      </c>
      <c r="B1329" s="12" t="inlineStr"/>
      <c r="C1329" s="12" t="inlineStr">
        <is>
          <t>I</t>
        </is>
      </c>
      <c r="D1329" s="12" t="inlineStr">
        <is>
          <t>FC-10 SOFC output to inverter / AC cabinet</t>
        </is>
      </c>
      <c r="E1329" s="12" t="n">
        <v>480</v>
      </c>
      <c r="F1329" s="12" t="n">
        <v>250</v>
      </c>
      <c r="G1329" s="12" t="n">
        <v>316.5</v>
      </c>
      <c r="H1329" s="12" t="inlineStr">
        <is>
          <t>FC-10: SOFC module (Bloom ES5 class, 200-300 kW)</t>
        </is>
      </c>
      <c r="I1329" s="12" t="inlineStr">
        <is>
          <t>LV 600 V</t>
        </is>
      </c>
      <c r="J1329" s="12" t="inlineStr">
        <is>
          <t>3/0</t>
        </is>
      </c>
      <c r="K1329" s="12" t="n">
        <v>2</v>
      </c>
    </row>
    <row r="1330">
      <c r="A1330" s="12" t="inlineStr">
        <is>
          <t>FC-5..12 inverter / AC cabinet / desulfurizer</t>
        </is>
      </c>
      <c r="B1330" s="12" t="inlineStr"/>
      <c r="C1330" s="12" t="inlineStr">
        <is>
          <t>I</t>
        </is>
      </c>
      <c r="D1330" s="12" t="inlineStr">
        <is>
          <t>FC-11 SOFC output to inverter / AC cabinet</t>
        </is>
      </c>
      <c r="E1330" s="12" t="n">
        <v>480</v>
      </c>
      <c r="F1330" s="12" t="n">
        <v>250</v>
      </c>
      <c r="G1330" s="12" t="n">
        <v>316.5</v>
      </c>
      <c r="H1330" s="12" t="inlineStr">
        <is>
          <t>FC-11: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FC-12 SOFC output to inverter / AC cabinet</t>
        </is>
      </c>
      <c r="E1331" s="12" t="n">
        <v>480</v>
      </c>
      <c r="F1331" s="12" t="n">
        <v>250</v>
      </c>
      <c r="G1331" s="12" t="n">
        <v>316.5</v>
      </c>
      <c r="H1331" s="12" t="inlineStr">
        <is>
          <t>FC-12: SOFC module (Bloom ES5 class, 200-300 kW)</t>
        </is>
      </c>
      <c r="I1331" s="12" t="inlineStr">
        <is>
          <t>LV 600 V</t>
        </is>
      </c>
      <c r="J1331" s="12" t="inlineStr">
        <is>
          <t>3/0</t>
        </is>
      </c>
      <c r="K1331" s="12" t="n">
        <v>2</v>
      </c>
    </row>
    <row r="1332">
      <c r="A1332" s="12" t="inlineStr">
        <is>
          <t>Fuel-gas compressors 3 x 100% electric</t>
        </is>
      </c>
      <c r="B1332" s="12" t="inlineStr"/>
      <c r="C1332" s="12" t="inlineStr">
        <is>
          <t>I</t>
        </is>
      </c>
      <c r="D1332" s="12" t="inlineStr">
        <is>
          <t>Motor 1 of 6, 15 kW</t>
        </is>
      </c>
      <c r="E1332" s="12" t="n">
        <v>480</v>
      </c>
      <c r="F1332" s="12" t="n">
        <v>15</v>
      </c>
      <c r="G1332" s="12" t="n">
        <v>21.2</v>
      </c>
      <c r="H1332" s="12" t="inlineStr">
        <is>
          <t>SC-2 PCM + 15 kV GCB</t>
        </is>
      </c>
      <c r="I1332" s="12" t="inlineStr">
        <is>
          <t>LV 600 V</t>
        </is>
      </c>
      <c r="J1332" s="12" t="inlineStr">
        <is>
          <t>10</t>
        </is>
      </c>
      <c r="K1332" s="12" t="n">
        <v>1</v>
      </c>
    </row>
    <row r="1333">
      <c r="A1333" s="12" t="inlineStr">
        <is>
          <t>Fuel-gas compressors 3 x 100% electric</t>
        </is>
      </c>
      <c r="B1333" s="12" t="inlineStr"/>
      <c r="C1333" s="12" t="inlineStr">
        <is>
          <t>I</t>
        </is>
      </c>
      <c r="D1333" s="12" t="inlineStr">
        <is>
          <t>Motor 2 of 6, 15 kW</t>
        </is>
      </c>
      <c r="E1333" s="12" t="n">
        <v>480</v>
      </c>
      <c r="F1333" s="12" t="n">
        <v>15</v>
      </c>
      <c r="G1333" s="12" t="n">
        <v>21.2</v>
      </c>
      <c r="H1333" s="12" t="inlineStr">
        <is>
          <t>SC-2 PCM + 15 kV GCB</t>
        </is>
      </c>
      <c r="I1333" s="12" t="inlineStr">
        <is>
          <t>LV 600 V</t>
        </is>
      </c>
      <c r="J1333" s="12" t="inlineStr">
        <is>
          <t>10</t>
        </is>
      </c>
      <c r="K1333" s="12" t="n">
        <v>1</v>
      </c>
    </row>
    <row r="1334">
      <c r="A1334" s="12" t="inlineStr">
        <is>
          <t>Fuel-gas compressors 3 x 100% electric</t>
        </is>
      </c>
      <c r="B1334" s="12" t="inlineStr"/>
      <c r="C1334" s="12" t="inlineStr">
        <is>
          <t>I</t>
        </is>
      </c>
      <c r="D1334" s="12" t="inlineStr">
        <is>
          <t>Motor 3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4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5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6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Gas conditioning skid</t>
        </is>
      </c>
      <c r="B1338" s="12" t="inlineStr"/>
      <c r="C1338" s="12" t="inlineStr">
        <is>
          <t>I</t>
        </is>
      </c>
      <c r="D1338" s="12" t="inlineStr">
        <is>
          <t>LV power feeder</t>
        </is>
      </c>
      <c r="E1338" s="12" t="n">
        <v>480</v>
      </c>
      <c r="F1338" s="12" t="n">
        <v>30</v>
      </c>
      <c r="G1338" s="12" t="n">
        <v>42.5</v>
      </c>
      <c r="H1338" s="12" t="inlineStr">
        <is>
          <t>PCM: power control module</t>
        </is>
      </c>
      <c r="I1338" s="12" t="inlineStr">
        <is>
          <t>LV 600 V</t>
        </is>
      </c>
      <c r="J1338" s="12" t="inlineStr">
        <is>
          <t>6</t>
        </is>
      </c>
      <c r="K1338" s="12" t="n">
        <v>1</v>
      </c>
    </row>
    <row r="1339">
      <c r="A1339" s="12" t="inlineStr">
        <is>
          <t>Lube oil / starting air / oily water building</t>
        </is>
      </c>
      <c r="B1339" s="12" t="inlineStr"/>
      <c r="C1339" s="12" t="inlineStr">
        <is>
          <t>I</t>
        </is>
      </c>
      <c r="D1339" s="12" t="inlineStr">
        <is>
          <t>LV panel / distribution feeder</t>
        </is>
      </c>
      <c r="E1339" s="12" t="n">
        <v>480</v>
      </c>
      <c r="F1339" s="12" t="n">
        <v>79</v>
      </c>
      <c r="G1339" s="12" t="n">
        <v>111.8</v>
      </c>
      <c r="H1339" s="12" t="inlineStr">
        <is>
          <t>PCM: power control module</t>
        </is>
      </c>
      <c r="I1339" s="12" t="inlineStr">
        <is>
          <t>LV 600 V</t>
        </is>
      </c>
      <c r="J1339" s="12" t="inlineStr">
        <is>
          <t>1/0</t>
        </is>
      </c>
      <c r="K1339" s="12" t="n">
        <v>1</v>
      </c>
    </row>
    <row r="1340">
      <c r="A1340" s="12" t="inlineStr">
        <is>
          <t>MOD-EH: 13.8 kV modular collector e-house</t>
        </is>
      </c>
      <c r="B1340" s="12" t="inlineStr">
        <is>
          <t>MOD-EH</t>
        </is>
      </c>
      <c r="C1340" s="12" t="inlineStr">
        <is>
          <t>I</t>
        </is>
      </c>
      <c r="D1340" s="12" t="inlineStr">
        <is>
          <t>LV panel / distribution feeder</t>
        </is>
      </c>
      <c r="E1340" s="12" t="n">
        <v>480</v>
      </c>
      <c r="F1340" s="12" t="n">
        <v>30</v>
      </c>
      <c r="G1340" s="12" t="n">
        <v>42.5</v>
      </c>
      <c r="H1340" s="12" t="inlineStr">
        <is>
          <t>MOD-LV 480 V board + 480 V : 13.8 kV step-up</t>
        </is>
      </c>
      <c r="I1340" s="12" t="inlineStr">
        <is>
          <t>LV 600 V</t>
        </is>
      </c>
      <c r="J1340" s="12" t="inlineStr">
        <is>
          <t>4</t>
        </is>
      </c>
      <c r="K1340" s="12" t="n">
        <v>1</v>
      </c>
    </row>
    <row r="1341">
      <c r="A1341" s="12" t="inlineStr">
        <is>
          <t>MOD-LV 480 V board + 480 V : 13.8 kV step-up</t>
        </is>
      </c>
      <c r="B1341" s="12" t="inlineStr"/>
      <c r="C1341" s="12" t="inlineStr">
        <is>
          <t>I</t>
        </is>
      </c>
      <c r="D1341" s="12" t="inlineStr">
        <is>
          <t>Fuel-cell AC cabinet to MOD-LV</t>
        </is>
      </c>
      <c r="E1341" s="12" t="n">
        <v>480</v>
      </c>
      <c r="F1341" s="12" t="n">
        <v>2000</v>
      </c>
      <c r="G1341" s="12" t="n">
        <v>2532.3</v>
      </c>
      <c r="H1341" s="12" t="inlineStr">
        <is>
          <t>FC-5..12 inverter / AC cabinet / desulfurizer</t>
        </is>
      </c>
      <c r="I1341" s="12" t="inlineStr">
        <is>
          <t>LV 600 V</t>
        </is>
      </c>
      <c r="J1341" s="12" t="inlineStr">
        <is>
          <t>500 kcmil</t>
        </is>
      </c>
      <c r="K1341" s="12" t="n">
        <v>12</v>
      </c>
    </row>
    <row r="1342">
      <c r="A1342" s="12" t="inlineStr">
        <is>
          <t>MOD-LV 480 V board + 480 V : 13.8 kV step-up</t>
        </is>
      </c>
      <c r="B1342" s="12" t="inlineStr"/>
      <c r="C1342" s="12" t="inlineStr">
        <is>
          <t>I</t>
        </is>
      </c>
      <c r="D1342" s="12" t="inlineStr">
        <is>
          <t>MT-4 microturbine output</t>
        </is>
      </c>
      <c r="E1342" s="12" t="n">
        <v>480</v>
      </c>
      <c r="F1342" s="12" t="n">
        <v>1000</v>
      </c>
      <c r="G1342" s="12" t="n">
        <v>1266.2</v>
      </c>
      <c r="H1342" s="12" t="inlineStr">
        <is>
          <t>MT-4: microturbine 1 MW (Capstone C1000 class)</t>
        </is>
      </c>
      <c r="I1342" s="12" t="inlineStr">
        <is>
          <t>LV 600 V</t>
        </is>
      </c>
      <c r="J1342" s="12" t="inlineStr">
        <is>
          <t>500 kcmil</t>
        </is>
      </c>
      <c r="K1342" s="12" t="n">
        <v>12</v>
      </c>
    </row>
    <row r="1343">
      <c r="A1343" s="12" t="inlineStr">
        <is>
          <t>MOD-LV 480 V board + 480 V : 13.8 kV step-up</t>
        </is>
      </c>
      <c r="B1343" s="12" t="inlineStr"/>
      <c r="C1343" s="12" t="inlineStr">
        <is>
          <t>I</t>
        </is>
      </c>
      <c r="D1343" s="12" t="inlineStr">
        <is>
          <t>MT-5 microturbine output</t>
        </is>
      </c>
      <c r="E1343" s="12" t="n">
        <v>480</v>
      </c>
      <c r="F1343" s="12" t="n">
        <v>1000</v>
      </c>
      <c r="G1343" s="12" t="n">
        <v>1266.2</v>
      </c>
      <c r="H1343" s="12" t="inlineStr">
        <is>
          <t>MT-5: microturbine 1 MW (Capstone C1000 class)</t>
        </is>
      </c>
      <c r="I1343" s="12" t="inlineStr">
        <is>
          <t>LV 600 V</t>
        </is>
      </c>
      <c r="J1343" s="12" t="inlineStr">
        <is>
          <t>500 kcmil</t>
        </is>
      </c>
      <c r="K1343" s="12" t="n">
        <v>12</v>
      </c>
    </row>
    <row r="1344">
      <c r="A1344" s="12" t="inlineStr">
        <is>
          <t>MOD-LV 480 V board + 480 V : 13.8 kV step-up</t>
        </is>
      </c>
      <c r="B1344" s="12" t="inlineStr"/>
      <c r="C1344" s="12" t="inlineStr">
        <is>
          <t>I</t>
        </is>
      </c>
      <c r="D1344" s="12" t="inlineStr">
        <is>
          <t>MT-6 microturbine output</t>
        </is>
      </c>
      <c r="E1344" s="12" t="n">
        <v>480</v>
      </c>
      <c r="F1344" s="12" t="n">
        <v>1000</v>
      </c>
      <c r="G1344" s="12" t="n">
        <v>1266.2</v>
      </c>
      <c r="H1344" s="12" t="inlineStr">
        <is>
          <t>MT-6: microturbine 1 MW (Capstone C1000 class)</t>
        </is>
      </c>
      <c r="I1344" s="12" t="inlineStr">
        <is>
          <t>LV 600 V</t>
        </is>
      </c>
      <c r="J1344" s="12" t="inlineStr">
        <is>
          <t>500 kcmil</t>
        </is>
      </c>
      <c r="K1344" s="12" t="n">
        <v>12</v>
      </c>
    </row>
    <row r="1345">
      <c r="A1345" s="12" t="inlineStr">
        <is>
          <t>PAD-TX 480 V : 13.8 kV</t>
        </is>
      </c>
      <c r="B1345" s="12" t="inlineStr">
        <is>
          <t>PAD-TX</t>
        </is>
      </c>
      <c r="C1345" s="12" t="inlineStr">
        <is>
          <t>I</t>
        </is>
      </c>
      <c r="D1345" s="12" t="inlineStr">
        <is>
          <t>PAD-LV to PAD-TX</t>
        </is>
      </c>
      <c r="E1345" s="12" t="n">
        <v>480</v>
      </c>
      <c r="F1345" s="12" t="n">
        <v>3000</v>
      </c>
      <c r="G1345" s="12" t="n">
        <v>3600</v>
      </c>
      <c r="H1345" s="12" t="inlineStr">
        <is>
          <t>PAD-LV 480 V paralleling switchboard</t>
        </is>
      </c>
      <c r="I1345" s="12" t="inlineStr">
        <is>
          <t>LV 600 V</t>
        </is>
      </c>
      <c r="J1345" s="12" t="inlineStr">
        <is>
          <t>500 kcmil</t>
        </is>
      </c>
      <c r="K1345" s="12" t="n">
        <v>12</v>
      </c>
    </row>
    <row r="1346">
      <c r="A1346" s="12" t="inlineStr">
        <is>
          <t>PCM: power control module</t>
        </is>
      </c>
      <c r="B1346" s="12" t="inlineStr"/>
      <c r="C1346" s="12" t="inlineStr">
        <is>
          <t>I</t>
        </is>
      </c>
      <c r="D1346" s="12" t="inlineStr">
        <is>
          <t>LV panel / distribution feeder</t>
        </is>
      </c>
      <c r="E1346" s="12" t="n">
        <v>480</v>
      </c>
      <c r="F1346" s="12" t="n">
        <v>38</v>
      </c>
      <c r="G1346" s="12" t="n">
        <v>53.8</v>
      </c>
      <c r="H1346" s="12" t="inlineStr">
        <is>
          <t>PCM: power control module</t>
        </is>
      </c>
      <c r="I1346" s="12" t="inlineStr">
        <is>
          <t>LV 600 V</t>
        </is>
      </c>
      <c r="J1346" s="12" t="inlineStr">
        <is>
          <t>4</t>
        </is>
      </c>
      <c r="K1346" s="12" t="n">
        <v>1</v>
      </c>
    </row>
    <row r="1347">
      <c r="A1347" s="12" t="inlineStr">
        <is>
          <t>RICE 1 SCR + oxidation catalyst and stack</t>
        </is>
      </c>
      <c r="B1347" s="12" t="inlineStr"/>
      <c r="C1347" s="12" t="inlineStr">
        <is>
          <t>I</t>
        </is>
      </c>
      <c r="D1347" s="12" t="inlineStr">
        <is>
          <t>Motor 1 of 1, 15 kW</t>
        </is>
      </c>
      <c r="E1347" s="12" t="n">
        <v>480</v>
      </c>
      <c r="F1347" s="12" t="n">
        <v>15</v>
      </c>
      <c r="G1347" s="12" t="n">
        <v>21.2</v>
      </c>
      <c r="H1347" s="12" t="inlineStr">
        <is>
          <t>PCM: power control module</t>
        </is>
      </c>
      <c r="I1347" s="12" t="inlineStr">
        <is>
          <t>LV 600 V</t>
        </is>
      </c>
      <c r="J1347" s="12" t="inlineStr">
        <is>
          <t>6</t>
        </is>
      </c>
      <c r="K1347" s="12" t="n">
        <v>1</v>
      </c>
    </row>
    <row r="1348">
      <c r="A1348" s="12" t="inlineStr">
        <is>
          <t>RICE 1 SCR + oxidation catalyst and stack</t>
        </is>
      </c>
      <c r="B1348" s="12" t="inlineStr"/>
      <c r="C1348" s="12" t="inlineStr">
        <is>
          <t>I</t>
        </is>
      </c>
      <c r="D1348" s="12" t="inlineStr">
        <is>
          <t>Area / platform lighting circuit 1 (6 fixtures)</t>
        </is>
      </c>
      <c r="E1348" s="12" t="n">
        <v>480</v>
      </c>
      <c r="F1348" s="12" t="n">
        <v>3</v>
      </c>
      <c r="G1348" s="12" t="n">
        <v>5</v>
      </c>
      <c r="H1348" s="12" t="inlineStr">
        <is>
          <t>PCM: power control module</t>
        </is>
      </c>
      <c r="I1348" s="12" t="inlineStr">
        <is>
          <t>LV 600 V</t>
        </is>
      </c>
      <c r="J1348" s="12" t="inlineStr">
        <is>
          <t>10</t>
        </is>
      </c>
      <c r="K1348" s="12" t="n">
        <v>1</v>
      </c>
    </row>
    <row r="1349">
      <c r="A1349" s="12" t="inlineStr">
        <is>
          <t>RICE 1 radiators (5)</t>
        </is>
      </c>
      <c r="B1349" s="12" t="inlineStr"/>
      <c r="C1349" s="12" t="inlineStr">
        <is>
          <t>I</t>
        </is>
      </c>
      <c r="D1349" s="12" t="inlineStr">
        <is>
          <t>Motor 1 of 5, 30 kW (VFD output)</t>
        </is>
      </c>
      <c r="E1349" s="12" t="n">
        <v>480</v>
      </c>
      <c r="F1349" s="12" t="n">
        <v>30</v>
      </c>
      <c r="G1349" s="12" t="n">
        <v>42</v>
      </c>
      <c r="H1349" s="12" t="inlineStr">
        <is>
          <t>PCM: power control module</t>
        </is>
      </c>
      <c r="I1349" s="12" t="inlineStr">
        <is>
          <t>LV 600 V</t>
        </is>
      </c>
      <c r="J1349" s="12" t="inlineStr">
        <is>
          <t>1</t>
        </is>
      </c>
      <c r="K1349" s="12" t="n">
        <v>1</v>
      </c>
    </row>
    <row r="1350">
      <c r="A1350" s="12" t="inlineStr">
        <is>
          <t>RICE 1 radiators (5)</t>
        </is>
      </c>
      <c r="B1350" s="12" t="inlineStr"/>
      <c r="C1350" s="12" t="inlineStr">
        <is>
          <t>I</t>
        </is>
      </c>
      <c r="D1350" s="12" t="inlineStr">
        <is>
          <t>Motor 2 of 5, 30 kW (VFD output)</t>
        </is>
      </c>
      <c r="E1350" s="12" t="n">
        <v>480</v>
      </c>
      <c r="F1350" s="12" t="n">
        <v>30</v>
      </c>
      <c r="G1350" s="12" t="n">
        <v>42</v>
      </c>
      <c r="H1350" s="12" t="inlineStr">
        <is>
          <t>PCM: power control module</t>
        </is>
      </c>
      <c r="I1350" s="12" t="inlineStr">
        <is>
          <t>LV 600 V</t>
        </is>
      </c>
      <c r="J1350" s="12" t="inlineStr">
        <is>
          <t>1</t>
        </is>
      </c>
      <c r="K1350" s="12" t="n">
        <v>1</v>
      </c>
    </row>
    <row r="1351">
      <c r="A1351" s="12" t="inlineStr">
        <is>
          <t>RICE 1 radiators (5)</t>
        </is>
      </c>
      <c r="B1351" s="12" t="inlineStr"/>
      <c r="C1351" s="12" t="inlineStr">
        <is>
          <t>I</t>
        </is>
      </c>
      <c r="D1351" s="12" t="inlineStr">
        <is>
          <t>Motor 3 of 5, 30 kW (VFD output)</t>
        </is>
      </c>
      <c r="E1351" s="12" t="n">
        <v>480</v>
      </c>
      <c r="F1351" s="12" t="n">
        <v>30</v>
      </c>
      <c r="G1351" s="12" t="n">
        <v>42</v>
      </c>
      <c r="H1351" s="12" t="inlineStr">
        <is>
          <t>PCM: power control module</t>
        </is>
      </c>
      <c r="I1351" s="12" t="inlineStr">
        <is>
          <t>LV 600 V</t>
        </is>
      </c>
      <c r="J1351" s="12" t="inlineStr">
        <is>
          <t>1</t>
        </is>
      </c>
      <c r="K1351" s="12" t="n">
        <v>1</v>
      </c>
    </row>
    <row r="1352">
      <c r="A1352" s="12" t="inlineStr">
        <is>
          <t>RICE 1 radiators (5)</t>
        </is>
      </c>
      <c r="B1352" s="12" t="inlineStr"/>
      <c r="C1352" s="12" t="inlineStr">
        <is>
          <t>I</t>
        </is>
      </c>
      <c r="D1352" s="12" t="inlineStr">
        <is>
          <t>Motor 4 of 5, 30 kW (VFD output)</t>
        </is>
      </c>
      <c r="E1352" s="12" t="n">
        <v>480</v>
      </c>
      <c r="F1352" s="12" t="n">
        <v>30</v>
      </c>
      <c r="G1352" s="12" t="n">
        <v>42</v>
      </c>
      <c r="H1352" s="12" t="inlineStr">
        <is>
          <t>PCM: power control module</t>
        </is>
      </c>
      <c r="I1352" s="12" t="inlineStr">
        <is>
          <t>LV 600 V</t>
        </is>
      </c>
      <c r="J1352" s="12" t="inlineStr">
        <is>
          <t>1</t>
        </is>
      </c>
      <c r="K1352" s="12" t="n">
        <v>1</v>
      </c>
    </row>
    <row r="1353">
      <c r="A1353" s="12" t="inlineStr">
        <is>
          <t>RICE 1 radiators (5)</t>
        </is>
      </c>
      <c r="B1353" s="12" t="inlineStr"/>
      <c r="C1353" s="12" t="inlineStr">
        <is>
          <t>I</t>
        </is>
      </c>
      <c r="D1353" s="12" t="inlineStr">
        <is>
          <t>Motor 5 of 5, 30 kW (VFD output)</t>
        </is>
      </c>
      <c r="E1353" s="12" t="n">
        <v>480</v>
      </c>
      <c r="F1353" s="12" t="n">
        <v>30</v>
      </c>
      <c r="G1353" s="12" t="n">
        <v>42</v>
      </c>
      <c r="H1353" s="12" t="inlineStr">
        <is>
          <t>PCM: power control module</t>
        </is>
      </c>
      <c r="I1353" s="12" t="inlineStr">
        <is>
          <t>LV 600 V</t>
        </is>
      </c>
      <c r="J1353" s="12" t="inlineStr">
        <is>
          <t>1</t>
        </is>
      </c>
      <c r="K1353" s="12" t="n">
        <v>1</v>
      </c>
    </row>
    <row r="1354">
      <c r="A1354" s="12" t="inlineStr">
        <is>
          <t>RICE 2 SCR + oxidation catalyst and stack</t>
        </is>
      </c>
      <c r="B1354" s="12" t="inlineStr"/>
      <c r="C1354" s="12" t="inlineStr">
        <is>
          <t>I</t>
        </is>
      </c>
      <c r="D1354" s="12" t="inlineStr">
        <is>
          <t>Motor 1 of 1, 15 kW</t>
        </is>
      </c>
      <c r="E1354" s="12" t="n">
        <v>480</v>
      </c>
      <c r="F1354" s="12" t="n">
        <v>15</v>
      </c>
      <c r="G1354" s="12" t="n">
        <v>21.2</v>
      </c>
      <c r="H1354" s="12" t="inlineStr">
        <is>
          <t>PCM: power control module</t>
        </is>
      </c>
      <c r="I1354" s="12" t="inlineStr">
        <is>
          <t>LV 600 V</t>
        </is>
      </c>
      <c r="J1354" s="12" t="inlineStr">
        <is>
          <t>6</t>
        </is>
      </c>
      <c r="K1354" s="12" t="n">
        <v>1</v>
      </c>
    </row>
    <row r="1355">
      <c r="A1355" s="12" t="inlineStr">
        <is>
          <t>RICE 2 SCR + oxidation catalyst and stack</t>
        </is>
      </c>
      <c r="B1355" s="12" t="inlineStr"/>
      <c r="C1355" s="12" t="inlineStr">
        <is>
          <t>I</t>
        </is>
      </c>
      <c r="D1355" s="12" t="inlineStr">
        <is>
          <t>Area / platform lighting circuit 1 (6 fixtures)</t>
        </is>
      </c>
      <c r="E1355" s="12" t="n">
        <v>480</v>
      </c>
      <c r="F1355" s="12" t="n">
        <v>3</v>
      </c>
      <c r="G1355" s="12" t="n">
        <v>5</v>
      </c>
      <c r="H1355" s="12" t="inlineStr">
        <is>
          <t>PCM: power control module</t>
        </is>
      </c>
      <c r="I1355" s="12" t="inlineStr">
        <is>
          <t>LV 600 V</t>
        </is>
      </c>
      <c r="J1355" s="12" t="inlineStr">
        <is>
          <t>10</t>
        </is>
      </c>
      <c r="K1355" s="12" t="n">
        <v>1</v>
      </c>
    </row>
    <row r="1356">
      <c r="A1356" s="12" t="inlineStr">
        <is>
          <t>RICE 2 radiators (5)</t>
        </is>
      </c>
      <c r="B1356" s="12" t="inlineStr"/>
      <c r="C1356" s="12" t="inlineStr">
        <is>
          <t>I</t>
        </is>
      </c>
      <c r="D1356" s="12" t="inlineStr">
        <is>
          <t>Motor 1 of 5, 30 kW (VFD output)</t>
        </is>
      </c>
      <c r="E1356" s="12" t="n">
        <v>480</v>
      </c>
      <c r="F1356" s="12" t="n">
        <v>30</v>
      </c>
      <c r="G1356" s="12" t="n">
        <v>42</v>
      </c>
      <c r="H1356" s="12" t="inlineStr">
        <is>
          <t>PCM: power control module</t>
        </is>
      </c>
      <c r="I1356" s="12" t="inlineStr">
        <is>
          <t>LV 600 V</t>
        </is>
      </c>
      <c r="J1356" s="12" t="inlineStr">
        <is>
          <t>2</t>
        </is>
      </c>
      <c r="K1356" s="12" t="n">
        <v>1</v>
      </c>
    </row>
    <row r="1357">
      <c r="A1357" s="12" t="inlineStr">
        <is>
          <t>RICE 2 radiators (5)</t>
        </is>
      </c>
      <c r="B1357" s="12" t="inlineStr"/>
      <c r="C1357" s="12" t="inlineStr">
        <is>
          <t>I</t>
        </is>
      </c>
      <c r="D1357" s="12" t="inlineStr">
        <is>
          <t>Motor 2 of 5, 30 kW (VFD output)</t>
        </is>
      </c>
      <c r="E1357" s="12" t="n">
        <v>480</v>
      </c>
      <c r="F1357" s="12" t="n">
        <v>30</v>
      </c>
      <c r="G1357" s="12" t="n">
        <v>42</v>
      </c>
      <c r="H1357" s="12" t="inlineStr">
        <is>
          <t>PCM: power control module</t>
        </is>
      </c>
      <c r="I1357" s="12" t="inlineStr">
        <is>
          <t>LV 600 V</t>
        </is>
      </c>
      <c r="J1357" s="12" t="inlineStr">
        <is>
          <t>2</t>
        </is>
      </c>
      <c r="K1357" s="12" t="n">
        <v>1</v>
      </c>
    </row>
    <row r="1358">
      <c r="A1358" s="12" t="inlineStr">
        <is>
          <t>RICE 2 radiators (5)</t>
        </is>
      </c>
      <c r="B1358" s="12" t="inlineStr"/>
      <c r="C1358" s="12" t="inlineStr">
        <is>
          <t>I</t>
        </is>
      </c>
      <c r="D1358" s="12" t="inlineStr">
        <is>
          <t>Motor 3 of 5, 30 kW (VFD output)</t>
        </is>
      </c>
      <c r="E1358" s="12" t="n">
        <v>480</v>
      </c>
      <c r="F1358" s="12" t="n">
        <v>30</v>
      </c>
      <c r="G1358" s="12" t="n">
        <v>42</v>
      </c>
      <c r="H1358" s="12" t="inlineStr">
        <is>
          <t>PCM: power control module</t>
        </is>
      </c>
      <c r="I1358" s="12" t="inlineStr">
        <is>
          <t>LV 600 V</t>
        </is>
      </c>
      <c r="J1358" s="12" t="inlineStr">
        <is>
          <t>2</t>
        </is>
      </c>
      <c r="K1358" s="12" t="n">
        <v>1</v>
      </c>
    </row>
    <row r="1359">
      <c r="A1359" s="12" t="inlineStr">
        <is>
          <t>RICE 2 radiators (5)</t>
        </is>
      </c>
      <c r="B1359" s="12" t="inlineStr"/>
      <c r="C1359" s="12" t="inlineStr">
        <is>
          <t>I</t>
        </is>
      </c>
      <c r="D1359" s="12" t="inlineStr">
        <is>
          <t>Motor 4 of 5, 30 kW (VFD output)</t>
        </is>
      </c>
      <c r="E1359" s="12" t="n">
        <v>480</v>
      </c>
      <c r="F1359" s="12" t="n">
        <v>30</v>
      </c>
      <c r="G1359" s="12" t="n">
        <v>42</v>
      </c>
      <c r="H1359" s="12" t="inlineStr">
        <is>
          <t>PCM: power control module</t>
        </is>
      </c>
      <c r="I1359" s="12" t="inlineStr">
        <is>
          <t>LV 600 V</t>
        </is>
      </c>
      <c r="J1359" s="12" t="inlineStr">
        <is>
          <t>2</t>
        </is>
      </c>
      <c r="K1359" s="12" t="n">
        <v>1</v>
      </c>
    </row>
    <row r="1360">
      <c r="A1360" s="12" t="inlineStr">
        <is>
          <t>RICE 2 radiators (5)</t>
        </is>
      </c>
      <c r="B1360" s="12" t="inlineStr"/>
      <c r="C1360" s="12" t="inlineStr">
        <is>
          <t>I</t>
        </is>
      </c>
      <c r="D1360" s="12" t="inlineStr">
        <is>
          <t>Motor 5 of 5, 30 kW (VFD output)</t>
        </is>
      </c>
      <c r="E1360" s="12" t="n">
        <v>480</v>
      </c>
      <c r="F1360" s="12" t="n">
        <v>30</v>
      </c>
      <c r="G1360" s="12" t="n">
        <v>42</v>
      </c>
      <c r="H1360" s="12" t="inlineStr">
        <is>
          <t>PCM: power control module</t>
        </is>
      </c>
      <c r="I1360" s="12" t="inlineStr">
        <is>
          <t>LV 600 V</t>
        </is>
      </c>
      <c r="J1360" s="12" t="inlineStr">
        <is>
          <t>2</t>
        </is>
      </c>
      <c r="K1360" s="12" t="n">
        <v>1</v>
      </c>
    </row>
    <row r="1361">
      <c r="A1361" s="12" t="inlineStr">
        <is>
          <t>RICE 3 SCR + oxidation catalyst and stack</t>
        </is>
      </c>
      <c r="B1361" s="12" t="inlineStr"/>
      <c r="C1361" s="12" t="inlineStr">
        <is>
          <t>I</t>
        </is>
      </c>
      <c r="D1361" s="12" t="inlineStr">
        <is>
          <t>Motor 1 of 1, 15 kW</t>
        </is>
      </c>
      <c r="E1361" s="12" t="n">
        <v>480</v>
      </c>
      <c r="F1361" s="12" t="n">
        <v>15</v>
      </c>
      <c r="G1361" s="12" t="n">
        <v>21.2</v>
      </c>
      <c r="H1361" s="12" t="inlineStr">
        <is>
          <t>PCM: power control module</t>
        </is>
      </c>
      <c r="I1361" s="12" t="inlineStr">
        <is>
          <t>LV 600 V</t>
        </is>
      </c>
      <c r="J1361" s="12" t="inlineStr">
        <is>
          <t>6</t>
        </is>
      </c>
      <c r="K1361" s="12" t="n">
        <v>1</v>
      </c>
    </row>
    <row r="1362">
      <c r="A1362" s="12" t="inlineStr">
        <is>
          <t>RICE 3 SCR + oxidation catalyst and stack</t>
        </is>
      </c>
      <c r="B1362" s="12" t="inlineStr"/>
      <c r="C1362" s="12" t="inlineStr">
        <is>
          <t>I</t>
        </is>
      </c>
      <c r="D1362" s="12" t="inlineStr">
        <is>
          <t>Area / platform lighting circuit 1 (6 fixtures)</t>
        </is>
      </c>
      <c r="E1362" s="12" t="n">
        <v>480</v>
      </c>
      <c r="F1362" s="12" t="n">
        <v>3</v>
      </c>
      <c r="G1362" s="12" t="n">
        <v>5</v>
      </c>
      <c r="H1362" s="12" t="inlineStr">
        <is>
          <t>PCM: power control module</t>
        </is>
      </c>
      <c r="I1362" s="12" t="inlineStr">
        <is>
          <t>LV 600 V</t>
        </is>
      </c>
      <c r="J1362" s="12" t="inlineStr">
        <is>
          <t>10</t>
        </is>
      </c>
      <c r="K1362" s="12" t="n">
        <v>1</v>
      </c>
    </row>
    <row r="1363">
      <c r="A1363" s="12" t="inlineStr">
        <is>
          <t>RICE 3 radiators (5)</t>
        </is>
      </c>
      <c r="B1363" s="12" t="inlineStr"/>
      <c r="C1363" s="12" t="inlineStr">
        <is>
          <t>I</t>
        </is>
      </c>
      <c r="D1363" s="12" t="inlineStr">
        <is>
          <t>Motor 1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3 radiators (5)</t>
        </is>
      </c>
      <c r="B1364" s="12" t="inlineStr"/>
      <c r="C1364" s="12" t="inlineStr">
        <is>
          <t>I</t>
        </is>
      </c>
      <c r="D1364" s="12" t="inlineStr">
        <is>
          <t>Motor 2 of 5, 30 kW (VFD output)</t>
        </is>
      </c>
      <c r="E1364" s="12" t="n">
        <v>480</v>
      </c>
      <c r="F1364" s="12" t="n">
        <v>30</v>
      </c>
      <c r="G1364" s="12" t="n">
        <v>42</v>
      </c>
      <c r="H1364" s="12" t="inlineStr">
        <is>
          <t>PCM: power control module</t>
        </is>
      </c>
      <c r="I1364" s="12" t="inlineStr">
        <is>
          <t>LV 600 V</t>
        </is>
      </c>
      <c r="J1364" s="12" t="inlineStr">
        <is>
          <t>6</t>
        </is>
      </c>
      <c r="K1364" s="12" t="n">
        <v>1</v>
      </c>
    </row>
    <row r="1365">
      <c r="A1365" s="12" t="inlineStr">
        <is>
          <t>RICE 3 radiators (5)</t>
        </is>
      </c>
      <c r="B1365" s="12" t="inlineStr"/>
      <c r="C1365" s="12" t="inlineStr">
        <is>
          <t>I</t>
        </is>
      </c>
      <c r="D1365" s="12" t="inlineStr">
        <is>
          <t>Motor 3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3 radiators (5)</t>
        </is>
      </c>
      <c r="B1366" s="12" t="inlineStr"/>
      <c r="C1366" s="12" t="inlineStr">
        <is>
          <t>I</t>
        </is>
      </c>
      <c r="D1366" s="12" t="inlineStr">
        <is>
          <t>Motor 4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3 radiators (5)</t>
        </is>
      </c>
      <c r="B1367" s="12" t="inlineStr"/>
      <c r="C1367" s="12" t="inlineStr">
        <is>
          <t>I</t>
        </is>
      </c>
      <c r="D1367" s="12" t="inlineStr">
        <is>
          <t>Motor 5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4 SCR + oxidation catalyst and stack</t>
        </is>
      </c>
      <c r="B1368" s="12" t="inlineStr"/>
      <c r="C1368" s="12" t="inlineStr">
        <is>
          <t>I</t>
        </is>
      </c>
      <c r="D1368" s="12" t="inlineStr">
        <is>
          <t>Motor 1 of 1, 15 kW</t>
        </is>
      </c>
      <c r="E1368" s="12" t="n">
        <v>480</v>
      </c>
      <c r="F1368" s="12" t="n">
        <v>15</v>
      </c>
      <c r="G1368" s="12" t="n">
        <v>21.2</v>
      </c>
      <c r="H1368" s="12" t="inlineStr">
        <is>
          <t>PCM: power control module</t>
        </is>
      </c>
      <c r="I1368" s="12" t="inlineStr">
        <is>
          <t>LV 600 V</t>
        </is>
      </c>
      <c r="J1368" s="12" t="inlineStr">
        <is>
          <t>6</t>
        </is>
      </c>
      <c r="K1368" s="12" t="n">
        <v>1</v>
      </c>
    </row>
    <row r="1369">
      <c r="A1369" s="12" t="inlineStr">
        <is>
          <t>RICE 4 SCR + oxidation catalyst and stack</t>
        </is>
      </c>
      <c r="B1369" s="12" t="inlineStr"/>
      <c r="C1369" s="12" t="inlineStr">
        <is>
          <t>I</t>
        </is>
      </c>
      <c r="D1369" s="12" t="inlineStr">
        <is>
          <t>Area / platform lighting circuit 1 (6 fixtures)</t>
        </is>
      </c>
      <c r="E1369" s="12" t="n">
        <v>480</v>
      </c>
      <c r="F1369" s="12" t="n">
        <v>3</v>
      </c>
      <c r="G1369" s="12" t="n">
        <v>5</v>
      </c>
      <c r="H1369" s="12" t="inlineStr">
        <is>
          <t>PCM: power control module</t>
        </is>
      </c>
      <c r="I1369" s="12" t="inlineStr">
        <is>
          <t>LV 600 V</t>
        </is>
      </c>
      <c r="J1369" s="12" t="inlineStr">
        <is>
          <t>10</t>
        </is>
      </c>
      <c r="K1369" s="12" t="n">
        <v>1</v>
      </c>
    </row>
    <row r="1370">
      <c r="A1370" s="12" t="inlineStr">
        <is>
          <t>RICE 4 radiators (5)</t>
        </is>
      </c>
      <c r="B1370" s="12" t="inlineStr"/>
      <c r="C1370" s="12" t="inlineStr">
        <is>
          <t>I</t>
        </is>
      </c>
      <c r="D1370" s="12" t="inlineStr">
        <is>
          <t>Motor 1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4 radiators (5)</t>
        </is>
      </c>
      <c r="B1371" s="12" t="inlineStr"/>
      <c r="C1371" s="12" t="inlineStr">
        <is>
          <t>I</t>
        </is>
      </c>
      <c r="D1371" s="12" t="inlineStr">
        <is>
          <t>Motor 2 of 5, 30 kW (VFD output)</t>
        </is>
      </c>
      <c r="E1371" s="12" t="n">
        <v>480</v>
      </c>
      <c r="F1371" s="12" t="n">
        <v>30</v>
      </c>
      <c r="G1371" s="12" t="n">
        <v>42</v>
      </c>
      <c r="H1371" s="12" t="inlineStr">
        <is>
          <t>PCM: power control module</t>
        </is>
      </c>
      <c r="I1371" s="12" t="inlineStr">
        <is>
          <t>LV 600 V</t>
        </is>
      </c>
      <c r="J1371" s="12" t="inlineStr">
        <is>
          <t>6</t>
        </is>
      </c>
      <c r="K1371" s="12" t="n">
        <v>1</v>
      </c>
    </row>
    <row r="1372">
      <c r="A1372" s="12" t="inlineStr">
        <is>
          <t>RICE 4 radiators (5)</t>
        </is>
      </c>
      <c r="B1372" s="12" t="inlineStr"/>
      <c r="C1372" s="12" t="inlineStr">
        <is>
          <t>I</t>
        </is>
      </c>
      <c r="D1372" s="12" t="inlineStr">
        <is>
          <t>Motor 3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4 radiators (5)</t>
        </is>
      </c>
      <c r="B1373" s="12" t="inlineStr"/>
      <c r="C1373" s="12" t="inlineStr">
        <is>
          <t>I</t>
        </is>
      </c>
      <c r="D1373" s="12" t="inlineStr">
        <is>
          <t>Motor 4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4 radiators (5)</t>
        </is>
      </c>
      <c r="B1374" s="12" t="inlineStr"/>
      <c r="C1374" s="12" t="inlineStr">
        <is>
          <t>I</t>
        </is>
      </c>
      <c r="D1374" s="12" t="inlineStr">
        <is>
          <t>Motor 5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5 SCR + oxidation catalyst and stack</t>
        </is>
      </c>
      <c r="B1375" s="12" t="inlineStr"/>
      <c r="C1375" s="12" t="inlineStr">
        <is>
          <t>I</t>
        </is>
      </c>
      <c r="D1375" s="12" t="inlineStr">
        <is>
          <t>Motor 1 of 1, 15 kW</t>
        </is>
      </c>
      <c r="E1375" s="12" t="n">
        <v>480</v>
      </c>
      <c r="F1375" s="12" t="n">
        <v>15</v>
      </c>
      <c r="G1375" s="12" t="n">
        <v>21.2</v>
      </c>
      <c r="H1375" s="12" t="inlineStr">
        <is>
          <t>PCM: power control module</t>
        </is>
      </c>
      <c r="I1375" s="12" t="inlineStr">
        <is>
          <t>LV 600 V</t>
        </is>
      </c>
      <c r="J1375" s="12" t="inlineStr">
        <is>
          <t>6</t>
        </is>
      </c>
      <c r="K1375" s="12" t="n">
        <v>1</v>
      </c>
    </row>
    <row r="1376">
      <c r="A1376" s="12" t="inlineStr">
        <is>
          <t>RICE 5 SCR + oxidation catalyst and stack</t>
        </is>
      </c>
      <c r="B1376" s="12" t="inlineStr"/>
      <c r="C1376" s="12" t="inlineStr">
        <is>
          <t>I</t>
        </is>
      </c>
      <c r="D1376" s="12" t="inlineStr">
        <is>
          <t>Area / platform lighting circuit 1 (6 fixtures)</t>
        </is>
      </c>
      <c r="E1376" s="12" t="n">
        <v>480</v>
      </c>
      <c r="F1376" s="12" t="n">
        <v>3</v>
      </c>
      <c r="G1376" s="12" t="n">
        <v>5</v>
      </c>
      <c r="H1376" s="12" t="inlineStr">
        <is>
          <t>PCM: power control module</t>
        </is>
      </c>
      <c r="I1376" s="12" t="inlineStr">
        <is>
          <t>LV 600 V</t>
        </is>
      </c>
      <c r="J1376" s="12" t="inlineStr">
        <is>
          <t>10</t>
        </is>
      </c>
      <c r="K1376" s="12" t="n">
        <v>1</v>
      </c>
    </row>
    <row r="1377">
      <c r="A1377" s="12" t="inlineStr">
        <is>
          <t>RICE 5 radiators (5)</t>
        </is>
      </c>
      <c r="B1377" s="12" t="inlineStr"/>
      <c r="C1377" s="12" t="inlineStr">
        <is>
          <t>I</t>
        </is>
      </c>
      <c r="D1377" s="12" t="inlineStr">
        <is>
          <t>Motor 1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5 radiators (5)</t>
        </is>
      </c>
      <c r="B1378" s="12" t="inlineStr"/>
      <c r="C1378" s="12" t="inlineStr">
        <is>
          <t>I</t>
        </is>
      </c>
      <c r="D1378" s="12" t="inlineStr">
        <is>
          <t>Motor 2 of 5, 30 kW (VFD output)</t>
        </is>
      </c>
      <c r="E1378" s="12" t="n">
        <v>480</v>
      </c>
      <c r="F1378" s="12" t="n">
        <v>30</v>
      </c>
      <c r="G1378" s="12" t="n">
        <v>42</v>
      </c>
      <c r="H1378" s="12" t="inlineStr">
        <is>
          <t>PCM: power control module</t>
        </is>
      </c>
      <c r="I1378" s="12" t="inlineStr">
        <is>
          <t>LV 600 V</t>
        </is>
      </c>
      <c r="J1378" s="12" t="inlineStr">
        <is>
          <t>6</t>
        </is>
      </c>
      <c r="K1378" s="12" t="n">
        <v>1</v>
      </c>
    </row>
    <row r="1379">
      <c r="A1379" s="12" t="inlineStr">
        <is>
          <t>RICE 5 radiators (5)</t>
        </is>
      </c>
      <c r="B1379" s="12" t="inlineStr"/>
      <c r="C1379" s="12" t="inlineStr">
        <is>
          <t>I</t>
        </is>
      </c>
      <c r="D1379" s="12" t="inlineStr">
        <is>
          <t>Motor 3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5 radiators (5)</t>
        </is>
      </c>
      <c r="B1380" s="12" t="inlineStr"/>
      <c r="C1380" s="12" t="inlineStr">
        <is>
          <t>I</t>
        </is>
      </c>
      <c r="D1380" s="12" t="inlineStr">
        <is>
          <t>Motor 4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5 radiators (5)</t>
        </is>
      </c>
      <c r="B1381" s="12" t="inlineStr"/>
      <c r="C1381" s="12" t="inlineStr">
        <is>
          <t>I</t>
        </is>
      </c>
      <c r="D1381" s="12" t="inlineStr">
        <is>
          <t>Motor 5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6 SCR + oxidation catalyst and stack</t>
        </is>
      </c>
      <c r="B1382" s="12" t="inlineStr"/>
      <c r="C1382" s="12" t="inlineStr">
        <is>
          <t>I</t>
        </is>
      </c>
      <c r="D1382" s="12" t="inlineStr">
        <is>
          <t>Motor 1 of 1, 15 kW</t>
        </is>
      </c>
      <c r="E1382" s="12" t="n">
        <v>480</v>
      </c>
      <c r="F1382" s="12" t="n">
        <v>15</v>
      </c>
      <c r="G1382" s="12" t="n">
        <v>21.2</v>
      </c>
      <c r="H1382" s="12" t="inlineStr">
        <is>
          <t>PCM: power control module</t>
        </is>
      </c>
      <c r="I1382" s="12" t="inlineStr">
        <is>
          <t>LV 600 V</t>
        </is>
      </c>
      <c r="J1382" s="12" t="inlineStr">
        <is>
          <t>6</t>
        </is>
      </c>
      <c r="K1382" s="12" t="n">
        <v>1</v>
      </c>
    </row>
    <row r="1383">
      <c r="A1383" s="12" t="inlineStr">
        <is>
          <t>RICE 6 SCR + oxidation catalyst and stack</t>
        </is>
      </c>
      <c r="B1383" s="12" t="inlineStr"/>
      <c r="C1383" s="12" t="inlineStr">
        <is>
          <t>I</t>
        </is>
      </c>
      <c r="D1383" s="12" t="inlineStr">
        <is>
          <t>Area / platform lighting circuit 1 (6 fixtures)</t>
        </is>
      </c>
      <c r="E1383" s="12" t="n">
        <v>480</v>
      </c>
      <c r="F1383" s="12" t="n">
        <v>3</v>
      </c>
      <c r="G1383" s="12" t="n">
        <v>5</v>
      </c>
      <c r="H1383" s="12" t="inlineStr">
        <is>
          <t>PCM: power control module</t>
        </is>
      </c>
      <c r="I1383" s="12" t="inlineStr">
        <is>
          <t>LV 600 V</t>
        </is>
      </c>
      <c r="J1383" s="12" t="inlineStr">
        <is>
          <t>10</t>
        </is>
      </c>
      <c r="K1383" s="12" t="n">
        <v>1</v>
      </c>
    </row>
    <row r="1384">
      <c r="A1384" s="12" t="inlineStr">
        <is>
          <t>RICE 6 radiators (5)</t>
        </is>
      </c>
      <c r="B1384" s="12" t="inlineStr"/>
      <c r="C1384" s="12" t="inlineStr">
        <is>
          <t>I</t>
        </is>
      </c>
      <c r="D1384" s="12" t="inlineStr">
        <is>
          <t>Motor 1 of 5, 30 kW (VFD output)</t>
        </is>
      </c>
      <c r="E1384" s="12" t="n">
        <v>480</v>
      </c>
      <c r="F1384" s="12" t="n">
        <v>30</v>
      </c>
      <c r="G1384" s="12" t="n">
        <v>42</v>
      </c>
      <c r="H1384" s="12" t="inlineStr">
        <is>
          <t>PCM: power control module</t>
        </is>
      </c>
      <c r="I1384" s="12" t="inlineStr">
        <is>
          <t>LV 600 V</t>
        </is>
      </c>
      <c r="J1384" s="12" t="inlineStr">
        <is>
          <t>6</t>
        </is>
      </c>
      <c r="K1384" s="12" t="n">
        <v>1</v>
      </c>
    </row>
    <row r="1385">
      <c r="A1385" s="12" t="inlineStr">
        <is>
          <t>RICE 6 radiators (5)</t>
        </is>
      </c>
      <c r="B1385" s="12" t="inlineStr"/>
      <c r="C1385" s="12" t="inlineStr">
        <is>
          <t>I</t>
        </is>
      </c>
      <c r="D1385" s="12" t="inlineStr">
        <is>
          <t>Motor 2 of 5, 30 kW (VFD output)</t>
        </is>
      </c>
      <c r="E1385" s="12" t="n">
        <v>480</v>
      </c>
      <c r="F1385" s="12" t="n">
        <v>30</v>
      </c>
      <c r="G1385" s="12" t="n">
        <v>42</v>
      </c>
      <c r="H1385" s="12" t="inlineStr">
        <is>
          <t>PCM: power control module</t>
        </is>
      </c>
      <c r="I1385" s="12" t="inlineStr">
        <is>
          <t>LV 600 V</t>
        </is>
      </c>
      <c r="J1385" s="12" t="inlineStr">
        <is>
          <t>6</t>
        </is>
      </c>
      <c r="K1385" s="12" t="n">
        <v>1</v>
      </c>
    </row>
    <row r="1386">
      <c r="A1386" s="12" t="inlineStr">
        <is>
          <t>RICE 6 radiators (5)</t>
        </is>
      </c>
      <c r="B1386" s="12" t="inlineStr"/>
      <c r="C1386" s="12" t="inlineStr">
        <is>
          <t>I</t>
        </is>
      </c>
      <c r="D1386" s="12" t="inlineStr">
        <is>
          <t>Motor 3 of 5, 30 kW (VFD output)</t>
        </is>
      </c>
      <c r="E1386" s="12" t="n">
        <v>480</v>
      </c>
      <c r="F1386" s="12" t="n">
        <v>30</v>
      </c>
      <c r="G1386" s="12" t="n">
        <v>42</v>
      </c>
      <c r="H1386" s="12" t="inlineStr">
        <is>
          <t>PCM: power control module</t>
        </is>
      </c>
      <c r="I1386" s="12" t="inlineStr">
        <is>
          <t>LV 600 V</t>
        </is>
      </c>
      <c r="J1386" s="12" t="inlineStr">
        <is>
          <t>6</t>
        </is>
      </c>
      <c r="K1386" s="12" t="n">
        <v>1</v>
      </c>
    </row>
    <row r="1387">
      <c r="A1387" s="12" t="inlineStr">
        <is>
          <t>RICE 6 radiators (5)</t>
        </is>
      </c>
      <c r="B1387" s="12" t="inlineStr"/>
      <c r="C1387" s="12" t="inlineStr">
        <is>
          <t>I</t>
        </is>
      </c>
      <c r="D1387" s="12" t="inlineStr">
        <is>
          <t>Motor 4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6 radiators (5)</t>
        </is>
      </c>
      <c r="B1388" s="12" t="inlineStr"/>
      <c r="C1388" s="12" t="inlineStr">
        <is>
          <t>I</t>
        </is>
      </c>
      <c r="D1388" s="12" t="inlineStr">
        <is>
          <t>Motor 5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7 SCR + oxidation catalyst and stack</t>
        </is>
      </c>
      <c r="B1389" s="12" t="inlineStr"/>
      <c r="C1389" s="12" t="inlineStr">
        <is>
          <t>I</t>
        </is>
      </c>
      <c r="D1389" s="12" t="inlineStr">
        <is>
          <t>Motor 1 of 1, 15 kW</t>
        </is>
      </c>
      <c r="E1389" s="12" t="n">
        <v>480</v>
      </c>
      <c r="F1389" s="12" t="n">
        <v>15</v>
      </c>
      <c r="G1389" s="12" t="n">
        <v>21.2</v>
      </c>
      <c r="H1389" s="12" t="inlineStr">
        <is>
          <t>PCM: power control module</t>
        </is>
      </c>
      <c r="I1389" s="12" t="inlineStr">
        <is>
          <t>LV 600 V</t>
        </is>
      </c>
      <c r="J1389" s="12" t="inlineStr">
        <is>
          <t>8</t>
        </is>
      </c>
      <c r="K1389" s="12" t="n">
        <v>1</v>
      </c>
    </row>
    <row r="1390">
      <c r="A1390" s="12" t="inlineStr">
        <is>
          <t>RICE 7 SCR + oxidation catalyst and stack</t>
        </is>
      </c>
      <c r="B1390" s="12" t="inlineStr"/>
      <c r="C1390" s="12" t="inlineStr">
        <is>
          <t>I</t>
        </is>
      </c>
      <c r="D1390" s="12" t="inlineStr">
        <is>
          <t>Area / platform lighting circuit 1 (6 fixtures)</t>
        </is>
      </c>
      <c r="E1390" s="12" t="n">
        <v>480</v>
      </c>
      <c r="F1390" s="12" t="n">
        <v>3</v>
      </c>
      <c r="G1390" s="12" t="n">
        <v>5</v>
      </c>
      <c r="H1390" s="12" t="inlineStr">
        <is>
          <t>PCM: power control module</t>
        </is>
      </c>
      <c r="I1390" s="12" t="inlineStr">
        <is>
          <t>LV 600 V</t>
        </is>
      </c>
      <c r="J1390" s="12" t="inlineStr">
        <is>
          <t>10</t>
        </is>
      </c>
      <c r="K1390" s="12" t="n">
        <v>1</v>
      </c>
    </row>
    <row r="1391">
      <c r="A1391" s="12" t="inlineStr">
        <is>
          <t>RICE 7 radiators (5)</t>
        </is>
      </c>
      <c r="B1391" s="12" t="inlineStr"/>
      <c r="C1391" s="12" t="inlineStr">
        <is>
          <t>I</t>
        </is>
      </c>
      <c r="D1391" s="12" t="inlineStr">
        <is>
          <t>Motor 1 of 5, 30 kW (VFD output)</t>
        </is>
      </c>
      <c r="E1391" s="12" t="n">
        <v>480</v>
      </c>
      <c r="F1391" s="12" t="n">
        <v>30</v>
      </c>
      <c r="G1391" s="12" t="n">
        <v>42</v>
      </c>
      <c r="H1391" s="12" t="inlineStr">
        <is>
          <t>PCM: power control module</t>
        </is>
      </c>
      <c r="I1391" s="12" t="inlineStr">
        <is>
          <t>LV 600 V</t>
        </is>
      </c>
      <c r="J1391" s="12" t="inlineStr">
        <is>
          <t>6</t>
        </is>
      </c>
      <c r="K1391" s="12" t="n">
        <v>1</v>
      </c>
    </row>
    <row r="1392">
      <c r="A1392" s="12" t="inlineStr">
        <is>
          <t>RICE 7 radiators (5)</t>
        </is>
      </c>
      <c r="B1392" s="12" t="inlineStr"/>
      <c r="C1392" s="12" t="inlineStr">
        <is>
          <t>I</t>
        </is>
      </c>
      <c r="D1392" s="12" t="inlineStr">
        <is>
          <t>Motor 2 of 5, 30 kW (VFD output)</t>
        </is>
      </c>
      <c r="E1392" s="12" t="n">
        <v>480</v>
      </c>
      <c r="F1392" s="12" t="n">
        <v>30</v>
      </c>
      <c r="G1392" s="12" t="n">
        <v>42</v>
      </c>
      <c r="H1392" s="12" t="inlineStr">
        <is>
          <t>PCM: power control module</t>
        </is>
      </c>
      <c r="I1392" s="12" t="inlineStr">
        <is>
          <t>LV 600 V</t>
        </is>
      </c>
      <c r="J1392" s="12" t="inlineStr">
        <is>
          <t>6</t>
        </is>
      </c>
      <c r="K1392" s="12" t="n">
        <v>1</v>
      </c>
    </row>
    <row r="1393">
      <c r="A1393" s="12" t="inlineStr">
        <is>
          <t>RICE 7 radiators (5)</t>
        </is>
      </c>
      <c r="B1393" s="12" t="inlineStr"/>
      <c r="C1393" s="12" t="inlineStr">
        <is>
          <t>I</t>
        </is>
      </c>
      <c r="D1393" s="12" t="inlineStr">
        <is>
          <t>Motor 3 of 5, 30 kW (VFD output)</t>
        </is>
      </c>
      <c r="E1393" s="12" t="n">
        <v>480</v>
      </c>
      <c r="F1393" s="12" t="n">
        <v>30</v>
      </c>
      <c r="G1393" s="12" t="n">
        <v>42</v>
      </c>
      <c r="H1393" s="12" t="inlineStr">
        <is>
          <t>PCM: power control module</t>
        </is>
      </c>
      <c r="I1393" s="12" t="inlineStr">
        <is>
          <t>LV 600 V</t>
        </is>
      </c>
      <c r="J1393" s="12" t="inlineStr">
        <is>
          <t>6</t>
        </is>
      </c>
      <c r="K1393" s="12" t="n">
        <v>1</v>
      </c>
    </row>
    <row r="1394">
      <c r="A1394" s="12" t="inlineStr">
        <is>
          <t>RICE 7 radiators (5)</t>
        </is>
      </c>
      <c r="B1394" s="12" t="inlineStr"/>
      <c r="C1394" s="12" t="inlineStr">
        <is>
          <t>I</t>
        </is>
      </c>
      <c r="D1394" s="12" t="inlineStr">
        <is>
          <t>Motor 4 of 5, 30 kW (VFD output)</t>
        </is>
      </c>
      <c r="E1394" s="12" t="n">
        <v>480</v>
      </c>
      <c r="F1394" s="12" t="n">
        <v>30</v>
      </c>
      <c r="G1394" s="12" t="n">
        <v>42</v>
      </c>
      <c r="H1394" s="12" t="inlineStr">
        <is>
          <t>PCM: power control module</t>
        </is>
      </c>
      <c r="I1394" s="12" t="inlineStr">
        <is>
          <t>LV 600 V</t>
        </is>
      </c>
      <c r="J1394" s="12" t="inlineStr">
        <is>
          <t>6</t>
        </is>
      </c>
      <c r="K1394" s="12" t="n">
        <v>1</v>
      </c>
    </row>
    <row r="1395">
      <c r="A1395" s="12" t="inlineStr">
        <is>
          <t>RICE 7 radiators (5)</t>
        </is>
      </c>
      <c r="B1395" s="12" t="inlineStr"/>
      <c r="C1395" s="12" t="inlineStr">
        <is>
          <t>I</t>
        </is>
      </c>
      <c r="D1395" s="12" t="inlineStr">
        <is>
          <t>Motor 5 of 5, 30 kW (VFD output)</t>
        </is>
      </c>
      <c r="E1395" s="12" t="n">
        <v>480</v>
      </c>
      <c r="F1395" s="12" t="n">
        <v>30</v>
      </c>
      <c r="G1395" s="12" t="n">
        <v>42</v>
      </c>
      <c r="H1395" s="12" t="inlineStr">
        <is>
          <t>PCM: power control module</t>
        </is>
      </c>
      <c r="I1395" s="12" t="inlineStr">
        <is>
          <t>LV 600 V</t>
        </is>
      </c>
      <c r="J1395" s="12" t="inlineStr">
        <is>
          <t>6</t>
        </is>
      </c>
      <c r="K1395" s="12" t="n">
        <v>1</v>
      </c>
    </row>
    <row r="1396">
      <c r="A1396" s="12" t="inlineStr">
        <is>
          <t>RICE 8 SCR + oxidation catalyst and stack</t>
        </is>
      </c>
      <c r="B1396" s="12" t="inlineStr"/>
      <c r="C1396" s="12" t="inlineStr">
        <is>
          <t>I</t>
        </is>
      </c>
      <c r="D1396" s="12" t="inlineStr">
        <is>
          <t>Motor 1 of 1, 15 kW</t>
        </is>
      </c>
      <c r="E1396" s="12" t="n">
        <v>480</v>
      </c>
      <c r="F1396" s="12" t="n">
        <v>15</v>
      </c>
      <c r="G1396" s="12" t="n">
        <v>21.2</v>
      </c>
      <c r="H1396" s="12" t="inlineStr">
        <is>
          <t>PCM: power control module</t>
        </is>
      </c>
      <c r="I1396" s="12" t="inlineStr">
        <is>
          <t>LV 600 V</t>
        </is>
      </c>
      <c r="J1396" s="12" t="inlineStr">
        <is>
          <t>8</t>
        </is>
      </c>
      <c r="K1396" s="12" t="n">
        <v>1</v>
      </c>
    </row>
    <row r="1397">
      <c r="A1397" s="12" t="inlineStr">
        <is>
          <t>RICE 8 SCR + oxidation catalyst and stack</t>
        </is>
      </c>
      <c r="B1397" s="12" t="inlineStr"/>
      <c r="C1397" s="12" t="inlineStr">
        <is>
          <t>I</t>
        </is>
      </c>
      <c r="D1397" s="12" t="inlineStr">
        <is>
          <t>Area / platform lighting circuit 1 (6 fixtures)</t>
        </is>
      </c>
      <c r="E1397" s="12" t="n">
        <v>480</v>
      </c>
      <c r="F1397" s="12" t="n">
        <v>3</v>
      </c>
      <c r="G1397" s="12" t="n">
        <v>5</v>
      </c>
      <c r="H1397" s="12" t="inlineStr">
        <is>
          <t>PCM: power control module</t>
        </is>
      </c>
      <c r="I1397" s="12" t="inlineStr">
        <is>
          <t>LV 600 V</t>
        </is>
      </c>
      <c r="J1397" s="12" t="inlineStr">
        <is>
          <t>10</t>
        </is>
      </c>
      <c r="K1397" s="12" t="n">
        <v>1</v>
      </c>
    </row>
    <row r="1398">
      <c r="A1398" s="12" t="inlineStr">
        <is>
          <t>RICE 8 radiators (5)</t>
        </is>
      </c>
      <c r="B1398" s="12" t="inlineStr"/>
      <c r="C1398" s="12" t="inlineStr">
        <is>
          <t>I</t>
        </is>
      </c>
      <c r="D1398" s="12" t="inlineStr">
        <is>
          <t>Motor 1 of 5, 30 kW (VFD output)</t>
        </is>
      </c>
      <c r="E1398" s="12" t="n">
        <v>480</v>
      </c>
      <c r="F1398" s="12" t="n">
        <v>30</v>
      </c>
      <c r="G1398" s="12" t="n">
        <v>42</v>
      </c>
      <c r="H1398" s="12" t="inlineStr">
        <is>
          <t>PCM: power control module</t>
        </is>
      </c>
      <c r="I1398" s="12" t="inlineStr">
        <is>
          <t>LV 600 V</t>
        </is>
      </c>
      <c r="J1398" s="12" t="inlineStr">
        <is>
          <t>6</t>
        </is>
      </c>
      <c r="K1398" s="12" t="n">
        <v>1</v>
      </c>
    </row>
    <row r="1399">
      <c r="A1399" s="12" t="inlineStr">
        <is>
          <t>RICE 8 radiators (5)</t>
        </is>
      </c>
      <c r="B1399" s="12" t="inlineStr"/>
      <c r="C1399" s="12" t="inlineStr">
        <is>
          <t>I</t>
        </is>
      </c>
      <c r="D1399" s="12" t="inlineStr">
        <is>
          <t>Motor 2 of 5, 30 kW (VFD output)</t>
        </is>
      </c>
      <c r="E1399" s="12" t="n">
        <v>480</v>
      </c>
      <c r="F1399" s="12" t="n">
        <v>30</v>
      </c>
      <c r="G1399" s="12" t="n">
        <v>42</v>
      </c>
      <c r="H1399" s="12" t="inlineStr">
        <is>
          <t>PCM: power control module</t>
        </is>
      </c>
      <c r="I1399" s="12" t="inlineStr">
        <is>
          <t>LV 600 V</t>
        </is>
      </c>
      <c r="J1399" s="12" t="inlineStr">
        <is>
          <t>6</t>
        </is>
      </c>
      <c r="K1399" s="12" t="n">
        <v>1</v>
      </c>
    </row>
    <row r="1400">
      <c r="A1400" s="12" t="inlineStr">
        <is>
          <t>RICE 8 radiators (5)</t>
        </is>
      </c>
      <c r="B1400" s="12" t="inlineStr"/>
      <c r="C1400" s="12" t="inlineStr">
        <is>
          <t>I</t>
        </is>
      </c>
      <c r="D1400" s="12" t="inlineStr">
        <is>
          <t>Motor 3 of 5, 30 kW (VFD output)</t>
        </is>
      </c>
      <c r="E1400" s="12" t="n">
        <v>480</v>
      </c>
      <c r="F1400" s="12" t="n">
        <v>30</v>
      </c>
      <c r="G1400" s="12" t="n">
        <v>42</v>
      </c>
      <c r="H1400" s="12" t="inlineStr">
        <is>
          <t>PCM: power control module</t>
        </is>
      </c>
      <c r="I1400" s="12" t="inlineStr">
        <is>
          <t>LV 600 V</t>
        </is>
      </c>
      <c r="J1400" s="12" t="inlineStr">
        <is>
          <t>6</t>
        </is>
      </c>
      <c r="K1400" s="12" t="n">
        <v>1</v>
      </c>
    </row>
    <row r="1401">
      <c r="A1401" s="12" t="inlineStr">
        <is>
          <t>RICE 8 radiators (5)</t>
        </is>
      </c>
      <c r="B1401" s="12" t="inlineStr"/>
      <c r="C1401" s="12" t="inlineStr">
        <is>
          <t>I</t>
        </is>
      </c>
      <c r="D1401" s="12" t="inlineStr">
        <is>
          <t>Motor 4 of 5, 30 kW (VFD output)</t>
        </is>
      </c>
      <c r="E1401" s="12" t="n">
        <v>480</v>
      </c>
      <c r="F1401" s="12" t="n">
        <v>30</v>
      </c>
      <c r="G1401" s="12" t="n">
        <v>42</v>
      </c>
      <c r="H1401" s="12" t="inlineStr">
        <is>
          <t>PCM: power control module</t>
        </is>
      </c>
      <c r="I1401" s="12" t="inlineStr">
        <is>
          <t>LV 600 V</t>
        </is>
      </c>
      <c r="J1401" s="12" t="inlineStr">
        <is>
          <t>6</t>
        </is>
      </c>
      <c r="K1401" s="12" t="n">
        <v>1</v>
      </c>
    </row>
    <row r="1402">
      <c r="A1402" s="12" t="inlineStr">
        <is>
          <t>RICE 8 radiators (5)</t>
        </is>
      </c>
      <c r="B1402" s="12" t="inlineStr"/>
      <c r="C1402" s="12" t="inlineStr">
        <is>
          <t>I</t>
        </is>
      </c>
      <c r="D1402" s="12" t="inlineStr">
        <is>
          <t>Motor 5 of 5, 30 kW (VFD output)</t>
        </is>
      </c>
      <c r="E1402" s="12" t="n">
        <v>480</v>
      </c>
      <c r="F1402" s="12" t="n">
        <v>30</v>
      </c>
      <c r="G1402" s="12" t="n">
        <v>42</v>
      </c>
      <c r="H1402" s="12" t="inlineStr">
        <is>
          <t>PCM: power control module</t>
        </is>
      </c>
      <c r="I1402" s="12" t="inlineStr">
        <is>
          <t>LV 600 V</t>
        </is>
      </c>
      <c r="J1402" s="12" t="inlineStr">
        <is>
          <t>6</t>
        </is>
      </c>
      <c r="K1402" s="12" t="n">
        <v>1</v>
      </c>
    </row>
    <row r="1403">
      <c r="A1403" s="12" t="inlineStr">
        <is>
          <t>RICE CEMS</t>
        </is>
      </c>
      <c r="B1403" s="12" t="inlineStr"/>
      <c r="C1403" s="12" t="inlineStr">
        <is>
          <t>I</t>
        </is>
      </c>
      <c r="D1403" s="12" t="inlineStr">
        <is>
          <t>LV panel / distribution feeder</t>
        </is>
      </c>
      <c r="E1403" s="12" t="n">
        <v>480</v>
      </c>
      <c r="F1403" s="12" t="n">
        <v>30</v>
      </c>
      <c r="G1403" s="12" t="n">
        <v>42.5</v>
      </c>
      <c r="H1403" s="12" t="inlineStr">
        <is>
          <t>PCM: power control module</t>
        </is>
      </c>
      <c r="I1403" s="12" t="inlineStr">
        <is>
          <t>LV 600 V</t>
        </is>
      </c>
      <c r="J1403" s="12" t="inlineStr">
        <is>
          <t>4</t>
        </is>
      </c>
      <c r="K1403" s="12" t="n">
        <v>1</v>
      </c>
    </row>
    <row r="1404">
      <c r="A1404" s="12" t="inlineStr">
        <is>
          <t>RICE engine hall (8 engines)</t>
        </is>
      </c>
      <c r="B1404" s="12" t="inlineStr">
        <is>
          <t>RICE</t>
        </is>
      </c>
      <c r="C1404" s="12" t="inlineStr">
        <is>
          <t>I</t>
        </is>
      </c>
      <c r="D1404" s="12" t="inlineStr">
        <is>
          <t>LV power feeder</t>
        </is>
      </c>
      <c r="E1404" s="12" t="n">
        <v>480</v>
      </c>
      <c r="F1404" s="12" t="n">
        <v>15</v>
      </c>
      <c r="G1404" s="12" t="n">
        <v>21.2</v>
      </c>
      <c r="H1404" s="12" t="inlineStr">
        <is>
          <t>PCM: power control module</t>
        </is>
      </c>
      <c r="I1404" s="12" t="inlineStr">
        <is>
          <t>LV 600 V</t>
        </is>
      </c>
      <c r="J1404" s="12" t="inlineStr">
        <is>
          <t>8</t>
        </is>
      </c>
      <c r="K1404" s="12" t="n">
        <v>1</v>
      </c>
    </row>
    <row r="1405">
      <c r="A1405" s="12" t="inlineStr">
        <is>
          <t>RICE engine-generator 1</t>
        </is>
      </c>
      <c r="B1405" s="12" t="inlineStr">
        <is>
          <t>RICE-1</t>
        </is>
      </c>
      <c r="C1405" s="12" t="inlineStr">
        <is>
          <t>I</t>
        </is>
      </c>
      <c r="D1405" s="12" t="inlineStr">
        <is>
          <t>Motor 1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1</t>
        </is>
      </c>
      <c r="B1406" s="12" t="inlineStr">
        <is>
          <t>RICE-1</t>
        </is>
      </c>
      <c r="C1406" s="12" t="inlineStr">
        <is>
          <t>I</t>
        </is>
      </c>
      <c r="D1406" s="12" t="inlineStr">
        <is>
          <t>Motor 2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1</t>
        </is>
      </c>
      <c r="B1407" s="12" t="inlineStr">
        <is>
          <t>RICE-1</t>
        </is>
      </c>
      <c r="C1407" s="12" t="inlineStr">
        <is>
          <t>I</t>
        </is>
      </c>
      <c r="D1407" s="12" t="inlineStr">
        <is>
          <t>Motor 3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1</t>
        </is>
      </c>
      <c r="B1408" s="12" t="inlineStr">
        <is>
          <t>RICE-1</t>
        </is>
      </c>
      <c r="C1408" s="12" t="inlineStr">
        <is>
          <t>I</t>
        </is>
      </c>
      <c r="D1408" s="12" t="inlineStr">
        <is>
          <t>Motor 4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1</t>
        </is>
      </c>
      <c r="B1409" s="12" t="inlineStr">
        <is>
          <t>RICE-1</t>
        </is>
      </c>
      <c r="C1409" s="12" t="inlineStr">
        <is>
          <t>I</t>
        </is>
      </c>
      <c r="D1409" s="12" t="inlineStr">
        <is>
          <t>Motor 5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1</t>
        </is>
      </c>
      <c r="B1410" s="12" t="inlineStr">
        <is>
          <t>RICE-1</t>
        </is>
      </c>
      <c r="C1410" s="12" t="inlineStr">
        <is>
          <t>I</t>
        </is>
      </c>
      <c r="D1410" s="12" t="inlineStr">
        <is>
          <t>Motor 6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1</t>
        </is>
      </c>
      <c r="B1411" s="12" t="inlineStr">
        <is>
          <t>RICE-1</t>
        </is>
      </c>
      <c r="C1411" s="12" t="inlineStr">
        <is>
          <t>I</t>
        </is>
      </c>
      <c r="D1411" s="12" t="inlineStr">
        <is>
          <t>480 V welding receptacle 1</t>
        </is>
      </c>
      <c r="E1411" s="12" t="n">
        <v>480</v>
      </c>
      <c r="F1411" s="12" t="n">
        <v>60</v>
      </c>
      <c r="G1411" s="12" t="n">
        <v>76</v>
      </c>
      <c r="H1411" s="12" t="inlineStr">
        <is>
          <t>PCM: power control module</t>
        </is>
      </c>
      <c r="I1411" s="12" t="inlineStr">
        <is>
          <t>LV 600 V</t>
        </is>
      </c>
      <c r="J1411" s="12" t="inlineStr">
        <is>
          <t>1/0</t>
        </is>
      </c>
      <c r="K1411" s="12" t="n">
        <v>1</v>
      </c>
    </row>
    <row r="1412">
      <c r="A1412" s="12" t="inlineStr">
        <is>
          <t>RICE engine-generator 1</t>
        </is>
      </c>
      <c r="B1412" s="12" t="inlineStr">
        <is>
          <t>RICE-1</t>
        </is>
      </c>
      <c r="C1412" s="12" t="inlineStr">
        <is>
          <t>I</t>
        </is>
      </c>
      <c r="D1412" s="12" t="inlineStr">
        <is>
          <t>480 V welding receptacle 2</t>
        </is>
      </c>
      <c r="E1412" s="12" t="n">
        <v>480</v>
      </c>
      <c r="F1412" s="12" t="n">
        <v>60</v>
      </c>
      <c r="G1412" s="12" t="n">
        <v>76</v>
      </c>
      <c r="H1412" s="12" t="inlineStr">
        <is>
          <t>PCM: power control module</t>
        </is>
      </c>
      <c r="I1412" s="12" t="inlineStr">
        <is>
          <t>LV 600 V</t>
        </is>
      </c>
      <c r="J1412" s="12" t="inlineStr">
        <is>
          <t>1/0</t>
        </is>
      </c>
      <c r="K1412" s="12" t="n">
        <v>1</v>
      </c>
    </row>
    <row r="1413">
      <c r="A1413" s="12" t="inlineStr">
        <is>
          <t>RICE engine-generator 1</t>
        </is>
      </c>
      <c r="B1413" s="12" t="inlineStr">
        <is>
          <t>RICE-1</t>
        </is>
      </c>
      <c r="C1413" s="12" t="inlineStr">
        <is>
          <t>I</t>
        </is>
      </c>
      <c r="D1413" s="12" t="inlineStr">
        <is>
          <t>480 V welding receptacle 3</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1</t>
        </is>
      </c>
      <c r="B1414" s="12" t="inlineStr">
        <is>
          <t>RICE-1</t>
        </is>
      </c>
      <c r="C1414" s="12" t="inlineStr">
        <is>
          <t>I</t>
        </is>
      </c>
      <c r="D1414" s="12" t="inlineStr">
        <is>
          <t>480 V welding receptacle 4</t>
        </is>
      </c>
      <c r="E1414" s="12" t="n">
        <v>480</v>
      </c>
      <c r="F1414" s="12" t="n">
        <v>60</v>
      </c>
      <c r="G1414" s="12" t="n">
        <v>76</v>
      </c>
      <c r="H1414" s="12" t="inlineStr">
        <is>
          <t>PCM: power control module</t>
        </is>
      </c>
      <c r="I1414" s="12" t="inlineStr">
        <is>
          <t>LV 600 V</t>
        </is>
      </c>
      <c r="J1414" s="12" t="inlineStr">
        <is>
          <t>1/0</t>
        </is>
      </c>
      <c r="K1414" s="12" t="n">
        <v>1</v>
      </c>
    </row>
    <row r="1415">
      <c r="A1415" s="12" t="inlineStr">
        <is>
          <t>RICE engine-generator 2</t>
        </is>
      </c>
      <c r="B1415" s="12" t="inlineStr">
        <is>
          <t>RICE-2</t>
        </is>
      </c>
      <c r="C1415" s="12" t="inlineStr">
        <is>
          <t>I</t>
        </is>
      </c>
      <c r="D1415" s="12" t="inlineStr">
        <is>
          <t>Motor 1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2</t>
        </is>
      </c>
      <c r="B1416" s="12" t="inlineStr">
        <is>
          <t>RICE-2</t>
        </is>
      </c>
      <c r="C1416" s="12" t="inlineStr">
        <is>
          <t>I</t>
        </is>
      </c>
      <c r="D1416" s="12" t="inlineStr">
        <is>
          <t>Motor 2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2</t>
        </is>
      </c>
      <c r="B1417" s="12" t="inlineStr">
        <is>
          <t>RICE-2</t>
        </is>
      </c>
      <c r="C1417" s="12" t="inlineStr">
        <is>
          <t>I</t>
        </is>
      </c>
      <c r="D1417" s="12" t="inlineStr">
        <is>
          <t>Motor 3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2</t>
        </is>
      </c>
      <c r="B1418" s="12" t="inlineStr">
        <is>
          <t>RICE-2</t>
        </is>
      </c>
      <c r="C1418" s="12" t="inlineStr">
        <is>
          <t>I</t>
        </is>
      </c>
      <c r="D1418" s="12" t="inlineStr">
        <is>
          <t>Motor 4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2</t>
        </is>
      </c>
      <c r="B1419" s="12" t="inlineStr">
        <is>
          <t>RICE-2</t>
        </is>
      </c>
      <c r="C1419" s="12" t="inlineStr">
        <is>
          <t>I</t>
        </is>
      </c>
      <c r="D1419" s="12" t="inlineStr">
        <is>
          <t>Motor 5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2</t>
        </is>
      </c>
      <c r="B1420" s="12" t="inlineStr">
        <is>
          <t>RICE-2</t>
        </is>
      </c>
      <c r="C1420" s="12" t="inlineStr">
        <is>
          <t>I</t>
        </is>
      </c>
      <c r="D1420" s="12" t="inlineStr">
        <is>
          <t>Motor 6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2</t>
        </is>
      </c>
      <c r="B1421" s="12" t="inlineStr">
        <is>
          <t>RICE-2</t>
        </is>
      </c>
      <c r="C1421" s="12" t="inlineStr">
        <is>
          <t>I</t>
        </is>
      </c>
      <c r="D1421" s="12" t="inlineStr">
        <is>
          <t>480 V welding receptacle 1</t>
        </is>
      </c>
      <c r="E1421" s="12" t="n">
        <v>480</v>
      </c>
      <c r="F1421" s="12" t="n">
        <v>60</v>
      </c>
      <c r="G1421" s="12" t="n">
        <v>76</v>
      </c>
      <c r="H1421" s="12" t="inlineStr">
        <is>
          <t>PCM: power control module</t>
        </is>
      </c>
      <c r="I1421" s="12" t="inlineStr">
        <is>
          <t>LV 600 V</t>
        </is>
      </c>
      <c r="J1421" s="12" t="inlineStr">
        <is>
          <t>1/0</t>
        </is>
      </c>
      <c r="K1421" s="12" t="n">
        <v>1</v>
      </c>
    </row>
    <row r="1422">
      <c r="A1422" s="12" t="inlineStr">
        <is>
          <t>RICE engine-generator 2</t>
        </is>
      </c>
      <c r="B1422" s="12" t="inlineStr">
        <is>
          <t>RICE-2</t>
        </is>
      </c>
      <c r="C1422" s="12" t="inlineStr">
        <is>
          <t>I</t>
        </is>
      </c>
      <c r="D1422" s="12" t="inlineStr">
        <is>
          <t>480 V welding receptacle 2</t>
        </is>
      </c>
      <c r="E1422" s="12" t="n">
        <v>480</v>
      </c>
      <c r="F1422" s="12" t="n">
        <v>60</v>
      </c>
      <c r="G1422" s="12" t="n">
        <v>76</v>
      </c>
      <c r="H1422" s="12" t="inlineStr">
        <is>
          <t>PCM: power control module</t>
        </is>
      </c>
      <c r="I1422" s="12" t="inlineStr">
        <is>
          <t>LV 600 V</t>
        </is>
      </c>
      <c r="J1422" s="12" t="inlineStr">
        <is>
          <t>1/0</t>
        </is>
      </c>
      <c r="K1422" s="12" t="n">
        <v>1</v>
      </c>
    </row>
    <row r="1423">
      <c r="A1423" s="12" t="inlineStr">
        <is>
          <t>RICE engine-generator 2</t>
        </is>
      </c>
      <c r="B1423" s="12" t="inlineStr">
        <is>
          <t>RICE-2</t>
        </is>
      </c>
      <c r="C1423" s="12" t="inlineStr">
        <is>
          <t>I</t>
        </is>
      </c>
      <c r="D1423" s="12" t="inlineStr">
        <is>
          <t>480 V welding receptacle 3</t>
        </is>
      </c>
      <c r="E1423" s="12" t="n">
        <v>480</v>
      </c>
      <c r="F1423" s="12" t="n">
        <v>60</v>
      </c>
      <c r="G1423" s="12" t="n">
        <v>76</v>
      </c>
      <c r="H1423" s="12" t="inlineStr">
        <is>
          <t>PCM: power control module</t>
        </is>
      </c>
      <c r="I1423" s="12" t="inlineStr">
        <is>
          <t>LV 600 V</t>
        </is>
      </c>
      <c r="J1423" s="12" t="inlineStr">
        <is>
          <t>1/0</t>
        </is>
      </c>
      <c r="K1423" s="12" t="n">
        <v>1</v>
      </c>
    </row>
    <row r="1424">
      <c r="A1424" s="12" t="inlineStr">
        <is>
          <t>RICE engine-generator 2</t>
        </is>
      </c>
      <c r="B1424" s="12" t="inlineStr">
        <is>
          <t>RICE-2</t>
        </is>
      </c>
      <c r="C1424" s="12" t="inlineStr">
        <is>
          <t>I</t>
        </is>
      </c>
      <c r="D1424" s="12" t="inlineStr">
        <is>
          <t>480 V welding receptacle 4</t>
        </is>
      </c>
      <c r="E1424" s="12" t="n">
        <v>480</v>
      </c>
      <c r="F1424" s="12" t="n">
        <v>60</v>
      </c>
      <c r="G1424" s="12" t="n">
        <v>76</v>
      </c>
      <c r="H1424" s="12" t="inlineStr">
        <is>
          <t>PCM: power control module</t>
        </is>
      </c>
      <c r="I1424" s="12" t="inlineStr">
        <is>
          <t>LV 600 V</t>
        </is>
      </c>
      <c r="J1424" s="12" t="inlineStr">
        <is>
          <t>1/0</t>
        </is>
      </c>
      <c r="K1424" s="12" t="n">
        <v>1</v>
      </c>
    </row>
    <row r="1425">
      <c r="A1425" s="12" t="inlineStr">
        <is>
          <t>RICE engine-generator 3</t>
        </is>
      </c>
      <c r="B1425" s="12" t="inlineStr">
        <is>
          <t>RICE-3</t>
        </is>
      </c>
      <c r="C1425" s="12" t="inlineStr">
        <is>
          <t>I</t>
        </is>
      </c>
      <c r="D1425" s="12" t="inlineStr">
        <is>
          <t>Motor 1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3</t>
        </is>
      </c>
      <c r="B1426" s="12" t="inlineStr">
        <is>
          <t>RICE-3</t>
        </is>
      </c>
      <c r="C1426" s="12" t="inlineStr">
        <is>
          <t>I</t>
        </is>
      </c>
      <c r="D1426" s="12" t="inlineStr">
        <is>
          <t>Motor 2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3</t>
        </is>
      </c>
      <c r="B1427" s="12" t="inlineStr">
        <is>
          <t>RICE-3</t>
        </is>
      </c>
      <c r="C1427" s="12" t="inlineStr">
        <is>
          <t>I</t>
        </is>
      </c>
      <c r="D1427" s="12" t="inlineStr">
        <is>
          <t>Motor 3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3</t>
        </is>
      </c>
      <c r="B1428" s="12" t="inlineStr">
        <is>
          <t>RICE-3</t>
        </is>
      </c>
      <c r="C1428" s="12" t="inlineStr">
        <is>
          <t>I</t>
        </is>
      </c>
      <c r="D1428" s="12" t="inlineStr">
        <is>
          <t>Motor 4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3</t>
        </is>
      </c>
      <c r="B1429" s="12" t="inlineStr">
        <is>
          <t>RICE-3</t>
        </is>
      </c>
      <c r="C1429" s="12" t="inlineStr">
        <is>
          <t>I</t>
        </is>
      </c>
      <c r="D1429" s="12" t="inlineStr">
        <is>
          <t>Motor 5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3</t>
        </is>
      </c>
      <c r="B1430" s="12" t="inlineStr">
        <is>
          <t>RICE-3</t>
        </is>
      </c>
      <c r="C1430" s="12" t="inlineStr">
        <is>
          <t>I</t>
        </is>
      </c>
      <c r="D1430" s="12" t="inlineStr">
        <is>
          <t>Motor 6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3</t>
        </is>
      </c>
      <c r="B1431" s="12" t="inlineStr">
        <is>
          <t>RICE-3</t>
        </is>
      </c>
      <c r="C1431" s="12" t="inlineStr">
        <is>
          <t>I</t>
        </is>
      </c>
      <c r="D1431" s="12" t="inlineStr">
        <is>
          <t>480 V welding receptacle 1</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3</t>
        </is>
      </c>
      <c r="B1432" s="12" t="inlineStr">
        <is>
          <t>RICE-3</t>
        </is>
      </c>
      <c r="C1432" s="12" t="inlineStr">
        <is>
          <t>I</t>
        </is>
      </c>
      <c r="D1432" s="12" t="inlineStr">
        <is>
          <t>480 V welding receptacle 2</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3</t>
        </is>
      </c>
      <c r="B1433" s="12" t="inlineStr">
        <is>
          <t>RICE-3</t>
        </is>
      </c>
      <c r="C1433" s="12" t="inlineStr">
        <is>
          <t>I</t>
        </is>
      </c>
      <c r="D1433" s="12" t="inlineStr">
        <is>
          <t>480 V welding receptacle 3</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3</t>
        </is>
      </c>
      <c r="B1434" s="12" t="inlineStr">
        <is>
          <t>RICE-3</t>
        </is>
      </c>
      <c r="C1434" s="12" t="inlineStr">
        <is>
          <t>I</t>
        </is>
      </c>
      <c r="D1434" s="12" t="inlineStr">
        <is>
          <t>480 V welding receptacle 4</t>
        </is>
      </c>
      <c r="E1434" s="12" t="n">
        <v>480</v>
      </c>
      <c r="F1434" s="12" t="n">
        <v>60</v>
      </c>
      <c r="G1434" s="12" t="n">
        <v>76</v>
      </c>
      <c r="H1434" s="12" t="inlineStr">
        <is>
          <t>PCM: power control module</t>
        </is>
      </c>
      <c r="I1434" s="12" t="inlineStr">
        <is>
          <t>LV 600 V</t>
        </is>
      </c>
      <c r="J1434" s="12" t="inlineStr">
        <is>
          <t>1</t>
        </is>
      </c>
      <c r="K1434" s="12" t="n">
        <v>1</v>
      </c>
    </row>
    <row r="1435">
      <c r="A1435" s="12" t="inlineStr">
        <is>
          <t>RICE engine-generator 4</t>
        </is>
      </c>
      <c r="B1435" s="12" t="inlineStr">
        <is>
          <t>RICE-4</t>
        </is>
      </c>
      <c r="C1435" s="12" t="inlineStr">
        <is>
          <t>I</t>
        </is>
      </c>
      <c r="D1435" s="12" t="inlineStr">
        <is>
          <t>Motor 1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4</t>
        </is>
      </c>
      <c r="B1436" s="12" t="inlineStr">
        <is>
          <t>RICE-4</t>
        </is>
      </c>
      <c r="C1436" s="12" t="inlineStr">
        <is>
          <t>I</t>
        </is>
      </c>
      <c r="D1436" s="12" t="inlineStr">
        <is>
          <t>Motor 2 of 6, 22 kW</t>
        </is>
      </c>
      <c r="E1436" s="12" t="n">
        <v>480</v>
      </c>
      <c r="F1436" s="12" t="n">
        <v>22</v>
      </c>
      <c r="G1436" s="12" t="n">
        <v>31.1</v>
      </c>
      <c r="H1436" s="12" t="inlineStr">
        <is>
          <t>PCM: power control module</t>
        </is>
      </c>
      <c r="I1436" s="12" t="inlineStr">
        <is>
          <t>LV 600 V</t>
        </is>
      </c>
      <c r="J1436" s="12" t="inlineStr">
        <is>
          <t>4</t>
        </is>
      </c>
      <c r="K1436" s="12" t="n">
        <v>1</v>
      </c>
    </row>
    <row r="1437">
      <c r="A1437" s="12" t="inlineStr">
        <is>
          <t>RICE engine-generator 4</t>
        </is>
      </c>
      <c r="B1437" s="12" t="inlineStr">
        <is>
          <t>RICE-4</t>
        </is>
      </c>
      <c r="C1437" s="12" t="inlineStr">
        <is>
          <t>I</t>
        </is>
      </c>
      <c r="D1437" s="12" t="inlineStr">
        <is>
          <t>Motor 3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4</t>
        </is>
      </c>
      <c r="B1438" s="12" t="inlineStr">
        <is>
          <t>RICE-4</t>
        </is>
      </c>
      <c r="C1438" s="12" t="inlineStr">
        <is>
          <t>I</t>
        </is>
      </c>
      <c r="D1438" s="12" t="inlineStr">
        <is>
          <t>Motor 4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4</t>
        </is>
      </c>
      <c r="B1439" s="12" t="inlineStr">
        <is>
          <t>RICE-4</t>
        </is>
      </c>
      <c r="C1439" s="12" t="inlineStr">
        <is>
          <t>I</t>
        </is>
      </c>
      <c r="D1439" s="12" t="inlineStr">
        <is>
          <t>Motor 5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4</t>
        </is>
      </c>
      <c r="B1440" s="12" t="inlineStr">
        <is>
          <t>RICE-4</t>
        </is>
      </c>
      <c r="C1440" s="12" t="inlineStr">
        <is>
          <t>I</t>
        </is>
      </c>
      <c r="D1440" s="12" t="inlineStr">
        <is>
          <t>Motor 6 of 6, 22 kW</t>
        </is>
      </c>
      <c r="E1440" s="12" t="n">
        <v>480</v>
      </c>
      <c r="F1440" s="12" t="n">
        <v>22</v>
      </c>
      <c r="G1440" s="12" t="n">
        <v>31.1</v>
      </c>
      <c r="H1440" s="12" t="inlineStr">
        <is>
          <t>PCM: power control module</t>
        </is>
      </c>
      <c r="I1440" s="12" t="inlineStr">
        <is>
          <t>LV 600 V</t>
        </is>
      </c>
      <c r="J1440" s="12" t="inlineStr">
        <is>
          <t>4</t>
        </is>
      </c>
      <c r="K1440" s="12" t="n">
        <v>1</v>
      </c>
    </row>
    <row r="1441">
      <c r="A1441" s="12" t="inlineStr">
        <is>
          <t>RICE engine-generator 4</t>
        </is>
      </c>
      <c r="B1441" s="12" t="inlineStr">
        <is>
          <t>RICE-4</t>
        </is>
      </c>
      <c r="C1441" s="12" t="inlineStr">
        <is>
          <t>I</t>
        </is>
      </c>
      <c r="D1441" s="12" t="inlineStr">
        <is>
          <t>480 V welding receptacle 1</t>
        </is>
      </c>
      <c r="E1441" s="12" t="n">
        <v>480</v>
      </c>
      <c r="F1441" s="12" t="n">
        <v>60</v>
      </c>
      <c r="G1441" s="12" t="n">
        <v>76</v>
      </c>
      <c r="H1441" s="12" t="inlineStr">
        <is>
          <t>PCM: power control module</t>
        </is>
      </c>
      <c r="I1441" s="12" t="inlineStr">
        <is>
          <t>LV 600 V</t>
        </is>
      </c>
      <c r="J1441" s="12" t="inlineStr">
        <is>
          <t>1</t>
        </is>
      </c>
      <c r="K1441" s="12" t="n">
        <v>1</v>
      </c>
    </row>
    <row r="1442">
      <c r="A1442" s="12" t="inlineStr">
        <is>
          <t>RICE engine-generator 4</t>
        </is>
      </c>
      <c r="B1442" s="12" t="inlineStr">
        <is>
          <t>RICE-4</t>
        </is>
      </c>
      <c r="C1442" s="12" t="inlineStr">
        <is>
          <t>I</t>
        </is>
      </c>
      <c r="D1442" s="12" t="inlineStr">
        <is>
          <t>480 V welding receptacle 2</t>
        </is>
      </c>
      <c r="E1442" s="12" t="n">
        <v>480</v>
      </c>
      <c r="F1442" s="12" t="n">
        <v>60</v>
      </c>
      <c r="G1442" s="12" t="n">
        <v>76</v>
      </c>
      <c r="H1442" s="12" t="inlineStr">
        <is>
          <t>PCM: power control module</t>
        </is>
      </c>
      <c r="I1442" s="12" t="inlineStr">
        <is>
          <t>LV 600 V</t>
        </is>
      </c>
      <c r="J1442" s="12" t="inlineStr">
        <is>
          <t>1</t>
        </is>
      </c>
      <c r="K1442" s="12" t="n">
        <v>1</v>
      </c>
    </row>
    <row r="1443">
      <c r="A1443" s="12" t="inlineStr">
        <is>
          <t>RICE engine-generator 4</t>
        </is>
      </c>
      <c r="B1443" s="12" t="inlineStr">
        <is>
          <t>RICE-4</t>
        </is>
      </c>
      <c r="C1443" s="12" t="inlineStr">
        <is>
          <t>I</t>
        </is>
      </c>
      <c r="D1443" s="12" t="inlineStr">
        <is>
          <t>480 V welding receptacle 3</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4</t>
        </is>
      </c>
      <c r="B1444" s="12" t="inlineStr">
        <is>
          <t>RICE-4</t>
        </is>
      </c>
      <c r="C1444" s="12" t="inlineStr">
        <is>
          <t>I</t>
        </is>
      </c>
      <c r="D1444" s="12" t="inlineStr">
        <is>
          <t>480 V welding receptacle 4</t>
        </is>
      </c>
      <c r="E1444" s="12" t="n">
        <v>480</v>
      </c>
      <c r="F1444" s="12" t="n">
        <v>60</v>
      </c>
      <c r="G1444" s="12" t="n">
        <v>76</v>
      </c>
      <c r="H1444" s="12" t="inlineStr">
        <is>
          <t>PCM: power control module</t>
        </is>
      </c>
      <c r="I1444" s="12" t="inlineStr">
        <is>
          <t>LV 600 V</t>
        </is>
      </c>
      <c r="J1444" s="12" t="inlineStr">
        <is>
          <t>1</t>
        </is>
      </c>
      <c r="K1444" s="12" t="n">
        <v>1</v>
      </c>
    </row>
    <row r="1445">
      <c r="A1445" s="12" t="inlineStr">
        <is>
          <t>RICE engine-generator 5</t>
        </is>
      </c>
      <c r="B1445" s="12" t="inlineStr">
        <is>
          <t>RICE-5</t>
        </is>
      </c>
      <c r="C1445" s="12" t="inlineStr">
        <is>
          <t>I</t>
        </is>
      </c>
      <c r="D1445" s="12" t="inlineStr">
        <is>
          <t>Motor 1 of 6, 22 kW</t>
        </is>
      </c>
      <c r="E1445" s="12" t="n">
        <v>480</v>
      </c>
      <c r="F1445" s="12" t="n">
        <v>22</v>
      </c>
      <c r="G1445" s="12" t="n">
        <v>31.1</v>
      </c>
      <c r="H1445" s="12" t="inlineStr">
        <is>
          <t>PCM: power control module</t>
        </is>
      </c>
      <c r="I1445" s="12" t="inlineStr">
        <is>
          <t>LV 600 V</t>
        </is>
      </c>
      <c r="J1445" s="12" t="inlineStr">
        <is>
          <t>4</t>
        </is>
      </c>
      <c r="K1445" s="12" t="n">
        <v>1</v>
      </c>
    </row>
    <row r="1446">
      <c r="A1446" s="12" t="inlineStr">
        <is>
          <t>RICE engine-generator 5</t>
        </is>
      </c>
      <c r="B1446" s="12" t="inlineStr">
        <is>
          <t>RICE-5</t>
        </is>
      </c>
      <c r="C1446" s="12" t="inlineStr">
        <is>
          <t>I</t>
        </is>
      </c>
      <c r="D1446" s="12" t="inlineStr">
        <is>
          <t>Motor 2 of 6, 22 kW</t>
        </is>
      </c>
      <c r="E1446" s="12" t="n">
        <v>480</v>
      </c>
      <c r="F1446" s="12" t="n">
        <v>22</v>
      </c>
      <c r="G1446" s="12" t="n">
        <v>31.1</v>
      </c>
      <c r="H1446" s="12" t="inlineStr">
        <is>
          <t>PCM: power control module</t>
        </is>
      </c>
      <c r="I1446" s="12" t="inlineStr">
        <is>
          <t>LV 600 V</t>
        </is>
      </c>
      <c r="J1446" s="12" t="inlineStr">
        <is>
          <t>4</t>
        </is>
      </c>
      <c r="K1446" s="12" t="n">
        <v>1</v>
      </c>
    </row>
    <row r="1447">
      <c r="A1447" s="12" t="inlineStr">
        <is>
          <t>RICE engine-generator 5</t>
        </is>
      </c>
      <c r="B1447" s="12" t="inlineStr">
        <is>
          <t>RICE-5</t>
        </is>
      </c>
      <c r="C1447" s="12" t="inlineStr">
        <is>
          <t>I</t>
        </is>
      </c>
      <c r="D1447" s="12" t="inlineStr">
        <is>
          <t>Motor 3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5</t>
        </is>
      </c>
      <c r="B1448" s="12" t="inlineStr">
        <is>
          <t>RICE-5</t>
        </is>
      </c>
      <c r="C1448" s="12" t="inlineStr">
        <is>
          <t>I</t>
        </is>
      </c>
      <c r="D1448" s="12" t="inlineStr">
        <is>
          <t>Motor 4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5</t>
        </is>
      </c>
      <c r="B1449" s="12" t="inlineStr">
        <is>
          <t>RICE-5</t>
        </is>
      </c>
      <c r="C1449" s="12" t="inlineStr">
        <is>
          <t>I</t>
        </is>
      </c>
      <c r="D1449" s="12" t="inlineStr">
        <is>
          <t>Motor 5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5</t>
        </is>
      </c>
      <c r="B1450" s="12" t="inlineStr">
        <is>
          <t>RICE-5</t>
        </is>
      </c>
      <c r="C1450" s="12" t="inlineStr">
        <is>
          <t>I</t>
        </is>
      </c>
      <c r="D1450" s="12" t="inlineStr">
        <is>
          <t>Motor 6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5</t>
        </is>
      </c>
      <c r="B1451" s="12" t="inlineStr">
        <is>
          <t>RICE-5</t>
        </is>
      </c>
      <c r="C1451" s="12" t="inlineStr">
        <is>
          <t>I</t>
        </is>
      </c>
      <c r="D1451" s="12" t="inlineStr">
        <is>
          <t>480 V welding receptacle 1</t>
        </is>
      </c>
      <c r="E1451" s="12" t="n">
        <v>480</v>
      </c>
      <c r="F1451" s="12" t="n">
        <v>60</v>
      </c>
      <c r="G1451" s="12" t="n">
        <v>76</v>
      </c>
      <c r="H1451" s="12" t="inlineStr">
        <is>
          <t>PCM: power control module</t>
        </is>
      </c>
      <c r="I1451" s="12" t="inlineStr">
        <is>
          <t>LV 600 V</t>
        </is>
      </c>
      <c r="J1451" s="12" t="inlineStr">
        <is>
          <t>1</t>
        </is>
      </c>
      <c r="K1451" s="12" t="n">
        <v>1</v>
      </c>
    </row>
    <row r="1452">
      <c r="A1452" s="12" t="inlineStr">
        <is>
          <t>RICE engine-generator 5</t>
        </is>
      </c>
      <c r="B1452" s="12" t="inlineStr">
        <is>
          <t>RICE-5</t>
        </is>
      </c>
      <c r="C1452" s="12" t="inlineStr">
        <is>
          <t>I</t>
        </is>
      </c>
      <c r="D1452" s="12" t="inlineStr">
        <is>
          <t>480 V welding receptacle 2</t>
        </is>
      </c>
      <c r="E1452" s="12" t="n">
        <v>480</v>
      </c>
      <c r="F1452" s="12" t="n">
        <v>60</v>
      </c>
      <c r="G1452" s="12" t="n">
        <v>76</v>
      </c>
      <c r="H1452" s="12" t="inlineStr">
        <is>
          <t>PCM: power control module</t>
        </is>
      </c>
      <c r="I1452" s="12" t="inlineStr">
        <is>
          <t>LV 600 V</t>
        </is>
      </c>
      <c r="J1452" s="12" t="inlineStr">
        <is>
          <t>1</t>
        </is>
      </c>
      <c r="K1452" s="12" t="n">
        <v>1</v>
      </c>
    </row>
    <row r="1453">
      <c r="A1453" s="12" t="inlineStr">
        <is>
          <t>RICE engine-generator 5</t>
        </is>
      </c>
      <c r="B1453" s="12" t="inlineStr">
        <is>
          <t>RICE-5</t>
        </is>
      </c>
      <c r="C1453" s="12" t="inlineStr">
        <is>
          <t>I</t>
        </is>
      </c>
      <c r="D1453" s="12" t="inlineStr">
        <is>
          <t>480 V welding receptacle 3</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5</t>
        </is>
      </c>
      <c r="B1454" s="12" t="inlineStr">
        <is>
          <t>RICE-5</t>
        </is>
      </c>
      <c r="C1454" s="12" t="inlineStr">
        <is>
          <t>I</t>
        </is>
      </c>
      <c r="D1454" s="12" t="inlineStr">
        <is>
          <t>480 V welding receptacle 4</t>
        </is>
      </c>
      <c r="E1454" s="12" t="n">
        <v>480</v>
      </c>
      <c r="F1454" s="12" t="n">
        <v>60</v>
      </c>
      <c r="G1454" s="12" t="n">
        <v>76</v>
      </c>
      <c r="H1454" s="12" t="inlineStr">
        <is>
          <t>PCM: power control module</t>
        </is>
      </c>
      <c r="I1454" s="12" t="inlineStr">
        <is>
          <t>LV 600 V</t>
        </is>
      </c>
      <c r="J1454" s="12" t="inlineStr">
        <is>
          <t>1</t>
        </is>
      </c>
      <c r="K1454" s="12" t="n">
        <v>1</v>
      </c>
    </row>
    <row r="1455">
      <c r="A1455" s="12" t="inlineStr">
        <is>
          <t>RICE engine-generator 6</t>
        </is>
      </c>
      <c r="B1455" s="12" t="inlineStr">
        <is>
          <t>RICE-6</t>
        </is>
      </c>
      <c r="C1455" s="12" t="inlineStr">
        <is>
          <t>I</t>
        </is>
      </c>
      <c r="D1455" s="12" t="inlineStr">
        <is>
          <t>Motor 1 of 6, 22 kW</t>
        </is>
      </c>
      <c r="E1455" s="12" t="n">
        <v>480</v>
      </c>
      <c r="F1455" s="12" t="n">
        <v>22</v>
      </c>
      <c r="G1455" s="12" t="n">
        <v>31.1</v>
      </c>
      <c r="H1455" s="12" t="inlineStr">
        <is>
          <t>PCM: power control module</t>
        </is>
      </c>
      <c r="I1455" s="12" t="inlineStr">
        <is>
          <t>LV 600 V</t>
        </is>
      </c>
      <c r="J1455" s="12" t="inlineStr">
        <is>
          <t>4</t>
        </is>
      </c>
      <c r="K1455" s="12" t="n">
        <v>1</v>
      </c>
    </row>
    <row r="1456">
      <c r="A1456" s="12" t="inlineStr">
        <is>
          <t>RICE engine-generator 6</t>
        </is>
      </c>
      <c r="B1456" s="12" t="inlineStr">
        <is>
          <t>RICE-6</t>
        </is>
      </c>
      <c r="C1456" s="12" t="inlineStr">
        <is>
          <t>I</t>
        </is>
      </c>
      <c r="D1456" s="12" t="inlineStr">
        <is>
          <t>Motor 2 of 6, 22 kW</t>
        </is>
      </c>
      <c r="E1456" s="12" t="n">
        <v>480</v>
      </c>
      <c r="F1456" s="12" t="n">
        <v>22</v>
      </c>
      <c r="G1456" s="12" t="n">
        <v>31.1</v>
      </c>
      <c r="H1456" s="12" t="inlineStr">
        <is>
          <t>PCM: power control module</t>
        </is>
      </c>
      <c r="I1456" s="12" t="inlineStr">
        <is>
          <t>LV 600 V</t>
        </is>
      </c>
      <c r="J1456" s="12" t="inlineStr">
        <is>
          <t>4</t>
        </is>
      </c>
      <c r="K1456" s="12" t="n">
        <v>1</v>
      </c>
    </row>
    <row r="1457">
      <c r="A1457" s="12" t="inlineStr">
        <is>
          <t>RICE engine-generator 6</t>
        </is>
      </c>
      <c r="B1457" s="12" t="inlineStr">
        <is>
          <t>RICE-6</t>
        </is>
      </c>
      <c r="C1457" s="12" t="inlineStr">
        <is>
          <t>I</t>
        </is>
      </c>
      <c r="D1457" s="12" t="inlineStr">
        <is>
          <t>Motor 3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6</t>
        </is>
      </c>
      <c r="B1458" s="12" t="inlineStr">
        <is>
          <t>RICE-6</t>
        </is>
      </c>
      <c r="C1458" s="12" t="inlineStr">
        <is>
          <t>I</t>
        </is>
      </c>
      <c r="D1458" s="12" t="inlineStr">
        <is>
          <t>Motor 4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6</t>
        </is>
      </c>
      <c r="B1459" s="12" t="inlineStr">
        <is>
          <t>RICE-6</t>
        </is>
      </c>
      <c r="C1459" s="12" t="inlineStr">
        <is>
          <t>I</t>
        </is>
      </c>
      <c r="D1459" s="12" t="inlineStr">
        <is>
          <t>Motor 5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6</t>
        </is>
      </c>
      <c r="B1460" s="12" t="inlineStr">
        <is>
          <t>RICE-6</t>
        </is>
      </c>
      <c r="C1460" s="12" t="inlineStr">
        <is>
          <t>I</t>
        </is>
      </c>
      <c r="D1460" s="12" t="inlineStr">
        <is>
          <t>Motor 6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6</t>
        </is>
      </c>
      <c r="B1461" s="12" t="inlineStr">
        <is>
          <t>RICE-6</t>
        </is>
      </c>
      <c r="C1461" s="12" t="inlineStr">
        <is>
          <t>I</t>
        </is>
      </c>
      <c r="D1461" s="12" t="inlineStr">
        <is>
          <t>480 V welding receptacle 1</t>
        </is>
      </c>
      <c r="E1461" s="12" t="n">
        <v>480</v>
      </c>
      <c r="F1461" s="12" t="n">
        <v>60</v>
      </c>
      <c r="G1461" s="12" t="n">
        <v>76</v>
      </c>
      <c r="H1461" s="12" t="inlineStr">
        <is>
          <t>PCM: power control module</t>
        </is>
      </c>
      <c r="I1461" s="12" t="inlineStr">
        <is>
          <t>LV 600 V</t>
        </is>
      </c>
      <c r="J1461" s="12" t="inlineStr">
        <is>
          <t>1</t>
        </is>
      </c>
      <c r="K1461" s="12" t="n">
        <v>1</v>
      </c>
    </row>
    <row r="1462">
      <c r="A1462" s="12" t="inlineStr">
        <is>
          <t>RICE engine-generator 6</t>
        </is>
      </c>
      <c r="B1462" s="12" t="inlineStr">
        <is>
          <t>RICE-6</t>
        </is>
      </c>
      <c r="C1462" s="12" t="inlineStr">
        <is>
          <t>I</t>
        </is>
      </c>
      <c r="D1462" s="12" t="inlineStr">
        <is>
          <t>480 V welding receptacle 2</t>
        </is>
      </c>
      <c r="E1462" s="12" t="n">
        <v>480</v>
      </c>
      <c r="F1462" s="12" t="n">
        <v>60</v>
      </c>
      <c r="G1462" s="12" t="n">
        <v>76</v>
      </c>
      <c r="H1462" s="12" t="inlineStr">
        <is>
          <t>PCM: power control module</t>
        </is>
      </c>
      <c r="I1462" s="12" t="inlineStr">
        <is>
          <t>LV 600 V</t>
        </is>
      </c>
      <c r="J1462" s="12" t="inlineStr">
        <is>
          <t>1</t>
        </is>
      </c>
      <c r="K1462" s="12" t="n">
        <v>1</v>
      </c>
    </row>
    <row r="1463">
      <c r="A1463" s="12" t="inlineStr">
        <is>
          <t>RICE engine-generator 6</t>
        </is>
      </c>
      <c r="B1463" s="12" t="inlineStr">
        <is>
          <t>RICE-6</t>
        </is>
      </c>
      <c r="C1463" s="12" t="inlineStr">
        <is>
          <t>I</t>
        </is>
      </c>
      <c r="D1463" s="12" t="inlineStr">
        <is>
          <t>480 V welding receptacle 3</t>
        </is>
      </c>
      <c r="E1463" s="12" t="n">
        <v>480</v>
      </c>
      <c r="F1463" s="12" t="n">
        <v>60</v>
      </c>
      <c r="G1463" s="12" t="n">
        <v>76</v>
      </c>
      <c r="H1463" s="12" t="inlineStr">
        <is>
          <t>PCM: power control module</t>
        </is>
      </c>
      <c r="I1463" s="12" t="inlineStr">
        <is>
          <t>LV 600 V</t>
        </is>
      </c>
      <c r="J1463" s="12" t="inlineStr">
        <is>
          <t>1</t>
        </is>
      </c>
      <c r="K1463" s="12" t="n">
        <v>1</v>
      </c>
    </row>
    <row r="1464">
      <c r="A1464" s="12" t="inlineStr">
        <is>
          <t>RICE engine-generator 6</t>
        </is>
      </c>
      <c r="B1464" s="12" t="inlineStr">
        <is>
          <t>RICE-6</t>
        </is>
      </c>
      <c r="C1464" s="12" t="inlineStr">
        <is>
          <t>I</t>
        </is>
      </c>
      <c r="D1464" s="12" t="inlineStr">
        <is>
          <t>480 V welding receptacle 4</t>
        </is>
      </c>
      <c r="E1464" s="12" t="n">
        <v>480</v>
      </c>
      <c r="F1464" s="12" t="n">
        <v>60</v>
      </c>
      <c r="G1464" s="12" t="n">
        <v>76</v>
      </c>
      <c r="H1464" s="12" t="inlineStr">
        <is>
          <t>PCM: power control module</t>
        </is>
      </c>
      <c r="I1464" s="12" t="inlineStr">
        <is>
          <t>LV 600 V</t>
        </is>
      </c>
      <c r="J1464" s="12" t="inlineStr">
        <is>
          <t>1</t>
        </is>
      </c>
      <c r="K1464" s="12" t="n">
        <v>1</v>
      </c>
    </row>
    <row r="1465">
      <c r="A1465" s="12" t="inlineStr">
        <is>
          <t>RICE engine-generator 7</t>
        </is>
      </c>
      <c r="B1465" s="12" t="inlineStr">
        <is>
          <t>RICE-7</t>
        </is>
      </c>
      <c r="C1465" s="12" t="inlineStr">
        <is>
          <t>I</t>
        </is>
      </c>
      <c r="D1465" s="12" t="inlineStr">
        <is>
          <t>Motor 1 of 6, 22 kW</t>
        </is>
      </c>
      <c r="E1465" s="12" t="n">
        <v>480</v>
      </c>
      <c r="F1465" s="12" t="n">
        <v>22</v>
      </c>
      <c r="G1465" s="12" t="n">
        <v>31.1</v>
      </c>
      <c r="H1465" s="12" t="inlineStr">
        <is>
          <t>PCM: power control module</t>
        </is>
      </c>
      <c r="I1465" s="12" t="inlineStr">
        <is>
          <t>LV 600 V</t>
        </is>
      </c>
      <c r="J1465" s="12" t="inlineStr">
        <is>
          <t>8</t>
        </is>
      </c>
      <c r="K1465" s="12" t="n">
        <v>1</v>
      </c>
    </row>
    <row r="1466">
      <c r="A1466" s="12" t="inlineStr">
        <is>
          <t>RICE engine-generator 7</t>
        </is>
      </c>
      <c r="B1466" s="12" t="inlineStr">
        <is>
          <t>RICE-7</t>
        </is>
      </c>
      <c r="C1466" s="12" t="inlineStr">
        <is>
          <t>I</t>
        </is>
      </c>
      <c r="D1466" s="12" t="inlineStr">
        <is>
          <t>Motor 2 of 6, 22 kW</t>
        </is>
      </c>
      <c r="E1466" s="12" t="n">
        <v>480</v>
      </c>
      <c r="F1466" s="12" t="n">
        <v>22</v>
      </c>
      <c r="G1466" s="12" t="n">
        <v>31.1</v>
      </c>
      <c r="H1466" s="12" t="inlineStr">
        <is>
          <t>PCM: power control module</t>
        </is>
      </c>
      <c r="I1466" s="12" t="inlineStr">
        <is>
          <t>LV 600 V</t>
        </is>
      </c>
      <c r="J1466" s="12" t="inlineStr">
        <is>
          <t>8</t>
        </is>
      </c>
      <c r="K1466" s="12" t="n">
        <v>1</v>
      </c>
    </row>
    <row r="1467">
      <c r="A1467" s="12" t="inlineStr">
        <is>
          <t>RICE engine-generator 7</t>
        </is>
      </c>
      <c r="B1467" s="12" t="inlineStr">
        <is>
          <t>RICE-7</t>
        </is>
      </c>
      <c r="C1467" s="12" t="inlineStr">
        <is>
          <t>I</t>
        </is>
      </c>
      <c r="D1467" s="12" t="inlineStr">
        <is>
          <t>Motor 3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7</t>
        </is>
      </c>
      <c r="B1468" s="12" t="inlineStr">
        <is>
          <t>RICE-7</t>
        </is>
      </c>
      <c r="C1468" s="12" t="inlineStr">
        <is>
          <t>I</t>
        </is>
      </c>
      <c r="D1468" s="12" t="inlineStr">
        <is>
          <t>Motor 4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7</t>
        </is>
      </c>
      <c r="B1469" s="12" t="inlineStr">
        <is>
          <t>RICE-7</t>
        </is>
      </c>
      <c r="C1469" s="12" t="inlineStr">
        <is>
          <t>I</t>
        </is>
      </c>
      <c r="D1469" s="12" t="inlineStr">
        <is>
          <t>Motor 5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7</t>
        </is>
      </c>
      <c r="B1470" s="12" t="inlineStr">
        <is>
          <t>RICE-7</t>
        </is>
      </c>
      <c r="C1470" s="12" t="inlineStr">
        <is>
          <t>I</t>
        </is>
      </c>
      <c r="D1470" s="12" t="inlineStr">
        <is>
          <t>Motor 6 of 6, 22 kW</t>
        </is>
      </c>
      <c r="E1470" s="12" t="n">
        <v>480</v>
      </c>
      <c r="F1470" s="12" t="n">
        <v>22</v>
      </c>
      <c r="G1470" s="12" t="n">
        <v>31.1</v>
      </c>
      <c r="H1470" s="12" t="inlineStr">
        <is>
          <t>PCM: power control module</t>
        </is>
      </c>
      <c r="I1470" s="12" t="inlineStr">
        <is>
          <t>LV 600 V</t>
        </is>
      </c>
      <c r="J1470" s="12" t="inlineStr">
        <is>
          <t>8</t>
        </is>
      </c>
      <c r="K1470" s="12" t="n">
        <v>1</v>
      </c>
    </row>
    <row r="1471">
      <c r="A1471" s="12" t="inlineStr">
        <is>
          <t>RICE engine-generator 7</t>
        </is>
      </c>
      <c r="B1471" s="12" t="inlineStr">
        <is>
          <t>RICE-7</t>
        </is>
      </c>
      <c r="C1471" s="12" t="inlineStr">
        <is>
          <t>I</t>
        </is>
      </c>
      <c r="D1471" s="12" t="inlineStr">
        <is>
          <t>480 V welding receptacle 1</t>
        </is>
      </c>
      <c r="E1471" s="12" t="n">
        <v>480</v>
      </c>
      <c r="F1471" s="12" t="n">
        <v>60</v>
      </c>
      <c r="G1471" s="12" t="n">
        <v>76</v>
      </c>
      <c r="H1471" s="12" t="inlineStr">
        <is>
          <t>PCM: power control module</t>
        </is>
      </c>
      <c r="I1471" s="12" t="inlineStr">
        <is>
          <t>LV 600 V</t>
        </is>
      </c>
      <c r="J1471" s="12" t="inlineStr">
        <is>
          <t>2</t>
        </is>
      </c>
      <c r="K1471" s="12" t="n">
        <v>1</v>
      </c>
    </row>
    <row r="1472">
      <c r="A1472" s="12" t="inlineStr">
        <is>
          <t>RICE engine-generator 7</t>
        </is>
      </c>
      <c r="B1472" s="12" t="inlineStr">
        <is>
          <t>RICE-7</t>
        </is>
      </c>
      <c r="C1472" s="12" t="inlineStr">
        <is>
          <t>I</t>
        </is>
      </c>
      <c r="D1472" s="12" t="inlineStr">
        <is>
          <t>480 V welding receptacle 2</t>
        </is>
      </c>
      <c r="E1472" s="12" t="n">
        <v>480</v>
      </c>
      <c r="F1472" s="12" t="n">
        <v>60</v>
      </c>
      <c r="G1472" s="12" t="n">
        <v>76</v>
      </c>
      <c r="H1472" s="12" t="inlineStr">
        <is>
          <t>PCM: power control module</t>
        </is>
      </c>
      <c r="I1472" s="12" t="inlineStr">
        <is>
          <t>LV 600 V</t>
        </is>
      </c>
      <c r="J1472" s="12" t="inlineStr">
        <is>
          <t>2</t>
        </is>
      </c>
      <c r="K1472" s="12" t="n">
        <v>1</v>
      </c>
    </row>
    <row r="1473">
      <c r="A1473" s="12" t="inlineStr">
        <is>
          <t>RICE engine-generator 7</t>
        </is>
      </c>
      <c r="B1473" s="12" t="inlineStr">
        <is>
          <t>RICE-7</t>
        </is>
      </c>
      <c r="C1473" s="12" t="inlineStr">
        <is>
          <t>I</t>
        </is>
      </c>
      <c r="D1473" s="12" t="inlineStr">
        <is>
          <t>480 V welding receptacle 3</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RICE engine-generator 7</t>
        </is>
      </c>
      <c r="B1474" s="12" t="inlineStr">
        <is>
          <t>RICE-7</t>
        </is>
      </c>
      <c r="C1474" s="12" t="inlineStr">
        <is>
          <t>I</t>
        </is>
      </c>
      <c r="D1474" s="12" t="inlineStr">
        <is>
          <t>480 V welding receptacle 4</t>
        </is>
      </c>
      <c r="E1474" s="12" t="n">
        <v>480</v>
      </c>
      <c r="F1474" s="12" t="n">
        <v>60</v>
      </c>
      <c r="G1474" s="12" t="n">
        <v>76</v>
      </c>
      <c r="H1474" s="12" t="inlineStr">
        <is>
          <t>PCM: power control module</t>
        </is>
      </c>
      <c r="I1474" s="12" t="inlineStr">
        <is>
          <t>LV 600 V</t>
        </is>
      </c>
      <c r="J1474" s="12" t="inlineStr">
        <is>
          <t>2</t>
        </is>
      </c>
      <c r="K1474" s="12" t="n">
        <v>1</v>
      </c>
    </row>
    <row r="1475">
      <c r="A1475" s="12" t="inlineStr">
        <is>
          <t>RICE engine-generator 8</t>
        </is>
      </c>
      <c r="B1475" s="12" t="inlineStr">
        <is>
          <t>RICE-8</t>
        </is>
      </c>
      <c r="C1475" s="12" t="inlineStr">
        <is>
          <t>I</t>
        </is>
      </c>
      <c r="D1475" s="12" t="inlineStr">
        <is>
          <t>Motor 1 of 6, 22 kW</t>
        </is>
      </c>
      <c r="E1475" s="12" t="n">
        <v>480</v>
      </c>
      <c r="F1475" s="12" t="n">
        <v>22</v>
      </c>
      <c r="G1475" s="12" t="n">
        <v>31.1</v>
      </c>
      <c r="H1475" s="12" t="inlineStr">
        <is>
          <t>PCM: power control module</t>
        </is>
      </c>
      <c r="I1475" s="12" t="inlineStr">
        <is>
          <t>LV 600 V</t>
        </is>
      </c>
      <c r="J1475" s="12" t="inlineStr">
        <is>
          <t>8</t>
        </is>
      </c>
      <c r="K1475" s="12" t="n">
        <v>1</v>
      </c>
    </row>
    <row r="1476">
      <c r="A1476" s="12" t="inlineStr">
        <is>
          <t>RICE engine-generator 8</t>
        </is>
      </c>
      <c r="B1476" s="12" t="inlineStr">
        <is>
          <t>RICE-8</t>
        </is>
      </c>
      <c r="C1476" s="12" t="inlineStr">
        <is>
          <t>I</t>
        </is>
      </c>
      <c r="D1476" s="12" t="inlineStr">
        <is>
          <t>Motor 2 of 6, 22 kW</t>
        </is>
      </c>
      <c r="E1476" s="12" t="n">
        <v>480</v>
      </c>
      <c r="F1476" s="12" t="n">
        <v>22</v>
      </c>
      <c r="G1476" s="12" t="n">
        <v>31.1</v>
      </c>
      <c r="H1476" s="12" t="inlineStr">
        <is>
          <t>PCM: power control module</t>
        </is>
      </c>
      <c r="I1476" s="12" t="inlineStr">
        <is>
          <t>LV 600 V</t>
        </is>
      </c>
      <c r="J1476" s="12" t="inlineStr">
        <is>
          <t>8</t>
        </is>
      </c>
      <c r="K1476" s="12" t="n">
        <v>1</v>
      </c>
    </row>
    <row r="1477">
      <c r="A1477" s="12" t="inlineStr">
        <is>
          <t>RICE engine-generator 8</t>
        </is>
      </c>
      <c r="B1477" s="12" t="inlineStr">
        <is>
          <t>RICE-8</t>
        </is>
      </c>
      <c r="C1477" s="12" t="inlineStr">
        <is>
          <t>I</t>
        </is>
      </c>
      <c r="D1477" s="12" t="inlineStr">
        <is>
          <t>Motor 3 of 6, 22 kW</t>
        </is>
      </c>
      <c r="E1477" s="12" t="n">
        <v>480</v>
      </c>
      <c r="F1477" s="12" t="n">
        <v>22</v>
      </c>
      <c r="G1477" s="12" t="n">
        <v>31.1</v>
      </c>
      <c r="H1477" s="12" t="inlineStr">
        <is>
          <t>PCM: power control module</t>
        </is>
      </c>
      <c r="I1477" s="12" t="inlineStr">
        <is>
          <t>LV 600 V</t>
        </is>
      </c>
      <c r="J1477" s="12" t="inlineStr">
        <is>
          <t>8</t>
        </is>
      </c>
      <c r="K1477" s="12" t="n">
        <v>1</v>
      </c>
    </row>
    <row r="1478">
      <c r="A1478" s="12" t="inlineStr">
        <is>
          <t>RICE engine-generator 8</t>
        </is>
      </c>
      <c r="B1478" s="12" t="inlineStr">
        <is>
          <t>RICE-8</t>
        </is>
      </c>
      <c r="C1478" s="12" t="inlineStr">
        <is>
          <t>I</t>
        </is>
      </c>
      <c r="D1478" s="12" t="inlineStr">
        <is>
          <t>Motor 4 of 6, 22 kW</t>
        </is>
      </c>
      <c r="E1478" s="12" t="n">
        <v>480</v>
      </c>
      <c r="F1478" s="12" t="n">
        <v>22</v>
      </c>
      <c r="G1478" s="12" t="n">
        <v>31.1</v>
      </c>
      <c r="H1478" s="12" t="inlineStr">
        <is>
          <t>PCM: power control module</t>
        </is>
      </c>
      <c r="I1478" s="12" t="inlineStr">
        <is>
          <t>LV 600 V</t>
        </is>
      </c>
      <c r="J1478" s="12" t="inlineStr">
        <is>
          <t>8</t>
        </is>
      </c>
      <c r="K1478" s="12" t="n">
        <v>1</v>
      </c>
    </row>
    <row r="1479">
      <c r="A1479" s="12" t="inlineStr">
        <is>
          <t>RICE engine-generator 8</t>
        </is>
      </c>
      <c r="B1479" s="12" t="inlineStr">
        <is>
          <t>RICE-8</t>
        </is>
      </c>
      <c r="C1479" s="12" t="inlineStr">
        <is>
          <t>I</t>
        </is>
      </c>
      <c r="D1479" s="12" t="inlineStr">
        <is>
          <t>Motor 5 of 6, 22 kW</t>
        </is>
      </c>
      <c r="E1479" s="12" t="n">
        <v>480</v>
      </c>
      <c r="F1479" s="12" t="n">
        <v>22</v>
      </c>
      <c r="G1479" s="12" t="n">
        <v>31.1</v>
      </c>
      <c r="H1479" s="12" t="inlineStr">
        <is>
          <t>PCM: power control module</t>
        </is>
      </c>
      <c r="I1479" s="12" t="inlineStr">
        <is>
          <t>LV 600 V</t>
        </is>
      </c>
      <c r="J1479" s="12" t="inlineStr">
        <is>
          <t>8</t>
        </is>
      </c>
      <c r="K1479" s="12" t="n">
        <v>1</v>
      </c>
    </row>
    <row r="1480">
      <c r="A1480" s="12" t="inlineStr">
        <is>
          <t>RICE engine-generator 8</t>
        </is>
      </c>
      <c r="B1480" s="12" t="inlineStr">
        <is>
          <t>RICE-8</t>
        </is>
      </c>
      <c r="C1480" s="12" t="inlineStr">
        <is>
          <t>I</t>
        </is>
      </c>
      <c r="D1480" s="12" t="inlineStr">
        <is>
          <t>Motor 6 of 6, 22 kW</t>
        </is>
      </c>
      <c r="E1480" s="12" t="n">
        <v>480</v>
      </c>
      <c r="F1480" s="12" t="n">
        <v>22</v>
      </c>
      <c r="G1480" s="12" t="n">
        <v>31.1</v>
      </c>
      <c r="H1480" s="12" t="inlineStr">
        <is>
          <t>PCM: power control module</t>
        </is>
      </c>
      <c r="I1480" s="12" t="inlineStr">
        <is>
          <t>LV 600 V</t>
        </is>
      </c>
      <c r="J1480" s="12" t="inlineStr">
        <is>
          <t>8</t>
        </is>
      </c>
      <c r="K1480" s="12" t="n">
        <v>1</v>
      </c>
    </row>
    <row r="1481">
      <c r="A1481" s="12" t="inlineStr">
        <is>
          <t>RICE engine-generator 8</t>
        </is>
      </c>
      <c r="B1481" s="12" t="inlineStr">
        <is>
          <t>RICE-8</t>
        </is>
      </c>
      <c r="C1481" s="12" t="inlineStr">
        <is>
          <t>I</t>
        </is>
      </c>
      <c r="D1481" s="12" t="inlineStr">
        <is>
          <t>480 V welding receptacle 1</t>
        </is>
      </c>
      <c r="E1481" s="12" t="n">
        <v>480</v>
      </c>
      <c r="F1481" s="12" t="n">
        <v>60</v>
      </c>
      <c r="G1481" s="12" t="n">
        <v>76</v>
      </c>
      <c r="H1481" s="12" t="inlineStr">
        <is>
          <t>PCM: power control module</t>
        </is>
      </c>
      <c r="I1481" s="12" t="inlineStr">
        <is>
          <t>LV 600 V</t>
        </is>
      </c>
      <c r="J1481" s="12" t="inlineStr">
        <is>
          <t>2</t>
        </is>
      </c>
      <c r="K1481" s="12" t="n">
        <v>1</v>
      </c>
    </row>
    <row r="1482">
      <c r="A1482" s="12" t="inlineStr">
        <is>
          <t>RICE engine-generator 8</t>
        </is>
      </c>
      <c r="B1482" s="12" t="inlineStr">
        <is>
          <t>RICE-8</t>
        </is>
      </c>
      <c r="C1482" s="12" t="inlineStr">
        <is>
          <t>I</t>
        </is>
      </c>
      <c r="D1482" s="12" t="inlineStr">
        <is>
          <t>480 V welding receptacle 2</t>
        </is>
      </c>
      <c r="E1482" s="12" t="n">
        <v>480</v>
      </c>
      <c r="F1482" s="12" t="n">
        <v>60</v>
      </c>
      <c r="G1482" s="12" t="n">
        <v>76</v>
      </c>
      <c r="H1482" s="12" t="inlineStr">
        <is>
          <t>PCM: power control module</t>
        </is>
      </c>
      <c r="I1482" s="12" t="inlineStr">
        <is>
          <t>LV 600 V</t>
        </is>
      </c>
      <c r="J1482" s="12" t="inlineStr">
        <is>
          <t>2</t>
        </is>
      </c>
      <c r="K1482" s="12" t="n">
        <v>1</v>
      </c>
    </row>
    <row r="1483">
      <c r="A1483" s="12" t="inlineStr">
        <is>
          <t>RICE engine-generator 8</t>
        </is>
      </c>
      <c r="B1483" s="12" t="inlineStr">
        <is>
          <t>RICE-8</t>
        </is>
      </c>
      <c r="C1483" s="12" t="inlineStr">
        <is>
          <t>I</t>
        </is>
      </c>
      <c r="D1483" s="12" t="inlineStr">
        <is>
          <t>480 V welding receptacle 3</t>
        </is>
      </c>
      <c r="E1483" s="12" t="n">
        <v>480</v>
      </c>
      <c r="F1483" s="12" t="n">
        <v>60</v>
      </c>
      <c r="G1483" s="12" t="n">
        <v>76</v>
      </c>
      <c r="H1483" s="12" t="inlineStr">
        <is>
          <t>PCM: power control module</t>
        </is>
      </c>
      <c r="I1483" s="12" t="inlineStr">
        <is>
          <t>LV 600 V</t>
        </is>
      </c>
      <c r="J1483" s="12" t="inlineStr">
        <is>
          <t>2</t>
        </is>
      </c>
      <c r="K1483" s="12" t="n">
        <v>1</v>
      </c>
    </row>
    <row r="1484">
      <c r="A1484" s="12" t="inlineStr">
        <is>
          <t>RICE engine-generator 8</t>
        </is>
      </c>
      <c r="B1484" s="12" t="inlineStr">
        <is>
          <t>RICE-8</t>
        </is>
      </c>
      <c r="C1484" s="12" t="inlineStr">
        <is>
          <t>I</t>
        </is>
      </c>
      <c r="D1484" s="12" t="inlineStr">
        <is>
          <t>480 V welding receptacle 4</t>
        </is>
      </c>
      <c r="E1484" s="12" t="n">
        <v>480</v>
      </c>
      <c r="F1484" s="12" t="n">
        <v>60</v>
      </c>
      <c r="G1484" s="12" t="n">
        <v>76</v>
      </c>
      <c r="H1484" s="12" t="inlineStr">
        <is>
          <t>PCM: power control module</t>
        </is>
      </c>
      <c r="I1484" s="12" t="inlineStr">
        <is>
          <t>LV 600 V</t>
        </is>
      </c>
      <c r="J1484" s="12" t="inlineStr">
        <is>
          <t>2</t>
        </is>
      </c>
      <c r="K1484" s="12" t="n">
        <v>1</v>
      </c>
    </row>
    <row r="1485">
      <c r="A1485" s="12" t="inlineStr">
        <is>
          <t>Reagent storage</t>
        </is>
      </c>
      <c r="B1485" s="12" t="inlineStr"/>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SC-1 CEMS shelter</t>
        </is>
      </c>
      <c r="B1486" s="12" t="inlineStr"/>
      <c r="C1486" s="12" t="inlineStr">
        <is>
          <t>I</t>
        </is>
      </c>
      <c r="D1486" s="12" t="inlineStr">
        <is>
          <t>SC-1 CEMS shelter panel: analysers, heated sample line, lighting</t>
        </is>
      </c>
      <c r="E1486" s="12" t="n">
        <v>480</v>
      </c>
      <c r="F1486" s="12" t="n">
        <v>15</v>
      </c>
      <c r="G1486" s="12" t="n">
        <v>19</v>
      </c>
      <c r="H1486" s="12" t="inlineStr">
        <is>
          <t>SC-1 PCM + 15 kV GCB</t>
        </is>
      </c>
      <c r="I1486" s="12" t="inlineStr">
        <is>
          <t>LV 600 V</t>
        </is>
      </c>
      <c r="J1486" s="12" t="inlineStr">
        <is>
          <t>10</t>
        </is>
      </c>
      <c r="K1486" s="12" t="n">
        <v>1</v>
      </c>
    </row>
    <row r="1487">
      <c r="A1487" s="12" t="inlineStr">
        <is>
          <t>SC-1 CEMS shelter</t>
        </is>
      </c>
      <c r="B1487" s="12" t="inlineStr"/>
      <c r="C1487" s="12" t="inlineStr">
        <is>
          <t>I</t>
        </is>
      </c>
      <c r="D1487" s="12" t="inlineStr">
        <is>
          <t>Motor 1 of 2, 5 kW</t>
        </is>
      </c>
      <c r="E1487" s="12" t="n">
        <v>480</v>
      </c>
      <c r="F1487" s="12" t="n">
        <v>5</v>
      </c>
      <c r="G1487" s="12" t="n">
        <v>7.1</v>
      </c>
      <c r="H1487" s="12" t="inlineStr">
        <is>
          <t>SC-1 PCM + 15 kV GCB</t>
        </is>
      </c>
      <c r="I1487" s="12" t="inlineStr">
        <is>
          <t>LV 600 V</t>
        </is>
      </c>
      <c r="J1487" s="12" t="inlineStr">
        <is>
          <t>10</t>
        </is>
      </c>
      <c r="K1487" s="12" t="n">
        <v>1</v>
      </c>
    </row>
    <row r="1488">
      <c r="A1488" s="12" t="inlineStr">
        <is>
          <t>SC-1 CEMS shelter</t>
        </is>
      </c>
      <c r="B1488" s="12" t="inlineStr"/>
      <c r="C1488" s="12" t="inlineStr">
        <is>
          <t>I</t>
        </is>
      </c>
      <c r="D1488" s="12" t="inlineStr">
        <is>
          <t>Motor 2 of 2, 5 kW</t>
        </is>
      </c>
      <c r="E1488" s="12" t="n">
        <v>480</v>
      </c>
      <c r="F1488" s="12" t="n">
        <v>5</v>
      </c>
      <c r="G1488" s="12" t="n">
        <v>7.1</v>
      </c>
      <c r="H1488" s="12" t="inlineStr">
        <is>
          <t>SC-1 PCM + 15 kV GCB</t>
        </is>
      </c>
      <c r="I1488" s="12" t="inlineStr">
        <is>
          <t>LV 600 V</t>
        </is>
      </c>
      <c r="J1488" s="12" t="inlineStr">
        <is>
          <t>10</t>
        </is>
      </c>
      <c r="K1488" s="12" t="n">
        <v>1</v>
      </c>
    </row>
    <row r="1489">
      <c r="A1489" s="12" t="inlineStr">
        <is>
          <t>SC-1 PCM + 15 kV GCB</t>
        </is>
      </c>
      <c r="B1489" s="12" t="inlineStr"/>
      <c r="C1489" s="12" t="inlineStr">
        <is>
          <t>I</t>
        </is>
      </c>
      <c r="D1489" s="12" t="inlineStr">
        <is>
          <t>SC-1 PCM lighting, receptacles and HVAC (from its own 480 V board)</t>
        </is>
      </c>
      <c r="E1489" s="12" t="n">
        <v>480</v>
      </c>
      <c r="F1489" s="12" t="n">
        <v>40</v>
      </c>
      <c r="G1489" s="12" t="n"/>
      <c r="H1489" s="12" t="inlineStr">
        <is>
          <t>SC-1 PCM + 15 kV GCB</t>
        </is>
      </c>
      <c r="I1489" s="12" t="inlineStr">
        <is>
          <t>LV 600 V</t>
        </is>
      </c>
      <c r="J1489" s="12" t="inlineStr">
        <is>
          <t>2</t>
        </is>
      </c>
      <c r="K1489" s="12" t="n">
        <v>1</v>
      </c>
    </row>
    <row r="1490">
      <c r="A1490" s="12" t="inlineStr">
        <is>
          <t>SC-1 SCR / CO catalyst</t>
        </is>
      </c>
      <c r="B1490" s="12" t="inlineStr"/>
      <c r="C1490" s="12" t="inlineStr">
        <is>
          <t>I</t>
        </is>
      </c>
      <c r="D1490" s="12" t="inlineStr">
        <is>
          <t>Area / platform lighting circuit 1 (10 fixtures)</t>
        </is>
      </c>
      <c r="E1490" s="12" t="n">
        <v>480</v>
      </c>
      <c r="F1490" s="12" t="n">
        <v>3</v>
      </c>
      <c r="G1490" s="12" t="n">
        <v>5</v>
      </c>
      <c r="H1490" s="12" t="inlineStr">
        <is>
          <t>SC-1 PCM + 15 kV GCB</t>
        </is>
      </c>
      <c r="I1490" s="12" t="inlineStr">
        <is>
          <t>LV 600 V</t>
        </is>
      </c>
      <c r="J1490" s="12" t="inlineStr">
        <is>
          <t>10</t>
        </is>
      </c>
      <c r="K1490" s="12" t="n">
        <v>1</v>
      </c>
    </row>
    <row r="1491">
      <c r="A1491" s="12" t="inlineStr">
        <is>
          <t>SC-1 ammonia flow-control unit</t>
        </is>
      </c>
      <c r="B1491" s="12" t="inlineStr"/>
      <c r="C1491" s="12" t="inlineStr">
        <is>
          <t>I</t>
        </is>
      </c>
      <c r="D1491" s="12" t="inlineStr">
        <is>
          <t>SC-1 ammonia vaporiser electric heater</t>
        </is>
      </c>
      <c r="E1491" s="12" t="n">
        <v>480</v>
      </c>
      <c r="F1491" s="12" t="n">
        <v>45</v>
      </c>
      <c r="G1491" s="12" t="n">
        <v>57</v>
      </c>
      <c r="H1491" s="12" t="inlineStr">
        <is>
          <t>SC-1 PCM + 15 kV GCB</t>
        </is>
      </c>
      <c r="I1491" s="12" t="inlineStr">
        <is>
          <t>LV 600 V</t>
        </is>
      </c>
      <c r="J1491" s="12" t="inlineStr">
        <is>
          <t>4</t>
        </is>
      </c>
      <c r="K1491" s="12" t="n">
        <v>1</v>
      </c>
    </row>
    <row r="1492">
      <c r="A1492" s="12" t="inlineStr">
        <is>
          <t>SC-1 ammonia flow-control unit</t>
        </is>
      </c>
      <c r="B1492" s="12" t="inlineStr"/>
      <c r="C1492" s="12" t="inlineStr">
        <is>
          <t>I</t>
        </is>
      </c>
      <c r="D1492" s="12" t="inlineStr">
        <is>
          <t>Motor 1 of 2, 7.5 kW</t>
        </is>
      </c>
      <c r="E1492" s="12" t="n">
        <v>480</v>
      </c>
      <c r="F1492" s="12" t="n">
        <v>7.5</v>
      </c>
      <c r="G1492" s="12" t="n">
        <v>10.6</v>
      </c>
      <c r="H1492" s="12" t="inlineStr">
        <is>
          <t>SC-1 PCM + 15 kV GCB</t>
        </is>
      </c>
      <c r="I1492" s="12" t="inlineStr">
        <is>
          <t>LV 600 V</t>
        </is>
      </c>
      <c r="J1492" s="12" t="inlineStr">
        <is>
          <t>10</t>
        </is>
      </c>
      <c r="K1492" s="12" t="n">
        <v>1</v>
      </c>
    </row>
    <row r="1493">
      <c r="A1493" s="12" t="inlineStr">
        <is>
          <t>SC-1 ammonia flow-control unit</t>
        </is>
      </c>
      <c r="B1493" s="12" t="inlineStr"/>
      <c r="C1493" s="12" t="inlineStr">
        <is>
          <t>I</t>
        </is>
      </c>
      <c r="D1493" s="12" t="inlineStr">
        <is>
          <t>Motor 2 of 2, 7.5 kW</t>
        </is>
      </c>
      <c r="E1493" s="12" t="n">
        <v>480</v>
      </c>
      <c r="F1493" s="12" t="n">
        <v>7.5</v>
      </c>
      <c r="G1493" s="12" t="n">
        <v>10.6</v>
      </c>
      <c r="H1493" s="12" t="inlineStr">
        <is>
          <t>SC-1 PCM + 15 kV GCB</t>
        </is>
      </c>
      <c r="I1493" s="12" t="inlineStr">
        <is>
          <t>LV 600 V</t>
        </is>
      </c>
      <c r="J1493" s="12" t="inlineStr">
        <is>
          <t>10</t>
        </is>
      </c>
      <c r="K1493" s="12" t="n">
        <v>1</v>
      </c>
    </row>
    <row r="1494">
      <c r="A1494" s="12" t="inlineStr">
        <is>
          <t>SC-1 auxiliary skids: fuel-gas module, water-wash skid</t>
        </is>
      </c>
      <c r="B1494" s="12" t="inlineStr"/>
      <c r="C1494" s="12" t="inlineStr">
        <is>
          <t>I</t>
        </is>
      </c>
      <c r="D1494" s="12" t="inlineStr">
        <is>
          <t>SC-1 water-wash tank heater</t>
        </is>
      </c>
      <c r="E1494" s="12" t="n">
        <v>480</v>
      </c>
      <c r="F1494" s="12" t="n">
        <v>6</v>
      </c>
      <c r="G1494" s="12" t="n">
        <v>7.6</v>
      </c>
      <c r="H1494" s="12" t="inlineStr">
        <is>
          <t>SC-1 PCM + 15 kV GCB</t>
        </is>
      </c>
      <c r="I1494" s="12" t="inlineStr">
        <is>
          <t>LV 600 V</t>
        </is>
      </c>
      <c r="J1494" s="12" t="inlineStr">
        <is>
          <t>10</t>
        </is>
      </c>
      <c r="K1494" s="12" t="n">
        <v>1</v>
      </c>
    </row>
    <row r="1495">
      <c r="A1495" s="12" t="inlineStr">
        <is>
          <t>SC-1 auxiliary skids: fuel-gas module, water-wash skid</t>
        </is>
      </c>
      <c r="B1495" s="12" t="inlineStr"/>
      <c r="C1495" s="12" t="inlineStr">
        <is>
          <t>I</t>
        </is>
      </c>
      <c r="D1495" s="12" t="inlineStr">
        <is>
          <t>Motor 1 of 1, 7.5 kW</t>
        </is>
      </c>
      <c r="E1495" s="12" t="n">
        <v>480</v>
      </c>
      <c r="F1495" s="12" t="n">
        <v>7.5</v>
      </c>
      <c r="G1495" s="12" t="n">
        <v>10.6</v>
      </c>
      <c r="H1495" s="12" t="inlineStr">
        <is>
          <t>SC-1 PCM + 15 kV GCB</t>
        </is>
      </c>
      <c r="I1495" s="12" t="inlineStr">
        <is>
          <t>LV 600 V</t>
        </is>
      </c>
      <c r="J1495" s="12" t="inlineStr">
        <is>
          <t>10</t>
        </is>
      </c>
      <c r="K1495" s="12" t="n">
        <v>1</v>
      </c>
    </row>
    <row r="1496">
      <c r="A1496" s="12" t="inlineStr">
        <is>
          <t>SC-1 lube-oil fin-fan cooler</t>
        </is>
      </c>
      <c r="B1496" s="12" t="inlineStr"/>
      <c r="C1496" s="12" t="inlineStr">
        <is>
          <t>I</t>
        </is>
      </c>
      <c r="D1496" s="12" t="inlineStr">
        <is>
          <t>Motor 1 of 4, 15 kW</t>
        </is>
      </c>
      <c r="E1496" s="12" t="n">
        <v>480</v>
      </c>
      <c r="F1496" s="12" t="n">
        <v>15</v>
      </c>
      <c r="G1496" s="12" t="n">
        <v>21.2</v>
      </c>
      <c r="H1496" s="12" t="inlineStr">
        <is>
          <t>SC-1 PCM + 15 kV GCB</t>
        </is>
      </c>
      <c r="I1496" s="12" t="inlineStr">
        <is>
          <t>LV 600 V</t>
        </is>
      </c>
      <c r="J1496" s="12" t="inlineStr">
        <is>
          <t>10</t>
        </is>
      </c>
      <c r="K1496" s="12" t="n">
        <v>1</v>
      </c>
    </row>
    <row r="1497">
      <c r="A1497" s="12" t="inlineStr">
        <is>
          <t>SC-1 lube-oil fin-fan cooler</t>
        </is>
      </c>
      <c r="B1497" s="12" t="inlineStr"/>
      <c r="C1497" s="12" t="inlineStr">
        <is>
          <t>I</t>
        </is>
      </c>
      <c r="D1497" s="12" t="inlineStr">
        <is>
          <t>Motor 2 of 4, 15 kW</t>
        </is>
      </c>
      <c r="E1497" s="12" t="n">
        <v>480</v>
      </c>
      <c r="F1497" s="12" t="n">
        <v>15</v>
      </c>
      <c r="G1497" s="12" t="n">
        <v>21.2</v>
      </c>
      <c r="H1497" s="12" t="inlineStr">
        <is>
          <t>SC-1 PCM + 15 kV GCB</t>
        </is>
      </c>
      <c r="I1497" s="12" t="inlineStr">
        <is>
          <t>LV 600 V</t>
        </is>
      </c>
      <c r="J1497" s="12" t="inlineStr">
        <is>
          <t>10</t>
        </is>
      </c>
      <c r="K1497" s="12" t="n">
        <v>1</v>
      </c>
    </row>
    <row r="1498">
      <c r="A1498" s="12" t="inlineStr">
        <is>
          <t>SC-1 lube-oil fin-fan cooler</t>
        </is>
      </c>
      <c r="B1498" s="12" t="inlineStr"/>
      <c r="C1498" s="12" t="inlineStr">
        <is>
          <t>I</t>
        </is>
      </c>
      <c r="D1498" s="12" t="inlineStr">
        <is>
          <t>Motor 3 of 4, 15 kW</t>
        </is>
      </c>
      <c r="E1498" s="12" t="n">
        <v>480</v>
      </c>
      <c r="F1498" s="12" t="n">
        <v>15</v>
      </c>
      <c r="G1498" s="12" t="n">
        <v>21.2</v>
      </c>
      <c r="H1498" s="12" t="inlineStr">
        <is>
          <t>SC-1 PCM + 15 kV GCB</t>
        </is>
      </c>
      <c r="I1498" s="12" t="inlineStr">
        <is>
          <t>LV 600 V</t>
        </is>
      </c>
      <c r="J1498" s="12" t="inlineStr">
        <is>
          <t>10</t>
        </is>
      </c>
      <c r="K1498" s="12" t="n">
        <v>1</v>
      </c>
    </row>
    <row r="1499">
      <c r="A1499" s="12" t="inlineStr">
        <is>
          <t>SC-1 lube-oil fin-fan cooler</t>
        </is>
      </c>
      <c r="B1499" s="12" t="inlineStr"/>
      <c r="C1499" s="12" t="inlineStr">
        <is>
          <t>I</t>
        </is>
      </c>
      <c r="D1499" s="12" t="inlineStr">
        <is>
          <t>Motor 4 of 4, 15 kW</t>
        </is>
      </c>
      <c r="E1499" s="12" t="n">
        <v>480</v>
      </c>
      <c r="F1499" s="12" t="n">
        <v>15</v>
      </c>
      <c r="G1499" s="12" t="n">
        <v>21.2</v>
      </c>
      <c r="H1499" s="12" t="inlineStr">
        <is>
          <t>SC-1 PCM + 15 kV GCB</t>
        </is>
      </c>
      <c r="I1499" s="12" t="inlineStr">
        <is>
          <t>LV 600 V</t>
        </is>
      </c>
      <c r="J1499" s="12" t="inlineStr">
        <is>
          <t>10</t>
        </is>
      </c>
      <c r="K1499" s="12" t="n">
        <v>1</v>
      </c>
    </row>
    <row r="1500">
      <c r="A1500" s="12" t="inlineStr">
        <is>
          <t>SC-1 stack (80 ft)</t>
        </is>
      </c>
      <c r="B1500" s="12" t="inlineStr"/>
      <c r="C1500" s="12" t="inlineStr">
        <is>
          <t>I</t>
        </is>
      </c>
      <c r="D1500" s="12" t="inlineStr">
        <is>
          <t>Area / platform lighting circuit 1 (4 fixtures)</t>
        </is>
      </c>
      <c r="E1500" s="12" t="n">
        <v>480</v>
      </c>
      <c r="F1500" s="12" t="n">
        <v>3</v>
      </c>
      <c r="G1500" s="12" t="n">
        <v>5</v>
      </c>
      <c r="H1500" s="12" t="inlineStr">
        <is>
          <t>SC-1 PCM + 15 kV GCB</t>
        </is>
      </c>
      <c r="I1500" s="12" t="inlineStr">
        <is>
          <t>LV 600 V</t>
        </is>
      </c>
      <c r="J1500" s="12" t="inlineStr">
        <is>
          <t>10</t>
        </is>
      </c>
      <c r="K1500" s="12" t="n">
        <v>1</v>
      </c>
    </row>
    <row r="1501">
      <c r="A1501" s="12" t="inlineStr">
        <is>
          <t>SC-1 tempering-air fans (2 x 100 %)</t>
        </is>
      </c>
      <c r="B1501" s="12" t="inlineStr"/>
      <c r="C1501" s="12" t="inlineStr">
        <is>
          <t>I</t>
        </is>
      </c>
      <c r="D1501" s="12" t="inlineStr">
        <is>
          <t>Motor 1 of 2, 185 kW</t>
        </is>
      </c>
      <c r="E1501" s="12" t="n">
        <v>480</v>
      </c>
      <c r="F1501" s="12" t="n">
        <v>185</v>
      </c>
      <c r="G1501" s="12" t="n">
        <v>261.8</v>
      </c>
      <c r="H1501" s="12" t="inlineStr">
        <is>
          <t>SC-1 PCM + 15 kV GCB</t>
        </is>
      </c>
      <c r="I1501" s="12" t="inlineStr">
        <is>
          <t>LV 600 V</t>
        </is>
      </c>
      <c r="J1501" s="12" t="inlineStr">
        <is>
          <t>500 kcmil</t>
        </is>
      </c>
      <c r="K1501" s="12" t="n">
        <v>1</v>
      </c>
    </row>
    <row r="1502">
      <c r="A1502" s="12" t="inlineStr">
        <is>
          <t>SC-1 tempering-air fans (2 x 100 %)</t>
        </is>
      </c>
      <c r="B1502" s="12" t="inlineStr"/>
      <c r="C1502" s="12" t="inlineStr">
        <is>
          <t>I</t>
        </is>
      </c>
      <c r="D1502" s="12" t="inlineStr">
        <is>
          <t>Motor 2 of 2, 185 kW</t>
        </is>
      </c>
      <c r="E1502" s="12" t="n">
        <v>480</v>
      </c>
      <c r="F1502" s="12" t="n">
        <v>185</v>
      </c>
      <c r="G1502" s="12" t="n">
        <v>261.8</v>
      </c>
      <c r="H1502" s="12" t="inlineStr">
        <is>
          <t>SC-1 PCM + 15 kV GCB</t>
        </is>
      </c>
      <c r="I1502" s="12" t="inlineStr">
        <is>
          <t>LV 600 V</t>
        </is>
      </c>
      <c r="J1502" s="12" t="inlineStr">
        <is>
          <t>500 kcmil</t>
        </is>
      </c>
      <c r="K1502" s="12" t="n">
        <v>1</v>
      </c>
    </row>
    <row r="1503">
      <c r="A1503" s="12" t="inlineStr">
        <is>
          <t>SC-1 tempering-air fans (2 x 100 %)</t>
        </is>
      </c>
      <c r="B1503" s="12" t="inlineStr"/>
      <c r="C1503" s="12" t="inlineStr">
        <is>
          <t>I</t>
        </is>
      </c>
      <c r="D1503" s="12" t="inlineStr">
        <is>
          <t>Area / platform lighting circuit 1 (4 fixtures)</t>
        </is>
      </c>
      <c r="E1503" s="12" t="n">
        <v>480</v>
      </c>
      <c r="F1503" s="12" t="n">
        <v>3</v>
      </c>
      <c r="G1503" s="12" t="n">
        <v>5</v>
      </c>
      <c r="H1503" s="12" t="inlineStr">
        <is>
          <t>SC-1 PCM + 15 kV GCB</t>
        </is>
      </c>
      <c r="I1503" s="12" t="inlineStr">
        <is>
          <t>LV 600 V</t>
        </is>
      </c>
      <c r="J1503" s="12" t="inlineStr">
        <is>
          <t>10</t>
        </is>
      </c>
      <c r="K1503" s="12" t="n">
        <v>1</v>
      </c>
    </row>
    <row r="1504">
      <c r="A1504" s="12" t="inlineStr">
        <is>
          <t>SC-1: aeroderivative simple-cycle unit (LM6000 class)</t>
        </is>
      </c>
      <c r="B1504" s="12" t="inlineStr">
        <is>
          <t>SC-1</t>
        </is>
      </c>
      <c r="C1504" s="12" t="inlineStr">
        <is>
          <t>I</t>
        </is>
      </c>
      <c r="D1504" s="12" t="inlineStr">
        <is>
          <t>SC-1 emergency DC lube-oil pump (125 V DC, coast-down)</t>
        </is>
      </c>
      <c r="E1504" s="12" t="n">
        <v>125</v>
      </c>
      <c r="F1504" s="12" t="n">
        <v>7.5</v>
      </c>
      <c r="G1504" s="12" t="n">
        <v>65</v>
      </c>
      <c r="H1504" s="12" t="inlineStr">
        <is>
          <t>SC-1 PCM + 15 kV GCB</t>
        </is>
      </c>
      <c r="I1504" s="12" t="inlineStr">
        <is>
          <t>LV 600 V</t>
        </is>
      </c>
      <c r="J1504" s="12" t="inlineStr">
        <is>
          <t>2</t>
        </is>
      </c>
      <c r="K1504" s="12" t="n">
        <v>1</v>
      </c>
    </row>
    <row r="1505">
      <c r="A1505" s="12" t="inlineStr">
        <is>
          <t>SC-1: aeroderivative simple-cycle unit (LM6000 class)</t>
        </is>
      </c>
      <c r="B1505" s="12" t="inlineStr">
        <is>
          <t>SC-1</t>
        </is>
      </c>
      <c r="C1505" s="12" t="inlineStr">
        <is>
          <t>I</t>
        </is>
      </c>
      <c r="D1505" s="12" t="inlineStr">
        <is>
          <t>SC-1 120 V AC UPS to the unit control and protection</t>
        </is>
      </c>
      <c r="E1505" s="12" t="n">
        <v>120</v>
      </c>
      <c r="F1505" s="12" t="n">
        <v>5</v>
      </c>
      <c r="G1505" s="12" t="n"/>
      <c r="H1505" s="12" t="inlineStr">
        <is>
          <t>SC-1 PCM + 15 kV GCB</t>
        </is>
      </c>
      <c r="I1505" s="12" t="inlineStr">
        <is>
          <t>LV 600 V</t>
        </is>
      </c>
      <c r="J1505" s="12" t="inlineStr">
        <is>
          <t>6</t>
        </is>
      </c>
      <c r="K1505" s="12" t="n">
        <v>1</v>
      </c>
    </row>
    <row r="1506">
      <c r="A1506" s="12" t="inlineStr">
        <is>
          <t>SC-1: aeroderivative simple-cycle unit (LM6000 class)</t>
        </is>
      </c>
      <c r="B1506" s="12" t="inlineStr">
        <is>
          <t>SC-1</t>
        </is>
      </c>
      <c r="C1506" s="12" t="inlineStr">
        <is>
          <t>I</t>
        </is>
      </c>
      <c r="D1506" s="12" t="inlineStr">
        <is>
          <t>SC-1 hydraulic starter pump motor (start sequence only)</t>
        </is>
      </c>
      <c r="E1506" s="12" t="n">
        <v>480</v>
      </c>
      <c r="F1506" s="12" t="n">
        <v>225</v>
      </c>
      <c r="G1506" s="12" t="n">
        <v>318.4</v>
      </c>
      <c r="H1506" s="12" t="inlineStr">
        <is>
          <t>SC-1 PCM + 15 kV GCB</t>
        </is>
      </c>
      <c r="I1506" s="12" t="inlineStr">
        <is>
          <t>LV 600 V</t>
        </is>
      </c>
      <c r="J1506" s="12" t="inlineStr">
        <is>
          <t>3/0</t>
        </is>
      </c>
      <c r="K1506" s="12" t="n">
        <v>2</v>
      </c>
    </row>
    <row r="1507">
      <c r="A1507" s="12" t="inlineStr">
        <is>
          <t>SC-1: aeroderivative simple-cycle unit (LM6000 class)</t>
        </is>
      </c>
      <c r="B1507" s="12" t="inlineStr">
        <is>
          <t>SC-1</t>
        </is>
      </c>
      <c r="C1507" s="12" t="inlineStr">
        <is>
          <t>I</t>
        </is>
      </c>
      <c r="D1507" s="12" t="inlineStr">
        <is>
          <t>SC-1 480 V welding receptacle 1</t>
        </is>
      </c>
      <c r="E1507" s="12" t="n">
        <v>480</v>
      </c>
      <c r="F1507" s="12" t="n">
        <v>60</v>
      </c>
      <c r="G1507" s="12" t="n">
        <v>76</v>
      </c>
      <c r="H1507" s="12" t="inlineStr">
        <is>
          <t>SC-1 PCM + 15 kV GCB</t>
        </is>
      </c>
      <c r="I1507" s="12" t="inlineStr">
        <is>
          <t>LV 600 V</t>
        </is>
      </c>
      <c r="J1507" s="12" t="inlineStr">
        <is>
          <t>2</t>
        </is>
      </c>
      <c r="K1507" s="12" t="n">
        <v>1</v>
      </c>
    </row>
    <row r="1508">
      <c r="A1508" s="12" t="inlineStr">
        <is>
          <t>SC-1: aeroderivative simple-cycle unit (LM6000 class)</t>
        </is>
      </c>
      <c r="B1508" s="12" t="inlineStr">
        <is>
          <t>SC-1</t>
        </is>
      </c>
      <c r="C1508" s="12" t="inlineStr">
        <is>
          <t>I</t>
        </is>
      </c>
      <c r="D1508" s="12" t="inlineStr">
        <is>
          <t>SC-1 480 V welding receptacle 2</t>
        </is>
      </c>
      <c r="E1508" s="12" t="n">
        <v>480</v>
      </c>
      <c r="F1508" s="12" t="n">
        <v>60</v>
      </c>
      <c r="G1508" s="12" t="n">
        <v>76</v>
      </c>
      <c r="H1508" s="12" t="inlineStr">
        <is>
          <t>SC-1 PCM + 15 kV GCB</t>
        </is>
      </c>
      <c r="I1508" s="12" t="inlineStr">
        <is>
          <t>LV 600 V</t>
        </is>
      </c>
      <c r="J1508" s="12" t="inlineStr">
        <is>
          <t>2</t>
        </is>
      </c>
      <c r="K1508" s="12" t="n">
        <v>1</v>
      </c>
    </row>
    <row r="1509">
      <c r="A1509" s="12" t="inlineStr">
        <is>
          <t>SC-1: aeroderivative simple-cycle unit (LM6000 class)</t>
        </is>
      </c>
      <c r="B1509" s="12" t="inlineStr">
        <is>
          <t>SC-1</t>
        </is>
      </c>
      <c r="C1509" s="12" t="inlineStr">
        <is>
          <t>I</t>
        </is>
      </c>
      <c r="D1509" s="12" t="inlineStr">
        <is>
          <t>Motor 1 of 10, 30 kW</t>
        </is>
      </c>
      <c r="E1509" s="12" t="n">
        <v>480</v>
      </c>
      <c r="F1509" s="12" t="n">
        <v>30</v>
      </c>
      <c r="G1509" s="12" t="n">
        <v>42.5</v>
      </c>
      <c r="H1509" s="12" t="inlineStr">
        <is>
          <t>SC-1 PCM + 15 kV GCB</t>
        </is>
      </c>
      <c r="I1509" s="12" t="inlineStr">
        <is>
          <t>LV 600 V</t>
        </is>
      </c>
      <c r="J1509" s="12" t="inlineStr">
        <is>
          <t>6</t>
        </is>
      </c>
      <c r="K1509" s="12" t="n">
        <v>1</v>
      </c>
    </row>
    <row r="1510">
      <c r="A1510" s="12" t="inlineStr">
        <is>
          <t>SC-1: aeroderivative simple-cycle unit (LM6000 class)</t>
        </is>
      </c>
      <c r="B1510" s="12" t="inlineStr">
        <is>
          <t>SC-1</t>
        </is>
      </c>
      <c r="C1510" s="12" t="inlineStr">
        <is>
          <t>I</t>
        </is>
      </c>
      <c r="D1510" s="12" t="inlineStr">
        <is>
          <t>Motor 2 of 10, 30 kW</t>
        </is>
      </c>
      <c r="E1510" s="12" t="n">
        <v>480</v>
      </c>
      <c r="F1510" s="12" t="n">
        <v>30</v>
      </c>
      <c r="G1510" s="12" t="n">
        <v>42.5</v>
      </c>
      <c r="H1510" s="12" t="inlineStr">
        <is>
          <t>SC-1 PCM + 15 kV GCB</t>
        </is>
      </c>
      <c r="I1510" s="12" t="inlineStr">
        <is>
          <t>LV 600 V</t>
        </is>
      </c>
      <c r="J1510" s="12" t="inlineStr">
        <is>
          <t>6</t>
        </is>
      </c>
      <c r="K1510" s="12" t="n">
        <v>1</v>
      </c>
    </row>
    <row r="1511">
      <c r="A1511" s="12" t="inlineStr">
        <is>
          <t>SC-1: aeroderivative simple-cycle unit (LM6000 class)</t>
        </is>
      </c>
      <c r="B1511" s="12" t="inlineStr">
        <is>
          <t>SC-1</t>
        </is>
      </c>
      <c r="C1511" s="12" t="inlineStr">
        <is>
          <t>I</t>
        </is>
      </c>
      <c r="D1511" s="12" t="inlineStr">
        <is>
          <t>Motor 3 of 10, 30 kW</t>
        </is>
      </c>
      <c r="E1511" s="12" t="n">
        <v>480</v>
      </c>
      <c r="F1511" s="12" t="n">
        <v>30</v>
      </c>
      <c r="G1511" s="12" t="n">
        <v>42.5</v>
      </c>
      <c r="H1511" s="12" t="inlineStr">
        <is>
          <t>SC-1 PCM + 15 kV GCB</t>
        </is>
      </c>
      <c r="I1511" s="12" t="inlineStr">
        <is>
          <t>LV 600 V</t>
        </is>
      </c>
      <c r="J1511" s="12" t="inlineStr">
        <is>
          <t>6</t>
        </is>
      </c>
      <c r="K1511" s="12" t="n">
        <v>1</v>
      </c>
    </row>
    <row r="1512">
      <c r="A1512" s="12" t="inlineStr">
        <is>
          <t>SC-1: aeroderivative simple-cycle unit (LM6000 class)</t>
        </is>
      </c>
      <c r="B1512" s="12" t="inlineStr">
        <is>
          <t>SC-1</t>
        </is>
      </c>
      <c r="C1512" s="12" t="inlineStr">
        <is>
          <t>I</t>
        </is>
      </c>
      <c r="D1512" s="12" t="inlineStr">
        <is>
          <t>Motor 4 of 10, 30 kW</t>
        </is>
      </c>
      <c r="E1512" s="12" t="n">
        <v>480</v>
      </c>
      <c r="F1512" s="12" t="n">
        <v>30</v>
      </c>
      <c r="G1512" s="12" t="n">
        <v>42.5</v>
      </c>
      <c r="H1512" s="12" t="inlineStr">
        <is>
          <t>SC-1 PCM + 15 kV GCB</t>
        </is>
      </c>
      <c r="I1512" s="12" t="inlineStr">
        <is>
          <t>LV 600 V</t>
        </is>
      </c>
      <c r="J1512" s="12" t="inlineStr">
        <is>
          <t>6</t>
        </is>
      </c>
      <c r="K1512" s="12" t="n">
        <v>1</v>
      </c>
    </row>
    <row r="1513">
      <c r="A1513" s="12" t="inlineStr">
        <is>
          <t>SC-1: aeroderivative simple-cycle unit (LM6000 class)</t>
        </is>
      </c>
      <c r="B1513" s="12" t="inlineStr">
        <is>
          <t>SC-1</t>
        </is>
      </c>
      <c r="C1513" s="12" t="inlineStr">
        <is>
          <t>I</t>
        </is>
      </c>
      <c r="D1513" s="12" t="inlineStr">
        <is>
          <t>Motor 5 of 10, 30 kW</t>
        </is>
      </c>
      <c r="E1513" s="12" t="n">
        <v>480</v>
      </c>
      <c r="F1513" s="12" t="n">
        <v>30</v>
      </c>
      <c r="G1513" s="12" t="n">
        <v>42.5</v>
      </c>
      <c r="H1513" s="12" t="inlineStr">
        <is>
          <t>SC-1 PCM + 15 kV GCB</t>
        </is>
      </c>
      <c r="I1513" s="12" t="inlineStr">
        <is>
          <t>LV 600 V</t>
        </is>
      </c>
      <c r="J1513" s="12" t="inlineStr">
        <is>
          <t>6</t>
        </is>
      </c>
      <c r="K1513" s="12" t="n">
        <v>1</v>
      </c>
    </row>
    <row r="1514">
      <c r="A1514" s="12" t="inlineStr">
        <is>
          <t>SC-1: aeroderivative simple-cycle unit (LM6000 class)</t>
        </is>
      </c>
      <c r="B1514" s="12" t="inlineStr">
        <is>
          <t>SC-1</t>
        </is>
      </c>
      <c r="C1514" s="12" t="inlineStr">
        <is>
          <t>I</t>
        </is>
      </c>
      <c r="D1514" s="12" t="inlineStr">
        <is>
          <t>Motor 6 of 10, 30 kW</t>
        </is>
      </c>
      <c r="E1514" s="12" t="n">
        <v>480</v>
      </c>
      <c r="F1514" s="12" t="n">
        <v>30</v>
      </c>
      <c r="G1514" s="12" t="n">
        <v>42.5</v>
      </c>
      <c r="H1514" s="12" t="inlineStr">
        <is>
          <t>SC-1 PCM + 15 kV GCB</t>
        </is>
      </c>
      <c r="I1514" s="12" t="inlineStr">
        <is>
          <t>LV 600 V</t>
        </is>
      </c>
      <c r="J1514" s="12" t="inlineStr">
        <is>
          <t>6</t>
        </is>
      </c>
      <c r="K1514" s="12" t="n">
        <v>1</v>
      </c>
    </row>
    <row r="1515">
      <c r="A1515" s="12" t="inlineStr">
        <is>
          <t>SC-1: aeroderivative simple-cycle unit (LM6000 class)</t>
        </is>
      </c>
      <c r="B1515" s="12" t="inlineStr">
        <is>
          <t>SC-1</t>
        </is>
      </c>
      <c r="C1515" s="12" t="inlineStr">
        <is>
          <t>I</t>
        </is>
      </c>
      <c r="D1515" s="12" t="inlineStr">
        <is>
          <t>Motor 7 of 10, 30 kW</t>
        </is>
      </c>
      <c r="E1515" s="12" t="n">
        <v>480</v>
      </c>
      <c r="F1515" s="12" t="n">
        <v>30</v>
      </c>
      <c r="G1515" s="12" t="n">
        <v>42.5</v>
      </c>
      <c r="H1515" s="12" t="inlineStr">
        <is>
          <t>SC-1 PCM + 15 kV GCB</t>
        </is>
      </c>
      <c r="I1515" s="12" t="inlineStr">
        <is>
          <t>LV 600 V</t>
        </is>
      </c>
      <c r="J1515" s="12" t="inlineStr">
        <is>
          <t>6</t>
        </is>
      </c>
      <c r="K1515" s="12" t="n">
        <v>1</v>
      </c>
    </row>
    <row r="1516">
      <c r="A1516" s="12" t="inlineStr">
        <is>
          <t>SC-1: aeroderivative simple-cycle unit (LM6000 class)</t>
        </is>
      </c>
      <c r="B1516" s="12" t="inlineStr">
        <is>
          <t>SC-1</t>
        </is>
      </c>
      <c r="C1516" s="12" t="inlineStr">
        <is>
          <t>I</t>
        </is>
      </c>
      <c r="D1516" s="12" t="inlineStr">
        <is>
          <t>Motor 8 of 10, 30 kW</t>
        </is>
      </c>
      <c r="E1516" s="12" t="n">
        <v>480</v>
      </c>
      <c r="F1516" s="12" t="n">
        <v>30</v>
      </c>
      <c r="G1516" s="12" t="n">
        <v>42.5</v>
      </c>
      <c r="H1516" s="12" t="inlineStr">
        <is>
          <t>SC-1 PCM + 15 kV GCB</t>
        </is>
      </c>
      <c r="I1516" s="12" t="inlineStr">
        <is>
          <t>LV 600 V</t>
        </is>
      </c>
      <c r="J1516" s="12" t="inlineStr">
        <is>
          <t>6</t>
        </is>
      </c>
      <c r="K1516" s="12" t="n">
        <v>1</v>
      </c>
    </row>
    <row r="1517">
      <c r="A1517" s="12" t="inlineStr">
        <is>
          <t>SC-1: aeroderivative simple-cycle unit (LM6000 class)</t>
        </is>
      </c>
      <c r="B1517" s="12" t="inlineStr">
        <is>
          <t>SC-1</t>
        </is>
      </c>
      <c r="C1517" s="12" t="inlineStr">
        <is>
          <t>I</t>
        </is>
      </c>
      <c r="D1517" s="12" t="inlineStr">
        <is>
          <t>Motor 9 of 10, 30 kW</t>
        </is>
      </c>
      <c r="E1517" s="12" t="n">
        <v>480</v>
      </c>
      <c r="F1517" s="12" t="n">
        <v>30</v>
      </c>
      <c r="G1517" s="12" t="n">
        <v>42.5</v>
      </c>
      <c r="H1517" s="12" t="inlineStr">
        <is>
          <t>SC-1 PCM + 15 kV GCB</t>
        </is>
      </c>
      <c r="I1517" s="12" t="inlineStr">
        <is>
          <t>LV 600 V</t>
        </is>
      </c>
      <c r="J1517" s="12" t="inlineStr">
        <is>
          <t>6</t>
        </is>
      </c>
      <c r="K1517" s="12" t="n">
        <v>1</v>
      </c>
    </row>
    <row r="1518">
      <c r="A1518" s="12" t="inlineStr">
        <is>
          <t>SC-1: aeroderivative simple-cycle unit (LM6000 class)</t>
        </is>
      </c>
      <c r="B1518" s="12" t="inlineStr">
        <is>
          <t>SC-1</t>
        </is>
      </c>
      <c r="C1518" s="12" t="inlineStr">
        <is>
          <t>I</t>
        </is>
      </c>
      <c r="D1518" s="12" t="inlineStr">
        <is>
          <t>Motor 10 of 10, 30 kW</t>
        </is>
      </c>
      <c r="E1518" s="12" t="n">
        <v>480</v>
      </c>
      <c r="F1518" s="12" t="n">
        <v>30</v>
      </c>
      <c r="G1518" s="12" t="n">
        <v>42.5</v>
      </c>
      <c r="H1518" s="12" t="inlineStr">
        <is>
          <t>SC-1 PCM + 15 kV GCB</t>
        </is>
      </c>
      <c r="I1518" s="12" t="inlineStr">
        <is>
          <t>LV 600 V</t>
        </is>
      </c>
      <c r="J1518" s="12" t="inlineStr">
        <is>
          <t>6</t>
        </is>
      </c>
      <c r="K1518" s="12" t="n">
        <v>1</v>
      </c>
    </row>
    <row r="1519">
      <c r="A1519" s="12" t="inlineStr">
        <is>
          <t>SC-1: aeroderivative simple-cycle unit (LM6000 class)</t>
        </is>
      </c>
      <c r="B1519" s="12" t="inlineStr">
        <is>
          <t>SC-1</t>
        </is>
      </c>
      <c r="C1519" s="12" t="inlineStr">
        <is>
          <t>I</t>
        </is>
      </c>
      <c r="D1519" s="12" t="inlineStr">
        <is>
          <t>Area / platform lighting circuit 1 (8 fixtures)</t>
        </is>
      </c>
      <c r="E1519" s="12" t="n">
        <v>480</v>
      </c>
      <c r="F1519" s="12" t="n">
        <v>3</v>
      </c>
      <c r="G1519" s="12" t="n">
        <v>5</v>
      </c>
      <c r="H1519" s="12" t="inlineStr">
        <is>
          <t>SC-1 PCM + 15 kV GCB</t>
        </is>
      </c>
      <c r="I1519" s="12" t="inlineStr">
        <is>
          <t>LV 600 V</t>
        </is>
      </c>
      <c r="J1519" s="12" t="inlineStr">
        <is>
          <t>10</t>
        </is>
      </c>
      <c r="K1519" s="12" t="n">
        <v>1</v>
      </c>
    </row>
    <row r="1520">
      <c r="A1520" s="12" t="inlineStr">
        <is>
          <t>SC-2 CEMS shelter</t>
        </is>
      </c>
      <c r="B1520" s="12" t="inlineStr"/>
      <c r="C1520" s="12" t="inlineStr">
        <is>
          <t>I</t>
        </is>
      </c>
      <c r="D1520" s="12" t="inlineStr">
        <is>
          <t>SC-2 CEMS shelter panel: analysers, heated sample line, lighting</t>
        </is>
      </c>
      <c r="E1520" s="12" t="n">
        <v>480</v>
      </c>
      <c r="F1520" s="12" t="n">
        <v>15</v>
      </c>
      <c r="G1520" s="12" t="n">
        <v>19</v>
      </c>
      <c r="H1520" s="12" t="inlineStr">
        <is>
          <t>SC-2 PCM + 15 kV GCB</t>
        </is>
      </c>
      <c r="I1520" s="12" t="inlineStr">
        <is>
          <t>LV 600 V</t>
        </is>
      </c>
      <c r="J1520" s="12" t="inlineStr">
        <is>
          <t>10</t>
        </is>
      </c>
      <c r="K1520" s="12" t="n">
        <v>1</v>
      </c>
    </row>
    <row r="1521">
      <c r="A1521" s="12" t="inlineStr">
        <is>
          <t>SC-2 CEMS shelter</t>
        </is>
      </c>
      <c r="B1521" s="12" t="inlineStr"/>
      <c r="C1521" s="12" t="inlineStr">
        <is>
          <t>I</t>
        </is>
      </c>
      <c r="D1521" s="12" t="inlineStr">
        <is>
          <t>Motor 1 of 2, 5 kW</t>
        </is>
      </c>
      <c r="E1521" s="12" t="n">
        <v>480</v>
      </c>
      <c r="F1521" s="12" t="n">
        <v>5</v>
      </c>
      <c r="G1521" s="12" t="n">
        <v>7.1</v>
      </c>
      <c r="H1521" s="12" t="inlineStr">
        <is>
          <t>SC-2 PCM + 15 kV GCB</t>
        </is>
      </c>
      <c r="I1521" s="12" t="inlineStr">
        <is>
          <t>LV 600 V</t>
        </is>
      </c>
      <c r="J1521" s="12" t="inlineStr">
        <is>
          <t>10</t>
        </is>
      </c>
      <c r="K1521" s="12" t="n">
        <v>1</v>
      </c>
    </row>
    <row r="1522">
      <c r="A1522" s="12" t="inlineStr">
        <is>
          <t>SC-2 CEMS shelter</t>
        </is>
      </c>
      <c r="B1522" s="12" t="inlineStr"/>
      <c r="C1522" s="12" t="inlineStr">
        <is>
          <t>I</t>
        </is>
      </c>
      <c r="D1522" s="12" t="inlineStr">
        <is>
          <t>Motor 2 of 2, 5 kW</t>
        </is>
      </c>
      <c r="E1522" s="12" t="n">
        <v>480</v>
      </c>
      <c r="F1522" s="12" t="n">
        <v>5</v>
      </c>
      <c r="G1522" s="12" t="n">
        <v>7.1</v>
      </c>
      <c r="H1522" s="12" t="inlineStr">
        <is>
          <t>SC-2 PCM + 15 kV GCB</t>
        </is>
      </c>
      <c r="I1522" s="12" t="inlineStr">
        <is>
          <t>LV 600 V</t>
        </is>
      </c>
      <c r="J1522" s="12" t="inlineStr">
        <is>
          <t>10</t>
        </is>
      </c>
      <c r="K1522" s="12" t="n">
        <v>1</v>
      </c>
    </row>
    <row r="1523">
      <c r="A1523" s="12" t="inlineStr">
        <is>
          <t>SC-2 PCM + 15 kV GCB</t>
        </is>
      </c>
      <c r="B1523" s="12" t="inlineStr"/>
      <c r="C1523" s="12" t="inlineStr">
        <is>
          <t>I</t>
        </is>
      </c>
      <c r="D1523" s="12" t="inlineStr">
        <is>
          <t>SC-2 PCM lighting, receptacles and HVAC (from its own 480 V board)</t>
        </is>
      </c>
      <c r="E1523" s="12" t="n">
        <v>480</v>
      </c>
      <c r="F1523" s="12" t="n">
        <v>40</v>
      </c>
      <c r="G1523" s="12" t="n"/>
      <c r="H1523" s="12" t="inlineStr">
        <is>
          <t>SC-2 PCM + 15 kV GCB</t>
        </is>
      </c>
      <c r="I1523" s="12" t="inlineStr">
        <is>
          <t>LV 600 V</t>
        </is>
      </c>
      <c r="J1523" s="12" t="inlineStr">
        <is>
          <t>2</t>
        </is>
      </c>
      <c r="K1523" s="12" t="n">
        <v>1</v>
      </c>
    </row>
    <row r="1524">
      <c r="A1524" s="12" t="inlineStr">
        <is>
          <t>SC-2 SCR / CO catalyst</t>
        </is>
      </c>
      <c r="B1524" s="12" t="inlineStr"/>
      <c r="C1524" s="12" t="inlineStr">
        <is>
          <t>I</t>
        </is>
      </c>
      <c r="D1524" s="12" t="inlineStr">
        <is>
          <t>Area / platform lighting circuit 1 (10 fixtures)</t>
        </is>
      </c>
      <c r="E1524" s="12" t="n">
        <v>480</v>
      </c>
      <c r="F1524" s="12" t="n">
        <v>3</v>
      </c>
      <c r="G1524" s="12" t="n">
        <v>5</v>
      </c>
      <c r="H1524" s="12" t="inlineStr">
        <is>
          <t>SC-2 PCM + 15 kV GCB</t>
        </is>
      </c>
      <c r="I1524" s="12" t="inlineStr">
        <is>
          <t>LV 600 V</t>
        </is>
      </c>
      <c r="J1524" s="12" t="inlineStr">
        <is>
          <t>10</t>
        </is>
      </c>
      <c r="K1524" s="12" t="n">
        <v>1</v>
      </c>
    </row>
    <row r="1525">
      <c r="A1525" s="12" t="inlineStr">
        <is>
          <t>SC-2 ammonia flow-control unit</t>
        </is>
      </c>
      <c r="B1525" s="12" t="inlineStr"/>
      <c r="C1525" s="12" t="inlineStr">
        <is>
          <t>I</t>
        </is>
      </c>
      <c r="D1525" s="12" t="inlineStr">
        <is>
          <t>SC-2 ammonia vaporiser electric heater</t>
        </is>
      </c>
      <c r="E1525" s="12" t="n">
        <v>480</v>
      </c>
      <c r="F1525" s="12" t="n">
        <v>45</v>
      </c>
      <c r="G1525" s="12" t="n">
        <v>57</v>
      </c>
      <c r="H1525" s="12" t="inlineStr">
        <is>
          <t>SC-2 PCM + 15 kV GCB</t>
        </is>
      </c>
      <c r="I1525" s="12" t="inlineStr">
        <is>
          <t>LV 600 V</t>
        </is>
      </c>
      <c r="J1525" s="12" t="inlineStr">
        <is>
          <t>4</t>
        </is>
      </c>
      <c r="K1525" s="12" t="n">
        <v>1</v>
      </c>
    </row>
    <row r="1526">
      <c r="A1526" s="12" t="inlineStr">
        <is>
          <t>SC-2 ammonia flow-control unit</t>
        </is>
      </c>
      <c r="B1526" s="12" t="inlineStr"/>
      <c r="C1526" s="12" t="inlineStr">
        <is>
          <t>I</t>
        </is>
      </c>
      <c r="D1526" s="12" t="inlineStr">
        <is>
          <t>Motor 1 of 2, 7.5 kW</t>
        </is>
      </c>
      <c r="E1526" s="12" t="n">
        <v>480</v>
      </c>
      <c r="F1526" s="12" t="n">
        <v>7.5</v>
      </c>
      <c r="G1526" s="12" t="n">
        <v>10.6</v>
      </c>
      <c r="H1526" s="12" t="inlineStr">
        <is>
          <t>SC-2 PCM + 15 kV GCB</t>
        </is>
      </c>
      <c r="I1526" s="12" t="inlineStr">
        <is>
          <t>LV 600 V</t>
        </is>
      </c>
      <c r="J1526" s="12" t="inlineStr">
        <is>
          <t>10</t>
        </is>
      </c>
      <c r="K1526" s="12" t="n">
        <v>1</v>
      </c>
    </row>
    <row r="1527">
      <c r="A1527" s="12" t="inlineStr">
        <is>
          <t>SC-2 ammonia flow-control unit</t>
        </is>
      </c>
      <c r="B1527" s="12" t="inlineStr"/>
      <c r="C1527" s="12" t="inlineStr">
        <is>
          <t>I</t>
        </is>
      </c>
      <c r="D1527" s="12" t="inlineStr">
        <is>
          <t>Motor 2 of 2, 7.5 kW</t>
        </is>
      </c>
      <c r="E1527" s="12" t="n">
        <v>480</v>
      </c>
      <c r="F1527" s="12" t="n">
        <v>7.5</v>
      </c>
      <c r="G1527" s="12" t="n">
        <v>10.6</v>
      </c>
      <c r="H1527" s="12" t="inlineStr">
        <is>
          <t>SC-2 PCM + 15 kV GCB</t>
        </is>
      </c>
      <c r="I1527" s="12" t="inlineStr">
        <is>
          <t>LV 600 V</t>
        </is>
      </c>
      <c r="J1527" s="12" t="inlineStr">
        <is>
          <t>10</t>
        </is>
      </c>
      <c r="K1527" s="12" t="n">
        <v>1</v>
      </c>
    </row>
    <row r="1528">
      <c r="A1528" s="12" t="inlineStr">
        <is>
          <t>SC-2 auxiliary skids: fuel-gas module, water-wash skid</t>
        </is>
      </c>
      <c r="B1528" s="12" t="inlineStr"/>
      <c r="C1528" s="12" t="inlineStr">
        <is>
          <t>I</t>
        </is>
      </c>
      <c r="D1528" s="12" t="inlineStr">
        <is>
          <t>SC-2 water-wash tank heater</t>
        </is>
      </c>
      <c r="E1528" s="12" t="n">
        <v>480</v>
      </c>
      <c r="F1528" s="12" t="n">
        <v>6</v>
      </c>
      <c r="G1528" s="12" t="n">
        <v>7.6</v>
      </c>
      <c r="H1528" s="12" t="inlineStr">
        <is>
          <t>SC-2 PCM + 15 kV GCB</t>
        </is>
      </c>
      <c r="I1528" s="12" t="inlineStr">
        <is>
          <t>LV 600 V</t>
        </is>
      </c>
      <c r="J1528" s="12" t="inlineStr">
        <is>
          <t>10</t>
        </is>
      </c>
      <c r="K1528" s="12" t="n">
        <v>1</v>
      </c>
    </row>
    <row r="1529">
      <c r="A1529" s="12" t="inlineStr">
        <is>
          <t>SC-2 auxiliary skids: fuel-gas module, water-wash skid</t>
        </is>
      </c>
      <c r="B1529" s="12" t="inlineStr"/>
      <c r="C1529" s="12" t="inlineStr">
        <is>
          <t>I</t>
        </is>
      </c>
      <c r="D1529" s="12" t="inlineStr">
        <is>
          <t>Motor 1 of 1, 7.5 kW</t>
        </is>
      </c>
      <c r="E1529" s="12" t="n">
        <v>480</v>
      </c>
      <c r="F1529" s="12" t="n">
        <v>7.5</v>
      </c>
      <c r="G1529" s="12" t="n">
        <v>10.6</v>
      </c>
      <c r="H1529" s="12" t="inlineStr">
        <is>
          <t>SC-2 PCM + 15 kV GCB</t>
        </is>
      </c>
      <c r="I1529" s="12" t="inlineStr">
        <is>
          <t>LV 600 V</t>
        </is>
      </c>
      <c r="J1529" s="12" t="inlineStr">
        <is>
          <t>10</t>
        </is>
      </c>
      <c r="K1529" s="12" t="n">
        <v>1</v>
      </c>
    </row>
    <row r="1530">
      <c r="A1530" s="12" t="inlineStr">
        <is>
          <t>SC-2 lube-oil fin-fan cooler</t>
        </is>
      </c>
      <c r="B1530" s="12" t="inlineStr"/>
      <c r="C1530" s="12" t="inlineStr">
        <is>
          <t>I</t>
        </is>
      </c>
      <c r="D1530" s="12" t="inlineStr">
        <is>
          <t>Motor 1 of 4, 15 kW</t>
        </is>
      </c>
      <c r="E1530" s="12" t="n">
        <v>480</v>
      </c>
      <c r="F1530" s="12" t="n">
        <v>15</v>
      </c>
      <c r="G1530" s="12" t="n">
        <v>21.2</v>
      </c>
      <c r="H1530" s="12" t="inlineStr">
        <is>
          <t>SC-2 PCM + 15 kV GCB</t>
        </is>
      </c>
      <c r="I1530" s="12" t="inlineStr">
        <is>
          <t>LV 600 V</t>
        </is>
      </c>
      <c r="J1530" s="12" t="inlineStr">
        <is>
          <t>10</t>
        </is>
      </c>
      <c r="K1530" s="12" t="n">
        <v>1</v>
      </c>
    </row>
    <row r="1531">
      <c r="A1531" s="12" t="inlineStr">
        <is>
          <t>SC-2 lube-oil fin-fan cooler</t>
        </is>
      </c>
      <c r="B1531" s="12" t="inlineStr"/>
      <c r="C1531" s="12" t="inlineStr">
        <is>
          <t>I</t>
        </is>
      </c>
      <c r="D1531" s="12" t="inlineStr">
        <is>
          <t>Motor 2 of 4, 15 kW</t>
        </is>
      </c>
      <c r="E1531" s="12" t="n">
        <v>480</v>
      </c>
      <c r="F1531" s="12" t="n">
        <v>15</v>
      </c>
      <c r="G1531" s="12" t="n">
        <v>21.2</v>
      </c>
      <c r="H1531" s="12" t="inlineStr">
        <is>
          <t>SC-2 PCM + 15 kV GCB</t>
        </is>
      </c>
      <c r="I1531" s="12" t="inlineStr">
        <is>
          <t>LV 600 V</t>
        </is>
      </c>
      <c r="J1531" s="12" t="inlineStr">
        <is>
          <t>10</t>
        </is>
      </c>
      <c r="K1531" s="12" t="n">
        <v>1</v>
      </c>
    </row>
    <row r="1532">
      <c r="A1532" s="12" t="inlineStr">
        <is>
          <t>SC-2 lube-oil fin-fan cooler</t>
        </is>
      </c>
      <c r="B1532" s="12" t="inlineStr"/>
      <c r="C1532" s="12" t="inlineStr">
        <is>
          <t>I</t>
        </is>
      </c>
      <c r="D1532" s="12" t="inlineStr">
        <is>
          <t>Motor 3 of 4, 15 kW</t>
        </is>
      </c>
      <c r="E1532" s="12" t="n">
        <v>480</v>
      </c>
      <c r="F1532" s="12" t="n">
        <v>15</v>
      </c>
      <c r="G1532" s="12" t="n">
        <v>21.2</v>
      </c>
      <c r="H1532" s="12" t="inlineStr">
        <is>
          <t>SC-2 PCM + 15 kV GCB</t>
        </is>
      </c>
      <c r="I1532" s="12" t="inlineStr">
        <is>
          <t>LV 600 V</t>
        </is>
      </c>
      <c r="J1532" s="12" t="inlineStr">
        <is>
          <t>10</t>
        </is>
      </c>
      <c r="K1532" s="12" t="n">
        <v>1</v>
      </c>
    </row>
    <row r="1533">
      <c r="A1533" s="12" t="inlineStr">
        <is>
          <t>SC-2 lube-oil fin-fan cooler</t>
        </is>
      </c>
      <c r="B1533" s="12" t="inlineStr"/>
      <c r="C1533" s="12" t="inlineStr">
        <is>
          <t>I</t>
        </is>
      </c>
      <c r="D1533" s="12" t="inlineStr">
        <is>
          <t>Motor 4 of 4, 15 kW</t>
        </is>
      </c>
      <c r="E1533" s="12" t="n">
        <v>480</v>
      </c>
      <c r="F1533" s="12" t="n">
        <v>15</v>
      </c>
      <c r="G1533" s="12" t="n">
        <v>21.2</v>
      </c>
      <c r="H1533" s="12" t="inlineStr">
        <is>
          <t>SC-2 PCM + 15 kV GCB</t>
        </is>
      </c>
      <c r="I1533" s="12" t="inlineStr">
        <is>
          <t>LV 600 V</t>
        </is>
      </c>
      <c r="J1533" s="12" t="inlineStr">
        <is>
          <t>10</t>
        </is>
      </c>
      <c r="K1533" s="12" t="n">
        <v>1</v>
      </c>
    </row>
    <row r="1534">
      <c r="A1534" s="12" t="inlineStr">
        <is>
          <t>SC-2 stack (80 ft)</t>
        </is>
      </c>
      <c r="B1534" s="12" t="inlineStr"/>
      <c r="C1534" s="12" t="inlineStr">
        <is>
          <t>I</t>
        </is>
      </c>
      <c r="D1534" s="12" t="inlineStr">
        <is>
          <t>Area / platform lighting circuit 1 (4 fixtures)</t>
        </is>
      </c>
      <c r="E1534" s="12" t="n">
        <v>480</v>
      </c>
      <c r="F1534" s="12" t="n">
        <v>3</v>
      </c>
      <c r="G1534" s="12" t="n">
        <v>5</v>
      </c>
      <c r="H1534" s="12" t="inlineStr">
        <is>
          <t>SC-2 PCM + 15 kV GCB</t>
        </is>
      </c>
      <c r="I1534" s="12" t="inlineStr">
        <is>
          <t>LV 600 V</t>
        </is>
      </c>
      <c r="J1534" s="12" t="inlineStr">
        <is>
          <t>10</t>
        </is>
      </c>
      <c r="K1534" s="12" t="n">
        <v>1</v>
      </c>
    </row>
    <row r="1535">
      <c r="A1535" s="12" t="inlineStr">
        <is>
          <t>SC-2 tempering-air fans (2 x 100 %)</t>
        </is>
      </c>
      <c r="B1535" s="12" t="inlineStr"/>
      <c r="C1535" s="12" t="inlineStr">
        <is>
          <t>I</t>
        </is>
      </c>
      <c r="D1535" s="12" t="inlineStr">
        <is>
          <t>Motor 1 of 2, 185 kW</t>
        </is>
      </c>
      <c r="E1535" s="12" t="n">
        <v>480</v>
      </c>
      <c r="F1535" s="12" t="n">
        <v>185</v>
      </c>
      <c r="G1535" s="12" t="n">
        <v>261.8</v>
      </c>
      <c r="H1535" s="12" t="inlineStr">
        <is>
          <t>SC-2 PCM + 15 kV GCB</t>
        </is>
      </c>
      <c r="I1535" s="12" t="inlineStr">
        <is>
          <t>LV 600 V</t>
        </is>
      </c>
      <c r="J1535" s="12" t="inlineStr">
        <is>
          <t>500 kcmil</t>
        </is>
      </c>
      <c r="K1535" s="12" t="n">
        <v>1</v>
      </c>
    </row>
    <row r="1536">
      <c r="A1536" s="12" t="inlineStr">
        <is>
          <t>SC-2 tempering-air fans (2 x 100 %)</t>
        </is>
      </c>
      <c r="B1536" s="12" t="inlineStr"/>
      <c r="C1536" s="12" t="inlineStr">
        <is>
          <t>I</t>
        </is>
      </c>
      <c r="D1536" s="12" t="inlineStr">
        <is>
          <t>Motor 2 of 2, 185 kW</t>
        </is>
      </c>
      <c r="E1536" s="12" t="n">
        <v>480</v>
      </c>
      <c r="F1536" s="12" t="n">
        <v>185</v>
      </c>
      <c r="G1536" s="12" t="n">
        <v>261.8</v>
      </c>
      <c r="H1536" s="12" t="inlineStr">
        <is>
          <t>SC-2 PCM + 15 kV GCB</t>
        </is>
      </c>
      <c r="I1536" s="12" t="inlineStr">
        <is>
          <t>LV 600 V</t>
        </is>
      </c>
      <c r="J1536" s="12" t="inlineStr">
        <is>
          <t>500 kcmil</t>
        </is>
      </c>
      <c r="K1536" s="12" t="n">
        <v>1</v>
      </c>
    </row>
    <row r="1537">
      <c r="A1537" s="12" t="inlineStr">
        <is>
          <t>SC-2 tempering-air fans (2 x 100 %)</t>
        </is>
      </c>
      <c r="B1537" s="12" t="inlineStr"/>
      <c r="C1537" s="12" t="inlineStr">
        <is>
          <t>I</t>
        </is>
      </c>
      <c r="D1537" s="12" t="inlineStr">
        <is>
          <t>Area / platform lighting circuit 1 (4 fixtures)</t>
        </is>
      </c>
      <c r="E1537" s="12" t="n">
        <v>480</v>
      </c>
      <c r="F1537" s="12" t="n">
        <v>3</v>
      </c>
      <c r="G1537" s="12" t="n">
        <v>5</v>
      </c>
      <c r="H1537" s="12" t="inlineStr">
        <is>
          <t>SC-2 PCM + 15 kV GCB</t>
        </is>
      </c>
      <c r="I1537" s="12" t="inlineStr">
        <is>
          <t>LV 600 V</t>
        </is>
      </c>
      <c r="J1537" s="12" t="inlineStr">
        <is>
          <t>10</t>
        </is>
      </c>
      <c r="K1537" s="12" t="n">
        <v>1</v>
      </c>
    </row>
    <row r="1538">
      <c r="A1538" s="12" t="inlineStr">
        <is>
          <t>SC-2: aeroderivative simple-cycle unit (LM6000 class)</t>
        </is>
      </c>
      <c r="B1538" s="12" t="inlineStr">
        <is>
          <t>SC-2</t>
        </is>
      </c>
      <c r="C1538" s="12" t="inlineStr">
        <is>
          <t>I</t>
        </is>
      </c>
      <c r="D1538" s="12" t="inlineStr">
        <is>
          <t>SC-2 emergency DC lube-oil pump (125 V DC, coast-down)</t>
        </is>
      </c>
      <c r="E1538" s="12" t="n">
        <v>125</v>
      </c>
      <c r="F1538" s="12" t="n">
        <v>7.5</v>
      </c>
      <c r="G1538" s="12" t="n">
        <v>65</v>
      </c>
      <c r="H1538" s="12" t="inlineStr">
        <is>
          <t>SC-2 PCM + 15 kV GCB</t>
        </is>
      </c>
      <c r="I1538" s="12" t="inlineStr">
        <is>
          <t>LV 600 V</t>
        </is>
      </c>
      <c r="J1538" s="12" t="inlineStr">
        <is>
          <t>2</t>
        </is>
      </c>
      <c r="K1538" s="12" t="n">
        <v>1</v>
      </c>
    </row>
    <row r="1539">
      <c r="A1539" s="12" t="inlineStr">
        <is>
          <t>SC-2: aeroderivative simple-cycle unit (LM6000 class)</t>
        </is>
      </c>
      <c r="B1539" s="12" t="inlineStr">
        <is>
          <t>SC-2</t>
        </is>
      </c>
      <c r="C1539" s="12" t="inlineStr">
        <is>
          <t>I</t>
        </is>
      </c>
      <c r="D1539" s="12" t="inlineStr">
        <is>
          <t>SC-2 120 V AC UPS to the unit control and protection</t>
        </is>
      </c>
      <c r="E1539" s="12" t="n">
        <v>120</v>
      </c>
      <c r="F1539" s="12" t="n">
        <v>5</v>
      </c>
      <c r="G1539" s="12" t="n"/>
      <c r="H1539" s="12" t="inlineStr">
        <is>
          <t>SC-2 PCM + 15 kV GCB</t>
        </is>
      </c>
      <c r="I1539" s="12" t="inlineStr">
        <is>
          <t>LV 600 V</t>
        </is>
      </c>
      <c r="J1539" s="12" t="inlineStr">
        <is>
          <t>6</t>
        </is>
      </c>
      <c r="K1539" s="12" t="n">
        <v>1</v>
      </c>
    </row>
    <row r="1540">
      <c r="A1540" s="12" t="inlineStr">
        <is>
          <t>SC-2: aeroderivative simple-cycle unit (LM6000 class)</t>
        </is>
      </c>
      <c r="B1540" s="12" t="inlineStr">
        <is>
          <t>SC-2</t>
        </is>
      </c>
      <c r="C1540" s="12" t="inlineStr">
        <is>
          <t>I</t>
        </is>
      </c>
      <c r="D1540" s="12" t="inlineStr">
        <is>
          <t>SC-2 hydraulic starter pump motor (start sequence only)</t>
        </is>
      </c>
      <c r="E1540" s="12" t="n">
        <v>480</v>
      </c>
      <c r="F1540" s="12" t="n">
        <v>225</v>
      </c>
      <c r="G1540" s="12" t="n">
        <v>318.4</v>
      </c>
      <c r="H1540" s="12" t="inlineStr">
        <is>
          <t>SC-2 PCM + 15 kV GCB</t>
        </is>
      </c>
      <c r="I1540" s="12" t="inlineStr">
        <is>
          <t>LV 600 V</t>
        </is>
      </c>
      <c r="J1540" s="12" t="inlineStr">
        <is>
          <t>3/0</t>
        </is>
      </c>
      <c r="K1540" s="12" t="n">
        <v>2</v>
      </c>
    </row>
    <row r="1541">
      <c r="A1541" s="12" t="inlineStr">
        <is>
          <t>SC-2: aeroderivative simple-cycle unit (LM6000 class)</t>
        </is>
      </c>
      <c r="B1541" s="12" t="inlineStr">
        <is>
          <t>SC-2</t>
        </is>
      </c>
      <c r="C1541" s="12" t="inlineStr">
        <is>
          <t>I</t>
        </is>
      </c>
      <c r="D1541" s="12" t="inlineStr">
        <is>
          <t>SC-2 480 V welding receptacle 1</t>
        </is>
      </c>
      <c r="E1541" s="12" t="n">
        <v>480</v>
      </c>
      <c r="F1541" s="12" t="n">
        <v>60</v>
      </c>
      <c r="G1541" s="12" t="n">
        <v>76</v>
      </c>
      <c r="H1541" s="12" t="inlineStr">
        <is>
          <t>SC-2 PCM + 15 kV GCB</t>
        </is>
      </c>
      <c r="I1541" s="12" t="inlineStr">
        <is>
          <t>LV 600 V</t>
        </is>
      </c>
      <c r="J1541" s="12" t="inlineStr">
        <is>
          <t>2</t>
        </is>
      </c>
      <c r="K1541" s="12" t="n">
        <v>1</v>
      </c>
    </row>
    <row r="1542">
      <c r="A1542" s="12" t="inlineStr">
        <is>
          <t>SC-2: aeroderivative simple-cycle unit (LM6000 class)</t>
        </is>
      </c>
      <c r="B1542" s="12" t="inlineStr">
        <is>
          <t>SC-2</t>
        </is>
      </c>
      <c r="C1542" s="12" t="inlineStr">
        <is>
          <t>I</t>
        </is>
      </c>
      <c r="D1542" s="12" t="inlineStr">
        <is>
          <t>SC-2 480 V welding receptacle 2</t>
        </is>
      </c>
      <c r="E1542" s="12" t="n">
        <v>480</v>
      </c>
      <c r="F1542" s="12" t="n">
        <v>60</v>
      </c>
      <c r="G1542" s="12" t="n">
        <v>76</v>
      </c>
      <c r="H1542" s="12" t="inlineStr">
        <is>
          <t>SC-2 PCM + 15 kV GCB</t>
        </is>
      </c>
      <c r="I1542" s="12" t="inlineStr">
        <is>
          <t>LV 600 V</t>
        </is>
      </c>
      <c r="J1542" s="12" t="inlineStr">
        <is>
          <t>2</t>
        </is>
      </c>
      <c r="K1542" s="12" t="n">
        <v>1</v>
      </c>
    </row>
    <row r="1543">
      <c r="A1543" s="12" t="inlineStr">
        <is>
          <t>SC-2: aeroderivative simple-cycle unit (LM6000 class)</t>
        </is>
      </c>
      <c r="B1543" s="12" t="inlineStr">
        <is>
          <t>SC-2</t>
        </is>
      </c>
      <c r="C1543" s="12" t="inlineStr">
        <is>
          <t>I</t>
        </is>
      </c>
      <c r="D1543" s="12" t="inlineStr">
        <is>
          <t>Motor 1 of 10, 30 kW</t>
        </is>
      </c>
      <c r="E1543" s="12" t="n">
        <v>480</v>
      </c>
      <c r="F1543" s="12" t="n">
        <v>30</v>
      </c>
      <c r="G1543" s="12" t="n">
        <v>42.5</v>
      </c>
      <c r="H1543" s="12" t="inlineStr">
        <is>
          <t>SC-2 PCM + 15 kV GCB</t>
        </is>
      </c>
      <c r="I1543" s="12" t="inlineStr">
        <is>
          <t>LV 600 V</t>
        </is>
      </c>
      <c r="J1543" s="12" t="inlineStr">
        <is>
          <t>6</t>
        </is>
      </c>
      <c r="K1543" s="12" t="n">
        <v>1</v>
      </c>
    </row>
    <row r="1544">
      <c r="A1544" s="12" t="inlineStr">
        <is>
          <t>SC-2: aeroderivative simple-cycle unit (LM6000 class)</t>
        </is>
      </c>
      <c r="B1544" s="12" t="inlineStr">
        <is>
          <t>SC-2</t>
        </is>
      </c>
      <c r="C1544" s="12" t="inlineStr">
        <is>
          <t>I</t>
        </is>
      </c>
      <c r="D1544" s="12" t="inlineStr">
        <is>
          <t>Motor 2 of 10, 30 kW</t>
        </is>
      </c>
      <c r="E1544" s="12" t="n">
        <v>480</v>
      </c>
      <c r="F1544" s="12" t="n">
        <v>30</v>
      </c>
      <c r="G1544" s="12" t="n">
        <v>42.5</v>
      </c>
      <c r="H1544" s="12" t="inlineStr">
        <is>
          <t>SC-2 PCM + 15 kV GCB</t>
        </is>
      </c>
      <c r="I1544" s="12" t="inlineStr">
        <is>
          <t>LV 600 V</t>
        </is>
      </c>
      <c r="J1544" s="12" t="inlineStr">
        <is>
          <t>6</t>
        </is>
      </c>
      <c r="K1544" s="12" t="n">
        <v>1</v>
      </c>
    </row>
    <row r="1545">
      <c r="A1545" s="12" t="inlineStr">
        <is>
          <t>SC-2: aeroderivative simple-cycle unit (LM6000 class)</t>
        </is>
      </c>
      <c r="B1545" s="12" t="inlineStr">
        <is>
          <t>SC-2</t>
        </is>
      </c>
      <c r="C1545" s="12" t="inlineStr">
        <is>
          <t>I</t>
        </is>
      </c>
      <c r="D1545" s="12" t="inlineStr">
        <is>
          <t>Motor 3 of 10, 30 kW</t>
        </is>
      </c>
      <c r="E1545" s="12" t="n">
        <v>480</v>
      </c>
      <c r="F1545" s="12" t="n">
        <v>30</v>
      </c>
      <c r="G1545" s="12" t="n">
        <v>42.5</v>
      </c>
      <c r="H1545" s="12" t="inlineStr">
        <is>
          <t>SC-2 PCM + 15 kV GCB</t>
        </is>
      </c>
      <c r="I1545" s="12" t="inlineStr">
        <is>
          <t>LV 600 V</t>
        </is>
      </c>
      <c r="J1545" s="12" t="inlineStr">
        <is>
          <t>6</t>
        </is>
      </c>
      <c r="K1545" s="12" t="n">
        <v>1</v>
      </c>
    </row>
    <row r="1546">
      <c r="A1546" s="12" t="inlineStr">
        <is>
          <t>SC-2: aeroderivative simple-cycle unit (LM6000 class)</t>
        </is>
      </c>
      <c r="B1546" s="12" t="inlineStr">
        <is>
          <t>SC-2</t>
        </is>
      </c>
      <c r="C1546" s="12" t="inlineStr">
        <is>
          <t>I</t>
        </is>
      </c>
      <c r="D1546" s="12" t="inlineStr">
        <is>
          <t>Motor 4 of 10, 30 kW</t>
        </is>
      </c>
      <c r="E1546" s="12" t="n">
        <v>480</v>
      </c>
      <c r="F1546" s="12" t="n">
        <v>30</v>
      </c>
      <c r="G1546" s="12" t="n">
        <v>42.5</v>
      </c>
      <c r="H1546" s="12" t="inlineStr">
        <is>
          <t>SC-2 PCM + 15 kV GCB</t>
        </is>
      </c>
      <c r="I1546" s="12" t="inlineStr">
        <is>
          <t>LV 600 V</t>
        </is>
      </c>
      <c r="J1546" s="12" t="inlineStr">
        <is>
          <t>6</t>
        </is>
      </c>
      <c r="K1546" s="12" t="n">
        <v>1</v>
      </c>
    </row>
    <row r="1547">
      <c r="A1547" s="12" t="inlineStr">
        <is>
          <t>SC-2: aeroderivative simple-cycle unit (LM6000 class)</t>
        </is>
      </c>
      <c r="B1547" s="12" t="inlineStr">
        <is>
          <t>SC-2</t>
        </is>
      </c>
      <c r="C1547" s="12" t="inlineStr">
        <is>
          <t>I</t>
        </is>
      </c>
      <c r="D1547" s="12" t="inlineStr">
        <is>
          <t>Motor 5 of 10, 30 kW</t>
        </is>
      </c>
      <c r="E1547" s="12" t="n">
        <v>480</v>
      </c>
      <c r="F1547" s="12" t="n">
        <v>30</v>
      </c>
      <c r="G1547" s="12" t="n">
        <v>42.5</v>
      </c>
      <c r="H1547" s="12" t="inlineStr">
        <is>
          <t>SC-2 PCM + 15 kV GCB</t>
        </is>
      </c>
      <c r="I1547" s="12" t="inlineStr">
        <is>
          <t>LV 600 V</t>
        </is>
      </c>
      <c r="J1547" s="12" t="inlineStr">
        <is>
          <t>6</t>
        </is>
      </c>
      <c r="K1547" s="12" t="n">
        <v>1</v>
      </c>
    </row>
    <row r="1548">
      <c r="A1548" s="12" t="inlineStr">
        <is>
          <t>SC-2: aeroderivative simple-cycle unit (LM6000 class)</t>
        </is>
      </c>
      <c r="B1548" s="12" t="inlineStr">
        <is>
          <t>SC-2</t>
        </is>
      </c>
      <c r="C1548" s="12" t="inlineStr">
        <is>
          <t>I</t>
        </is>
      </c>
      <c r="D1548" s="12" t="inlineStr">
        <is>
          <t>Motor 6 of 10, 30 kW</t>
        </is>
      </c>
      <c r="E1548" s="12" t="n">
        <v>480</v>
      </c>
      <c r="F1548" s="12" t="n">
        <v>30</v>
      </c>
      <c r="G1548" s="12" t="n">
        <v>42.5</v>
      </c>
      <c r="H1548" s="12" t="inlineStr">
        <is>
          <t>SC-2 PCM + 15 kV GCB</t>
        </is>
      </c>
      <c r="I1548" s="12" t="inlineStr">
        <is>
          <t>LV 600 V</t>
        </is>
      </c>
      <c r="J1548" s="12" t="inlineStr">
        <is>
          <t>6</t>
        </is>
      </c>
      <c r="K1548" s="12" t="n">
        <v>1</v>
      </c>
    </row>
    <row r="1549">
      <c r="A1549" s="12" t="inlineStr">
        <is>
          <t>SC-2: aeroderivative simple-cycle unit (LM6000 class)</t>
        </is>
      </c>
      <c r="B1549" s="12" t="inlineStr">
        <is>
          <t>SC-2</t>
        </is>
      </c>
      <c r="C1549" s="12" t="inlineStr">
        <is>
          <t>I</t>
        </is>
      </c>
      <c r="D1549" s="12" t="inlineStr">
        <is>
          <t>Motor 7 of 10, 30 kW</t>
        </is>
      </c>
      <c r="E1549" s="12" t="n">
        <v>480</v>
      </c>
      <c r="F1549" s="12" t="n">
        <v>30</v>
      </c>
      <c r="G1549" s="12" t="n">
        <v>42.5</v>
      </c>
      <c r="H1549" s="12" t="inlineStr">
        <is>
          <t>SC-2 PCM + 15 kV GCB</t>
        </is>
      </c>
      <c r="I1549" s="12" t="inlineStr">
        <is>
          <t>LV 600 V</t>
        </is>
      </c>
      <c r="J1549" s="12" t="inlineStr">
        <is>
          <t>6</t>
        </is>
      </c>
      <c r="K1549" s="12" t="n">
        <v>1</v>
      </c>
    </row>
    <row r="1550">
      <c r="A1550" s="12" t="inlineStr">
        <is>
          <t>SC-2: aeroderivative simple-cycle unit (LM6000 class)</t>
        </is>
      </c>
      <c r="B1550" s="12" t="inlineStr">
        <is>
          <t>SC-2</t>
        </is>
      </c>
      <c r="C1550" s="12" t="inlineStr">
        <is>
          <t>I</t>
        </is>
      </c>
      <c r="D1550" s="12" t="inlineStr">
        <is>
          <t>Motor 8 of 10, 30 kW</t>
        </is>
      </c>
      <c r="E1550" s="12" t="n">
        <v>480</v>
      </c>
      <c r="F1550" s="12" t="n">
        <v>30</v>
      </c>
      <c r="G1550" s="12" t="n">
        <v>42.5</v>
      </c>
      <c r="H1550" s="12" t="inlineStr">
        <is>
          <t>SC-2 PCM + 15 kV GCB</t>
        </is>
      </c>
      <c r="I1550" s="12" t="inlineStr">
        <is>
          <t>LV 600 V</t>
        </is>
      </c>
      <c r="J1550" s="12" t="inlineStr">
        <is>
          <t>6</t>
        </is>
      </c>
      <c r="K1550" s="12" t="n">
        <v>1</v>
      </c>
    </row>
    <row r="1551">
      <c r="A1551" s="12" t="inlineStr">
        <is>
          <t>SC-2: aeroderivative simple-cycle unit (LM6000 class)</t>
        </is>
      </c>
      <c r="B1551" s="12" t="inlineStr">
        <is>
          <t>SC-2</t>
        </is>
      </c>
      <c r="C1551" s="12" t="inlineStr">
        <is>
          <t>I</t>
        </is>
      </c>
      <c r="D1551" s="12" t="inlineStr">
        <is>
          <t>Motor 9 of 10, 30 kW</t>
        </is>
      </c>
      <c r="E1551" s="12" t="n">
        <v>480</v>
      </c>
      <c r="F1551" s="12" t="n">
        <v>30</v>
      </c>
      <c r="G1551" s="12" t="n">
        <v>42.5</v>
      </c>
      <c r="H1551" s="12" t="inlineStr">
        <is>
          <t>SC-2 PCM + 15 kV GCB</t>
        </is>
      </c>
      <c r="I1551" s="12" t="inlineStr">
        <is>
          <t>LV 600 V</t>
        </is>
      </c>
      <c r="J1551" s="12" t="inlineStr">
        <is>
          <t>6</t>
        </is>
      </c>
      <c r="K1551" s="12" t="n">
        <v>1</v>
      </c>
    </row>
    <row r="1552">
      <c r="A1552" s="12" t="inlineStr">
        <is>
          <t>SC-2: aeroderivative simple-cycle unit (LM6000 class)</t>
        </is>
      </c>
      <c r="B1552" s="12" t="inlineStr">
        <is>
          <t>SC-2</t>
        </is>
      </c>
      <c r="C1552" s="12" t="inlineStr">
        <is>
          <t>I</t>
        </is>
      </c>
      <c r="D1552" s="12" t="inlineStr">
        <is>
          <t>Motor 10 of 10, 30 kW</t>
        </is>
      </c>
      <c r="E1552" s="12" t="n">
        <v>480</v>
      </c>
      <c r="F1552" s="12" t="n">
        <v>30</v>
      </c>
      <c r="G1552" s="12" t="n">
        <v>42.5</v>
      </c>
      <c r="H1552" s="12" t="inlineStr">
        <is>
          <t>SC-2 PCM + 15 kV GCB</t>
        </is>
      </c>
      <c r="I1552" s="12" t="inlineStr">
        <is>
          <t>LV 600 V</t>
        </is>
      </c>
      <c r="J1552" s="12" t="inlineStr">
        <is>
          <t>6</t>
        </is>
      </c>
      <c r="K1552" s="12" t="n">
        <v>1</v>
      </c>
    </row>
    <row r="1553">
      <c r="A1553" s="12" t="inlineStr">
        <is>
          <t>SC-2: aeroderivative simple-cycle unit (LM6000 class)</t>
        </is>
      </c>
      <c r="B1553" s="12" t="inlineStr">
        <is>
          <t>SC-2</t>
        </is>
      </c>
      <c r="C1553" s="12" t="inlineStr">
        <is>
          <t>I</t>
        </is>
      </c>
      <c r="D1553" s="12" t="inlineStr">
        <is>
          <t>Area / platform lighting circuit 1 (8 fixtures)</t>
        </is>
      </c>
      <c r="E1553" s="12" t="n">
        <v>480</v>
      </c>
      <c r="F1553" s="12" t="n">
        <v>3</v>
      </c>
      <c r="G1553" s="12" t="n">
        <v>5</v>
      </c>
      <c r="H1553" s="12" t="inlineStr">
        <is>
          <t>SC-2 PCM + 15 kV GCB</t>
        </is>
      </c>
      <c r="I1553" s="12" t="inlineStr">
        <is>
          <t>LV 600 V</t>
        </is>
      </c>
      <c r="J1553" s="12" t="inlineStr">
        <is>
          <t>10</t>
        </is>
      </c>
      <c r="K1553" s="12" t="n">
        <v>1</v>
      </c>
    </row>
    <row r="1554">
      <c r="A1554" s="12" t="inlineStr">
        <is>
          <t>T-MOD 230 kV take-off gantry with arresters</t>
        </is>
      </c>
      <c r="B1554" s="12" t="inlineStr"/>
      <c r="C1554" s="12" t="inlineStr">
        <is>
          <t>I</t>
        </is>
      </c>
      <c r="D1554" s="12" t="inlineStr">
        <is>
          <t>Motor 1 of 6, 2 kW</t>
        </is>
      </c>
      <c r="E1554" s="12" t="n">
        <v>480</v>
      </c>
      <c r="F1554" s="12" t="n">
        <v>2</v>
      </c>
      <c r="G1554" s="12" t="n">
        <v>2.8</v>
      </c>
      <c r="H1554" s="12" t="inlineStr">
        <is>
          <t>MOD-LV 480 V board + 480 V : 13.8 kV step-up</t>
        </is>
      </c>
      <c r="I1554" s="12" t="inlineStr">
        <is>
          <t>LV 600 V</t>
        </is>
      </c>
      <c r="J1554" s="12" t="inlineStr">
        <is>
          <t>10</t>
        </is>
      </c>
      <c r="K1554" s="12" t="n">
        <v>1</v>
      </c>
    </row>
    <row r="1555">
      <c r="A1555" s="12" t="inlineStr">
        <is>
          <t>T-MOD 230 kV take-off gantry with arresters</t>
        </is>
      </c>
      <c r="B1555" s="12" t="inlineStr"/>
      <c r="C1555" s="12" t="inlineStr">
        <is>
          <t>I</t>
        </is>
      </c>
      <c r="D1555" s="12" t="inlineStr">
        <is>
          <t>Motor 2 of 6, 2 kW</t>
        </is>
      </c>
      <c r="E1555" s="12" t="n">
        <v>480</v>
      </c>
      <c r="F1555" s="12" t="n">
        <v>2</v>
      </c>
      <c r="G1555" s="12" t="n">
        <v>2.8</v>
      </c>
      <c r="H1555" s="12" t="inlineStr">
        <is>
          <t>MOD-LV 480 V board + 480 V : 13.8 kV step-up</t>
        </is>
      </c>
      <c r="I1555" s="12" t="inlineStr">
        <is>
          <t>LV 600 V</t>
        </is>
      </c>
      <c r="J1555" s="12" t="inlineStr">
        <is>
          <t>10</t>
        </is>
      </c>
      <c r="K1555" s="12" t="n">
        <v>1</v>
      </c>
    </row>
    <row r="1556">
      <c r="A1556" s="12" t="inlineStr">
        <is>
          <t>T-MOD 230 kV take-off gantry with arresters</t>
        </is>
      </c>
      <c r="B1556" s="12" t="inlineStr"/>
      <c r="C1556" s="12" t="inlineStr">
        <is>
          <t>I</t>
        </is>
      </c>
      <c r="D1556" s="12" t="inlineStr">
        <is>
          <t>Motor 3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 230 kV take-off gantry with arresters</t>
        </is>
      </c>
      <c r="B1557" s="12" t="inlineStr"/>
      <c r="C1557" s="12" t="inlineStr">
        <is>
          <t>I</t>
        </is>
      </c>
      <c r="D1557" s="12" t="inlineStr">
        <is>
          <t>Motor 4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 230 kV take-off gantry with arresters</t>
        </is>
      </c>
      <c r="B1558" s="12" t="inlineStr"/>
      <c r="C1558" s="12" t="inlineStr">
        <is>
          <t>I</t>
        </is>
      </c>
      <c r="D1558" s="12" t="inlineStr">
        <is>
          <t>Motor 5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 230 kV take-off gantry with arresters</t>
        </is>
      </c>
      <c r="B1559" s="12" t="inlineStr"/>
      <c r="C1559" s="12" t="inlineStr">
        <is>
          <t>I</t>
        </is>
      </c>
      <c r="D1559" s="12" t="inlineStr">
        <is>
          <t>Motor 6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T-MOD-1 / T-MOD-2 firewall</t>
        </is>
      </c>
      <c r="B1560" s="12" t="inlineStr"/>
      <c r="C1560" s="12" t="inlineStr">
        <is>
          <t>I</t>
        </is>
      </c>
      <c r="D1560" s="12" t="inlineStr">
        <is>
          <t>Motor 1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T-MOD-1 / T-MOD-2 firewall</t>
        </is>
      </c>
      <c r="B1561" s="12" t="inlineStr"/>
      <c r="C1561" s="12" t="inlineStr">
        <is>
          <t>I</t>
        </is>
      </c>
      <c r="D1561" s="12" t="inlineStr">
        <is>
          <t>Motor 2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 T-MOD-2 firewall</t>
        </is>
      </c>
      <c r="B1562" s="12" t="inlineStr"/>
      <c r="C1562" s="12" t="inlineStr">
        <is>
          <t>I</t>
        </is>
      </c>
      <c r="D1562" s="12" t="inlineStr">
        <is>
          <t>Motor 3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T-MOD-1 / T-MOD-2 firewall</t>
        </is>
      </c>
      <c r="B1563" s="12" t="inlineStr"/>
      <c r="C1563" s="12" t="inlineStr">
        <is>
          <t>I</t>
        </is>
      </c>
      <c r="D1563" s="12" t="inlineStr">
        <is>
          <t>Motor 4 of 6, 2 kW</t>
        </is>
      </c>
      <c r="E1563" s="12" t="n">
        <v>480</v>
      </c>
      <c r="F1563" s="12" t="n">
        <v>2</v>
      </c>
      <c r="G1563" s="12" t="n">
        <v>2.8</v>
      </c>
      <c r="H1563" s="12" t="inlineStr">
        <is>
          <t>MOD-LV 480 V board + 480 V : 13.8 kV step-up</t>
        </is>
      </c>
      <c r="I1563" s="12" t="inlineStr">
        <is>
          <t>LV 600 V</t>
        </is>
      </c>
      <c r="J1563" s="12" t="inlineStr">
        <is>
          <t>10</t>
        </is>
      </c>
      <c r="K1563" s="12" t="n">
        <v>1</v>
      </c>
    </row>
    <row r="1564">
      <c r="A1564" s="12" t="inlineStr">
        <is>
          <t>T-MOD-1 / T-MOD-2 firewall</t>
        </is>
      </c>
      <c r="B1564" s="12" t="inlineStr"/>
      <c r="C1564" s="12" t="inlineStr">
        <is>
          <t>I</t>
        </is>
      </c>
      <c r="D1564" s="12" t="inlineStr">
        <is>
          <t>Motor 5 of 6, 2 kW</t>
        </is>
      </c>
      <c r="E1564" s="12" t="n">
        <v>480</v>
      </c>
      <c r="F1564" s="12" t="n">
        <v>2</v>
      </c>
      <c r="G1564" s="12" t="n">
        <v>2.8</v>
      </c>
      <c r="H1564" s="12" t="inlineStr">
        <is>
          <t>MOD-LV 480 V board + 480 V : 13.8 kV step-up</t>
        </is>
      </c>
      <c r="I1564" s="12" t="inlineStr">
        <is>
          <t>LV 600 V</t>
        </is>
      </c>
      <c r="J1564" s="12" t="inlineStr">
        <is>
          <t>10</t>
        </is>
      </c>
      <c r="K1564" s="12" t="n">
        <v>1</v>
      </c>
    </row>
    <row r="1565">
      <c r="A1565" s="12" t="inlineStr">
        <is>
          <t>T-MOD-1 / T-MOD-2 firewall</t>
        </is>
      </c>
      <c r="B1565" s="12" t="inlineStr"/>
      <c r="C1565" s="12" t="inlineStr">
        <is>
          <t>I</t>
        </is>
      </c>
      <c r="D1565" s="12" t="inlineStr">
        <is>
          <t>Motor 6 of 6, 2 kW</t>
        </is>
      </c>
      <c r="E1565" s="12" t="n">
        <v>480</v>
      </c>
      <c r="F1565" s="12" t="n">
        <v>2</v>
      </c>
      <c r="G1565" s="12" t="n">
        <v>2.8</v>
      </c>
      <c r="H1565" s="12" t="inlineStr">
        <is>
          <t>MOD-LV 480 V board + 480 V : 13.8 kV step-up</t>
        </is>
      </c>
      <c r="I1565" s="12" t="inlineStr">
        <is>
          <t>LV 600 V</t>
        </is>
      </c>
      <c r="J1565" s="12" t="inlineStr">
        <is>
          <t>10</t>
        </is>
      </c>
      <c r="K1565" s="12" t="n">
        <v>1</v>
      </c>
    </row>
    <row r="1566">
      <c r="A1566" s="12" t="inlineStr">
        <is>
          <t>T-MOD-1: 13.8/230 kV</t>
        </is>
      </c>
      <c r="B1566" s="12" t="inlineStr">
        <is>
          <t>T-MOD-1</t>
        </is>
      </c>
      <c r="C1566" s="12" t="inlineStr">
        <is>
          <t>I</t>
        </is>
      </c>
      <c r="D1566" s="12" t="inlineStr">
        <is>
          <t>Motor 1 of 6, 2 kW</t>
        </is>
      </c>
      <c r="E1566" s="12" t="n">
        <v>480</v>
      </c>
      <c r="F1566" s="12" t="n">
        <v>2</v>
      </c>
      <c r="G1566" s="12" t="n">
        <v>2.8</v>
      </c>
      <c r="H1566" s="12" t="inlineStr">
        <is>
          <t>MOD-LV 480 V board + 480 V : 13.8 kV step-up</t>
        </is>
      </c>
      <c r="I1566" s="12" t="inlineStr">
        <is>
          <t>LV 600 V</t>
        </is>
      </c>
      <c r="J1566" s="12" t="inlineStr">
        <is>
          <t>10</t>
        </is>
      </c>
      <c r="K1566" s="12" t="n">
        <v>1</v>
      </c>
    </row>
    <row r="1567">
      <c r="A1567" s="12" t="inlineStr">
        <is>
          <t>T-MOD-1: 13.8/230 kV</t>
        </is>
      </c>
      <c r="B1567" s="12" t="inlineStr">
        <is>
          <t>T-MOD-1</t>
        </is>
      </c>
      <c r="C1567" s="12" t="inlineStr">
        <is>
          <t>I</t>
        </is>
      </c>
      <c r="D1567" s="12" t="inlineStr">
        <is>
          <t>Motor 2 of 6, 2 kW</t>
        </is>
      </c>
      <c r="E1567" s="12" t="n">
        <v>480</v>
      </c>
      <c r="F1567" s="12" t="n">
        <v>2</v>
      </c>
      <c r="G1567" s="12" t="n">
        <v>2.8</v>
      </c>
      <c r="H1567" s="12" t="inlineStr">
        <is>
          <t>MOD-LV 480 V board + 480 V : 13.8 kV step-up</t>
        </is>
      </c>
      <c r="I1567" s="12" t="inlineStr">
        <is>
          <t>LV 600 V</t>
        </is>
      </c>
      <c r="J1567" s="12" t="inlineStr">
        <is>
          <t>10</t>
        </is>
      </c>
      <c r="K1567" s="12" t="n">
        <v>1</v>
      </c>
    </row>
    <row r="1568">
      <c r="A1568" s="12" t="inlineStr">
        <is>
          <t>T-MOD-1: 13.8/230 kV</t>
        </is>
      </c>
      <c r="B1568" s="12" t="inlineStr">
        <is>
          <t>T-MOD-1</t>
        </is>
      </c>
      <c r="C1568" s="12" t="inlineStr">
        <is>
          <t>I</t>
        </is>
      </c>
      <c r="D1568" s="12" t="inlineStr">
        <is>
          <t>Motor 3 of 6, 2 kW</t>
        </is>
      </c>
      <c r="E1568" s="12" t="n">
        <v>480</v>
      </c>
      <c r="F1568" s="12" t="n">
        <v>2</v>
      </c>
      <c r="G1568" s="12" t="n">
        <v>2.8</v>
      </c>
      <c r="H1568" s="12" t="inlineStr">
        <is>
          <t>MOD-LV 480 V board + 480 V : 13.8 kV step-up</t>
        </is>
      </c>
      <c r="I1568" s="12" t="inlineStr">
        <is>
          <t>LV 600 V</t>
        </is>
      </c>
      <c r="J1568" s="12" t="inlineStr">
        <is>
          <t>10</t>
        </is>
      </c>
      <c r="K1568" s="12" t="n">
        <v>1</v>
      </c>
    </row>
    <row r="1569">
      <c r="A1569" s="12" t="inlineStr">
        <is>
          <t>T-MOD-1: 13.8/230 kV</t>
        </is>
      </c>
      <c r="B1569" s="12" t="inlineStr">
        <is>
          <t>T-MOD-1</t>
        </is>
      </c>
      <c r="C1569" s="12" t="inlineStr">
        <is>
          <t>I</t>
        </is>
      </c>
      <c r="D1569" s="12" t="inlineStr">
        <is>
          <t>Motor 4 of 6, 2 kW</t>
        </is>
      </c>
      <c r="E1569" s="12" t="n">
        <v>480</v>
      </c>
      <c r="F1569" s="12" t="n">
        <v>2</v>
      </c>
      <c r="G1569" s="12" t="n">
        <v>2.8</v>
      </c>
      <c r="H1569" s="12" t="inlineStr">
        <is>
          <t>MOD-LV 480 V board + 480 V : 13.8 kV step-up</t>
        </is>
      </c>
      <c r="I1569" s="12" t="inlineStr">
        <is>
          <t>LV 600 V</t>
        </is>
      </c>
      <c r="J1569" s="12" t="inlineStr">
        <is>
          <t>10</t>
        </is>
      </c>
      <c r="K1569" s="12" t="n">
        <v>1</v>
      </c>
    </row>
    <row r="1570">
      <c r="A1570" s="12" t="inlineStr">
        <is>
          <t>T-MOD-1: 13.8/230 kV</t>
        </is>
      </c>
      <c r="B1570" s="12" t="inlineStr">
        <is>
          <t>T-MOD-1</t>
        </is>
      </c>
      <c r="C1570" s="12" t="inlineStr">
        <is>
          <t>I</t>
        </is>
      </c>
      <c r="D1570" s="12" t="inlineStr">
        <is>
          <t>Motor 5 of 6, 2 kW</t>
        </is>
      </c>
      <c r="E1570" s="12" t="n">
        <v>480</v>
      </c>
      <c r="F1570" s="12" t="n">
        <v>2</v>
      </c>
      <c r="G1570" s="12" t="n">
        <v>2.8</v>
      </c>
      <c r="H1570" s="12" t="inlineStr">
        <is>
          <t>MOD-LV 480 V board + 480 V : 13.8 kV step-up</t>
        </is>
      </c>
      <c r="I1570" s="12" t="inlineStr">
        <is>
          <t>LV 600 V</t>
        </is>
      </c>
      <c r="J1570" s="12" t="inlineStr">
        <is>
          <t>10</t>
        </is>
      </c>
      <c r="K1570" s="12" t="n">
        <v>1</v>
      </c>
    </row>
    <row r="1571">
      <c r="A1571" s="12" t="inlineStr">
        <is>
          <t>T-MOD-1: 13.8/230 kV</t>
        </is>
      </c>
      <c r="B1571" s="12" t="inlineStr">
        <is>
          <t>T-MOD-1</t>
        </is>
      </c>
      <c r="C1571" s="12" t="inlineStr">
        <is>
          <t>I</t>
        </is>
      </c>
      <c r="D1571" s="12" t="inlineStr">
        <is>
          <t>Motor 6 of 6, 2 kW</t>
        </is>
      </c>
      <c r="E1571" s="12" t="n">
        <v>480</v>
      </c>
      <c r="F1571" s="12" t="n">
        <v>2</v>
      </c>
      <c r="G1571" s="12" t="n">
        <v>2.8</v>
      </c>
      <c r="H1571" s="12" t="inlineStr">
        <is>
          <t>MOD-LV 480 V board + 480 V : 13.8 kV step-up</t>
        </is>
      </c>
      <c r="I1571" s="12" t="inlineStr">
        <is>
          <t>LV 600 V</t>
        </is>
      </c>
      <c r="J1571" s="12" t="inlineStr">
        <is>
          <t>10</t>
        </is>
      </c>
      <c r="K1571" s="12" t="n">
        <v>1</v>
      </c>
    </row>
    <row r="1572">
      <c r="A1572" s="12" t="inlineStr">
        <is>
          <t>T-MOD-2: 13.8/230 kV</t>
        </is>
      </c>
      <c r="B1572" s="12" t="inlineStr">
        <is>
          <t>T-MOD-2</t>
        </is>
      </c>
      <c r="C1572" s="12" t="inlineStr">
        <is>
          <t>I</t>
        </is>
      </c>
      <c r="D1572" s="12" t="inlineStr">
        <is>
          <t>Motor 1 of 6, 2 kW</t>
        </is>
      </c>
      <c r="E1572" s="12" t="n">
        <v>480</v>
      </c>
      <c r="F1572" s="12" t="n">
        <v>2</v>
      </c>
      <c r="G1572" s="12" t="n">
        <v>2.8</v>
      </c>
      <c r="H1572" s="12" t="inlineStr">
        <is>
          <t>MOD-LV 480 V board + 480 V : 13.8 kV step-up</t>
        </is>
      </c>
      <c r="I1572" s="12" t="inlineStr">
        <is>
          <t>LV 600 V</t>
        </is>
      </c>
      <c r="J1572" s="12" t="inlineStr">
        <is>
          <t>8</t>
        </is>
      </c>
      <c r="K1572" s="12" t="n">
        <v>1</v>
      </c>
    </row>
    <row r="1573">
      <c r="A1573" s="12" t="inlineStr">
        <is>
          <t>T-MOD-2: 13.8/230 kV</t>
        </is>
      </c>
      <c r="B1573" s="12" t="inlineStr">
        <is>
          <t>T-MOD-2</t>
        </is>
      </c>
      <c r="C1573" s="12" t="inlineStr">
        <is>
          <t>I</t>
        </is>
      </c>
      <c r="D1573" s="12" t="inlineStr">
        <is>
          <t>Motor 2 of 6, 2 kW</t>
        </is>
      </c>
      <c r="E1573" s="12" t="n">
        <v>480</v>
      </c>
      <c r="F1573" s="12" t="n">
        <v>2</v>
      </c>
      <c r="G1573" s="12" t="n">
        <v>2.8</v>
      </c>
      <c r="H1573" s="12" t="inlineStr">
        <is>
          <t>MOD-LV 480 V board + 480 V : 13.8 kV step-up</t>
        </is>
      </c>
      <c r="I1573" s="12" t="inlineStr">
        <is>
          <t>LV 600 V</t>
        </is>
      </c>
      <c r="J1573" s="12" t="inlineStr">
        <is>
          <t>8</t>
        </is>
      </c>
      <c r="K1573" s="12" t="n">
        <v>1</v>
      </c>
    </row>
    <row r="1574">
      <c r="A1574" s="12" t="inlineStr">
        <is>
          <t>T-MOD-2: 13.8/230 kV</t>
        </is>
      </c>
      <c r="B1574" s="12" t="inlineStr">
        <is>
          <t>T-MOD-2</t>
        </is>
      </c>
      <c r="C1574" s="12" t="inlineStr">
        <is>
          <t>I</t>
        </is>
      </c>
      <c r="D1574" s="12" t="inlineStr">
        <is>
          <t>Motor 3 of 6, 2 kW</t>
        </is>
      </c>
      <c r="E1574" s="12" t="n">
        <v>480</v>
      </c>
      <c r="F1574" s="12" t="n">
        <v>2</v>
      </c>
      <c r="G1574" s="12" t="n">
        <v>2.8</v>
      </c>
      <c r="H1574" s="12" t="inlineStr">
        <is>
          <t>MOD-LV 480 V board + 480 V : 13.8 kV step-up</t>
        </is>
      </c>
      <c r="I1574" s="12" t="inlineStr">
        <is>
          <t>LV 600 V</t>
        </is>
      </c>
      <c r="J1574" s="12" t="inlineStr">
        <is>
          <t>8</t>
        </is>
      </c>
      <c r="K1574" s="12" t="n">
        <v>1</v>
      </c>
    </row>
    <row r="1575">
      <c r="A1575" s="12" t="inlineStr">
        <is>
          <t>T-MOD-2: 13.8/230 kV</t>
        </is>
      </c>
      <c r="B1575" s="12" t="inlineStr">
        <is>
          <t>T-MOD-2</t>
        </is>
      </c>
      <c r="C1575" s="12" t="inlineStr">
        <is>
          <t>I</t>
        </is>
      </c>
      <c r="D1575" s="12" t="inlineStr">
        <is>
          <t>Motor 4 of 6, 2 kW</t>
        </is>
      </c>
      <c r="E1575" s="12" t="n">
        <v>480</v>
      </c>
      <c r="F1575" s="12" t="n">
        <v>2</v>
      </c>
      <c r="G1575" s="12" t="n">
        <v>2.8</v>
      </c>
      <c r="H1575" s="12" t="inlineStr">
        <is>
          <t>MOD-LV 480 V board + 480 V : 13.8 kV step-up</t>
        </is>
      </c>
      <c r="I1575" s="12" t="inlineStr">
        <is>
          <t>LV 600 V</t>
        </is>
      </c>
      <c r="J1575" s="12" t="inlineStr">
        <is>
          <t>8</t>
        </is>
      </c>
      <c r="K1575" s="12" t="n">
        <v>1</v>
      </c>
    </row>
    <row r="1576">
      <c r="A1576" s="12" t="inlineStr">
        <is>
          <t>T-MOD-2: 13.8/230 kV</t>
        </is>
      </c>
      <c r="B1576" s="12" t="inlineStr">
        <is>
          <t>T-MOD-2</t>
        </is>
      </c>
      <c r="C1576" s="12" t="inlineStr">
        <is>
          <t>I</t>
        </is>
      </c>
      <c r="D1576" s="12" t="inlineStr">
        <is>
          <t>Motor 5 of 6, 2 kW</t>
        </is>
      </c>
      <c r="E1576" s="12" t="n">
        <v>480</v>
      </c>
      <c r="F1576" s="12" t="n">
        <v>2</v>
      </c>
      <c r="G1576" s="12" t="n">
        <v>2.8</v>
      </c>
      <c r="H1576" s="12" t="inlineStr">
        <is>
          <t>MOD-LV 480 V board + 480 V : 13.8 kV step-up</t>
        </is>
      </c>
      <c r="I1576" s="12" t="inlineStr">
        <is>
          <t>LV 600 V</t>
        </is>
      </c>
      <c r="J1576" s="12" t="inlineStr">
        <is>
          <t>8</t>
        </is>
      </c>
      <c r="K1576" s="12" t="n">
        <v>1</v>
      </c>
    </row>
    <row r="1577">
      <c r="A1577" s="12" t="inlineStr">
        <is>
          <t>T-MOD-2: 13.8/230 kV</t>
        </is>
      </c>
      <c r="B1577" s="12" t="inlineStr">
        <is>
          <t>T-MOD-2</t>
        </is>
      </c>
      <c r="C1577" s="12" t="inlineStr">
        <is>
          <t>I</t>
        </is>
      </c>
      <c r="D1577" s="12" t="inlineStr">
        <is>
          <t>Motor 6 of 6, 2 kW</t>
        </is>
      </c>
      <c r="E1577" s="12" t="n">
        <v>480</v>
      </c>
      <c r="F1577" s="12" t="n">
        <v>2</v>
      </c>
      <c r="G1577" s="12" t="n">
        <v>2.8</v>
      </c>
      <c r="H1577" s="12" t="inlineStr">
        <is>
          <t>MOD-LV 480 V board + 480 V : 13.8 kV step-up</t>
        </is>
      </c>
      <c r="I1577" s="12" t="inlineStr">
        <is>
          <t>LV 600 V</t>
        </is>
      </c>
      <c r="J1577" s="12" t="inlineStr">
        <is>
          <t>8</t>
        </is>
      </c>
      <c r="K1577" s="12" t="n">
        <v>1</v>
      </c>
    </row>
    <row r="1578">
      <c r="A1578" s="12" t="inlineStr">
        <is>
          <t>TM-1: trailer-mounted aeroderivative GT (TM2500 class, ~35 MW)</t>
        </is>
      </c>
      <c r="B1578" s="12" t="inlineStr">
        <is>
          <t>TM-1</t>
        </is>
      </c>
      <c r="C1578" s="12" t="inlineStr">
        <is>
          <t>I</t>
        </is>
      </c>
      <c r="D1578" s="12" t="inlineStr">
        <is>
          <t>Motor 1 of 6, 22 kW</t>
        </is>
      </c>
      <c r="E1578" s="12" t="n">
        <v>480</v>
      </c>
      <c r="F1578" s="12" t="n">
        <v>22</v>
      </c>
      <c r="G1578" s="12" t="n">
        <v>31.1</v>
      </c>
      <c r="H1578" s="12" t="inlineStr">
        <is>
          <t>MOD-LV 480 V board + 480 V : 13.8 kV step-up</t>
        </is>
      </c>
      <c r="I1578" s="12" t="inlineStr">
        <is>
          <t>LV 600 V</t>
        </is>
      </c>
      <c r="J1578" s="12" t="inlineStr">
        <is>
          <t>4/0</t>
        </is>
      </c>
      <c r="K1578" s="12" t="n">
        <v>1</v>
      </c>
    </row>
    <row r="1579">
      <c r="A1579" s="12" t="inlineStr">
        <is>
          <t>TM-1: trailer-mounted aeroderivative GT (TM2500 class, ~35 MW)</t>
        </is>
      </c>
      <c r="B1579" s="12" t="inlineStr">
        <is>
          <t>TM-1</t>
        </is>
      </c>
      <c r="C1579" s="12" t="inlineStr">
        <is>
          <t>I</t>
        </is>
      </c>
      <c r="D1579" s="12" t="inlineStr">
        <is>
          <t>Motor 2 of 6, 22 kW</t>
        </is>
      </c>
      <c r="E1579" s="12" t="n">
        <v>480</v>
      </c>
      <c r="F1579" s="12" t="n">
        <v>22</v>
      </c>
      <c r="G1579" s="12" t="n">
        <v>31.1</v>
      </c>
      <c r="H1579" s="12" t="inlineStr">
        <is>
          <t>MOD-LV 480 V board + 480 V : 13.8 kV step-up</t>
        </is>
      </c>
      <c r="I1579" s="12" t="inlineStr">
        <is>
          <t>LV 600 V</t>
        </is>
      </c>
      <c r="J1579" s="12" t="inlineStr">
        <is>
          <t>4/0</t>
        </is>
      </c>
      <c r="K1579" s="12" t="n">
        <v>1</v>
      </c>
    </row>
    <row r="1580">
      <c r="A1580" s="12" t="inlineStr">
        <is>
          <t>TM-1: trailer-mounted aeroderivative GT (TM2500 class, ~35 MW)</t>
        </is>
      </c>
      <c r="B1580" s="12" t="inlineStr">
        <is>
          <t>TM-1</t>
        </is>
      </c>
      <c r="C1580" s="12" t="inlineStr">
        <is>
          <t>I</t>
        </is>
      </c>
      <c r="D1580" s="12" t="inlineStr">
        <is>
          <t>Motor 3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TM-1: trailer-mounted aeroderivative GT (TM2500 class, ~35 MW)</t>
        </is>
      </c>
      <c r="B1581" s="12" t="inlineStr">
        <is>
          <t>TM-1</t>
        </is>
      </c>
      <c r="C1581" s="12" t="inlineStr">
        <is>
          <t>I</t>
        </is>
      </c>
      <c r="D1581" s="12" t="inlineStr">
        <is>
          <t>Motor 4 of 6, 22 kW</t>
        </is>
      </c>
      <c r="E1581" s="12" t="n">
        <v>480</v>
      </c>
      <c r="F1581" s="12" t="n">
        <v>22</v>
      </c>
      <c r="G1581" s="12" t="n">
        <v>31.1</v>
      </c>
      <c r="H1581" s="12" t="inlineStr">
        <is>
          <t>MOD-LV 480 V board + 480 V : 13.8 kV step-up</t>
        </is>
      </c>
      <c r="I1581" s="12" t="inlineStr">
        <is>
          <t>LV 600 V</t>
        </is>
      </c>
      <c r="J1581" s="12" t="inlineStr">
        <is>
          <t>4/0</t>
        </is>
      </c>
      <c r="K1581" s="12" t="n">
        <v>1</v>
      </c>
    </row>
    <row r="1582">
      <c r="A1582" s="12" t="inlineStr">
        <is>
          <t>TM-1: trailer-mounted aeroderivative GT (TM2500 class, ~35 MW)</t>
        </is>
      </c>
      <c r="B1582" s="12" t="inlineStr">
        <is>
          <t>TM-1</t>
        </is>
      </c>
      <c r="C1582" s="12" t="inlineStr">
        <is>
          <t>I</t>
        </is>
      </c>
      <c r="D1582" s="12" t="inlineStr">
        <is>
          <t>Motor 5 of 6, 22 kW</t>
        </is>
      </c>
      <c r="E1582" s="12" t="n">
        <v>480</v>
      </c>
      <c r="F1582" s="12" t="n">
        <v>22</v>
      </c>
      <c r="G1582" s="12" t="n">
        <v>31.1</v>
      </c>
      <c r="H1582" s="12" t="inlineStr">
        <is>
          <t>MOD-LV 480 V board + 480 V : 13.8 kV step-up</t>
        </is>
      </c>
      <c r="I1582" s="12" t="inlineStr">
        <is>
          <t>LV 600 V</t>
        </is>
      </c>
      <c r="J1582" s="12" t="inlineStr">
        <is>
          <t>4/0</t>
        </is>
      </c>
      <c r="K1582" s="12" t="n">
        <v>1</v>
      </c>
    </row>
    <row r="1583">
      <c r="A1583" s="12" t="inlineStr">
        <is>
          <t>TM-1: trailer-mounted aeroderivative GT (TM2500 class, ~35 MW)</t>
        </is>
      </c>
      <c r="B1583" s="12" t="inlineStr">
        <is>
          <t>TM-1</t>
        </is>
      </c>
      <c r="C1583" s="12" t="inlineStr">
        <is>
          <t>I</t>
        </is>
      </c>
      <c r="D1583" s="12" t="inlineStr">
        <is>
          <t>Motor 6 of 6, 22 kW</t>
        </is>
      </c>
      <c r="E1583" s="12" t="n">
        <v>480</v>
      </c>
      <c r="F1583" s="12" t="n">
        <v>22</v>
      </c>
      <c r="G1583" s="12" t="n">
        <v>31.1</v>
      </c>
      <c r="H1583" s="12" t="inlineStr">
        <is>
          <t>MOD-LV 480 V board + 480 V : 13.8 kV step-up</t>
        </is>
      </c>
      <c r="I1583" s="12" t="inlineStr">
        <is>
          <t>LV 600 V</t>
        </is>
      </c>
      <c r="J1583" s="12" t="inlineStr">
        <is>
          <t>4/0</t>
        </is>
      </c>
      <c r="K1583" s="12" t="n">
        <v>1</v>
      </c>
    </row>
    <row r="1584">
      <c r="A1584" s="12" t="inlineStr">
        <is>
          <t>TM-2: trailer-mounted aeroderivative GT (TM2500 class, ~35 MW)</t>
        </is>
      </c>
      <c r="B1584" s="12" t="inlineStr">
        <is>
          <t>TM-2</t>
        </is>
      </c>
      <c r="C1584" s="12" t="inlineStr">
        <is>
          <t>I</t>
        </is>
      </c>
      <c r="D1584" s="12" t="inlineStr">
        <is>
          <t>Motor 1 of 6, 22 kW</t>
        </is>
      </c>
      <c r="E1584" s="12" t="n">
        <v>480</v>
      </c>
      <c r="F1584" s="12" t="n">
        <v>22</v>
      </c>
      <c r="G1584" s="12" t="n">
        <v>31.1</v>
      </c>
      <c r="H1584" s="12" t="inlineStr">
        <is>
          <t>MOD-LV 480 V board + 480 V : 13.8 kV step-up</t>
        </is>
      </c>
      <c r="I1584" s="12" t="inlineStr">
        <is>
          <t>LV 600 V</t>
        </is>
      </c>
      <c r="J1584" s="12" t="inlineStr">
        <is>
          <t>4/0</t>
        </is>
      </c>
      <c r="K1584" s="12" t="n">
        <v>1</v>
      </c>
    </row>
    <row r="1585">
      <c r="A1585" s="12" t="inlineStr">
        <is>
          <t>TM-2: trailer-mounted aeroderivative GT (TM2500 class, ~35 MW)</t>
        </is>
      </c>
      <c r="B1585" s="12" t="inlineStr">
        <is>
          <t>TM-2</t>
        </is>
      </c>
      <c r="C1585" s="12" t="inlineStr">
        <is>
          <t>I</t>
        </is>
      </c>
      <c r="D1585" s="12" t="inlineStr">
        <is>
          <t>Motor 2 of 6, 22 kW</t>
        </is>
      </c>
      <c r="E1585" s="12" t="n">
        <v>480</v>
      </c>
      <c r="F1585" s="12" t="n">
        <v>22</v>
      </c>
      <c r="G1585" s="12" t="n">
        <v>31.1</v>
      </c>
      <c r="H1585" s="12" t="inlineStr">
        <is>
          <t>MOD-LV 480 V board + 480 V : 13.8 kV step-up</t>
        </is>
      </c>
      <c r="I1585" s="12" t="inlineStr">
        <is>
          <t>LV 600 V</t>
        </is>
      </c>
      <c r="J1585" s="12" t="inlineStr">
        <is>
          <t>4/0</t>
        </is>
      </c>
      <c r="K1585" s="12" t="n">
        <v>1</v>
      </c>
    </row>
    <row r="1586">
      <c r="A1586" s="12" t="inlineStr">
        <is>
          <t>TM-2: trailer-mounted aeroderivative GT (TM2500 class, ~35 MW)</t>
        </is>
      </c>
      <c r="B1586" s="12" t="inlineStr">
        <is>
          <t>TM-2</t>
        </is>
      </c>
      <c r="C1586" s="12" t="inlineStr">
        <is>
          <t>I</t>
        </is>
      </c>
      <c r="D1586" s="12" t="inlineStr">
        <is>
          <t>Motor 3 of 6, 22 kW</t>
        </is>
      </c>
      <c r="E1586" s="12" t="n">
        <v>480</v>
      </c>
      <c r="F1586" s="12" t="n">
        <v>22</v>
      </c>
      <c r="G1586" s="12" t="n">
        <v>31.1</v>
      </c>
      <c r="H1586" s="12" t="inlineStr">
        <is>
          <t>MOD-LV 480 V board + 480 V : 13.8 kV step-up</t>
        </is>
      </c>
      <c r="I1586" s="12" t="inlineStr">
        <is>
          <t>LV 600 V</t>
        </is>
      </c>
      <c r="J1586" s="12" t="inlineStr">
        <is>
          <t>4/0</t>
        </is>
      </c>
      <c r="K1586" s="12" t="n">
        <v>1</v>
      </c>
    </row>
    <row r="1587">
      <c r="A1587" s="12" t="inlineStr">
        <is>
          <t>TM-2: trailer-mounted aeroderivative GT (TM2500 class, ~35 MW)</t>
        </is>
      </c>
      <c r="B1587" s="12" t="inlineStr">
        <is>
          <t>TM-2</t>
        </is>
      </c>
      <c r="C1587" s="12" t="inlineStr">
        <is>
          <t>I</t>
        </is>
      </c>
      <c r="D1587" s="12" t="inlineStr">
        <is>
          <t>Motor 4 of 6, 22 kW</t>
        </is>
      </c>
      <c r="E1587" s="12" t="n">
        <v>480</v>
      </c>
      <c r="F1587" s="12" t="n">
        <v>22</v>
      </c>
      <c r="G1587" s="12" t="n">
        <v>31.1</v>
      </c>
      <c r="H1587" s="12" t="inlineStr">
        <is>
          <t>MOD-LV 480 V board + 480 V : 13.8 kV step-up</t>
        </is>
      </c>
      <c r="I1587" s="12" t="inlineStr">
        <is>
          <t>LV 600 V</t>
        </is>
      </c>
      <c r="J1587" s="12" t="inlineStr">
        <is>
          <t>4/0</t>
        </is>
      </c>
      <c r="K1587" s="12" t="n">
        <v>1</v>
      </c>
    </row>
    <row r="1588">
      <c r="A1588" s="12" t="inlineStr">
        <is>
          <t>TM-2: trailer-mounted aeroderivative GT (TM2500 class, ~35 MW)</t>
        </is>
      </c>
      <c r="B1588" s="12" t="inlineStr">
        <is>
          <t>TM-2</t>
        </is>
      </c>
      <c r="C1588" s="12" t="inlineStr">
        <is>
          <t>I</t>
        </is>
      </c>
      <c r="D1588" s="12" t="inlineStr">
        <is>
          <t>Motor 5 of 6, 22 kW</t>
        </is>
      </c>
      <c r="E1588" s="12" t="n">
        <v>480</v>
      </c>
      <c r="F1588" s="12" t="n">
        <v>22</v>
      </c>
      <c r="G1588" s="12" t="n">
        <v>31.1</v>
      </c>
      <c r="H1588" s="12" t="inlineStr">
        <is>
          <t>MOD-LV 480 V board + 480 V : 13.8 kV step-up</t>
        </is>
      </c>
      <c r="I1588" s="12" t="inlineStr">
        <is>
          <t>LV 600 V</t>
        </is>
      </c>
      <c r="J1588" s="12" t="inlineStr">
        <is>
          <t>4/0</t>
        </is>
      </c>
      <c r="K1588" s="12" t="n">
        <v>1</v>
      </c>
    </row>
    <row r="1589">
      <c r="A1589" s="12" t="inlineStr">
        <is>
          <t>TM-2: trailer-mounted aeroderivative GT (TM2500 class, ~35 MW)</t>
        </is>
      </c>
      <c r="B1589" s="12" t="inlineStr">
        <is>
          <t>TM-2</t>
        </is>
      </c>
      <c r="C1589" s="12" t="inlineStr">
        <is>
          <t>I</t>
        </is>
      </c>
      <c r="D1589" s="12" t="inlineStr">
        <is>
          <t>Motor 6 of 6, 22 kW</t>
        </is>
      </c>
      <c r="E1589" s="12" t="n">
        <v>480</v>
      </c>
      <c r="F1589" s="12" t="n">
        <v>22</v>
      </c>
      <c r="G1589" s="12" t="n">
        <v>31.1</v>
      </c>
      <c r="H1589" s="12" t="inlineStr">
        <is>
          <t>MOD-LV 480 V board + 480 V : 13.8 kV step-up</t>
        </is>
      </c>
      <c r="I1589" s="12" t="inlineStr">
        <is>
          <t>LV 600 V</t>
        </is>
      </c>
      <c r="J1589" s="12" t="inlineStr">
        <is>
          <t>4/0</t>
        </is>
      </c>
      <c r="K1589" s="12" t="n">
        <v>1</v>
      </c>
    </row>
    <row r="1590">
      <c r="A1590" s="12" t="inlineStr">
        <is>
          <t>Water-injection skid</t>
        </is>
      </c>
      <c r="B1590" s="12" t="inlineStr"/>
      <c r="C1590" s="12" t="inlineStr">
        <is>
          <t>I</t>
        </is>
      </c>
      <c r="D1590" s="12" t="inlineStr">
        <is>
          <t>Motor 1 of 2, 75 kW</t>
        </is>
      </c>
      <c r="E1590" s="12" t="n">
        <v>480</v>
      </c>
      <c r="F1590" s="12" t="n">
        <v>75</v>
      </c>
      <c r="G1590" s="12" t="n">
        <v>106.1</v>
      </c>
      <c r="H1590" s="12" t="inlineStr">
        <is>
          <t>SC-2 PCM + 15 kV GCB</t>
        </is>
      </c>
      <c r="I1590" s="12" t="inlineStr">
        <is>
          <t>LV 600 V</t>
        </is>
      </c>
      <c r="J1590" s="12" t="inlineStr">
        <is>
          <t>1/0</t>
        </is>
      </c>
      <c r="K1590" s="12" t="n">
        <v>1</v>
      </c>
    </row>
    <row r="1591">
      <c r="A1591" s="12" t="inlineStr">
        <is>
          <t>Water-injection skid</t>
        </is>
      </c>
      <c r="B1591" s="12" t="inlineStr"/>
      <c r="C1591" s="12" t="inlineStr">
        <is>
          <t>I</t>
        </is>
      </c>
      <c r="D1591" s="12" t="inlineStr">
        <is>
          <t>Motor 2 of 2, 75 kW</t>
        </is>
      </c>
      <c r="E1591" s="12" t="n">
        <v>480</v>
      </c>
      <c r="F1591" s="12" t="n">
        <v>75</v>
      </c>
      <c r="G1591" s="12" t="n">
        <v>106.1</v>
      </c>
      <c r="H1591" s="12" t="inlineStr">
        <is>
          <t>SC-2 PCM + 15 kV GCB</t>
        </is>
      </c>
      <c r="I1591" s="12" t="inlineStr">
        <is>
          <t>LV 600 V</t>
        </is>
      </c>
      <c r="J1591" s="12" t="inlineStr">
        <is>
          <t>1/0</t>
        </is>
      </c>
      <c r="K1591" s="12" t="n">
        <v>1</v>
      </c>
    </row>
    <row r="1592">
      <c r="A1592" s="12" t="inlineStr">
        <is>
          <t>Fuel-gas compressors 3 x 100% electric</t>
        </is>
      </c>
      <c r="B1592" s="12" t="inlineStr"/>
      <c r="C1592" s="12" t="inlineStr">
        <is>
          <t>I</t>
        </is>
      </c>
      <c r="D1592" s="12" t="inlineStr">
        <is>
          <t>Modular-yard fuel-gas compressor</t>
        </is>
      </c>
      <c r="E1592" s="12" t="n">
        <v>13800</v>
      </c>
      <c r="F1592" s="12" t="n">
        <v>1500</v>
      </c>
      <c r="G1592" s="12" t="n">
        <v>70</v>
      </c>
      <c r="H1592" s="12" t="inlineStr">
        <is>
          <t>MOD-EH: 13.8 kV modular collector e-house</t>
        </is>
      </c>
      <c r="I1592" s="12" t="inlineStr">
        <is>
          <t>MV 15 kV</t>
        </is>
      </c>
      <c r="J1592" s="12" t="inlineStr">
        <is>
          <t>2</t>
        </is>
      </c>
      <c r="K1592" s="12" t="n">
        <v>1</v>
      </c>
    </row>
    <row r="1593">
      <c r="A1593" s="12" t="inlineStr">
        <is>
          <t>Fuel-gas compressors 3 x 100% electric</t>
        </is>
      </c>
      <c r="B1593" s="12" t="inlineStr"/>
      <c r="C1593" s="12" t="inlineStr">
        <is>
          <t>I</t>
        </is>
      </c>
      <c r="D1593" s="12" t="inlineStr">
        <is>
          <t>Modular-yard fuel-gas compressor</t>
        </is>
      </c>
      <c r="E1593" s="12" t="n">
        <v>13800</v>
      </c>
      <c r="F1593" s="12" t="n">
        <v>1500</v>
      </c>
      <c r="G1593" s="12" t="n">
        <v>70</v>
      </c>
      <c r="H1593" s="12" t="inlineStr">
        <is>
          <t>MOD-EH: 13.8 kV modular collector e-house</t>
        </is>
      </c>
      <c r="I1593" s="12" t="inlineStr">
        <is>
          <t>MV 15 kV</t>
        </is>
      </c>
      <c r="J1593" s="12" t="inlineStr">
        <is>
          <t>2</t>
        </is>
      </c>
      <c r="K1593" s="12" t="n">
        <v>1</v>
      </c>
    </row>
    <row r="1594">
      <c r="A1594" s="12" t="inlineStr">
        <is>
          <t>Fuel-gas compressors 3 x 100% electric</t>
        </is>
      </c>
      <c r="B1594" s="12" t="inlineStr"/>
      <c r="C1594" s="12" t="inlineStr">
        <is>
          <t>I</t>
        </is>
      </c>
      <c r="D1594" s="12" t="inlineStr">
        <is>
          <t>Modular-yard fuel-gas compressor</t>
        </is>
      </c>
      <c r="E1594" s="12" t="n">
        <v>13800</v>
      </c>
      <c r="F1594" s="12" t="n">
        <v>1500</v>
      </c>
      <c r="G1594" s="12" t="n">
        <v>70</v>
      </c>
      <c r="H1594" s="12" t="inlineStr">
        <is>
          <t>MOD-EH: 13.8 kV modular collector e-house</t>
        </is>
      </c>
      <c r="I1594" s="12" t="inlineStr">
        <is>
          <t>MV 15 kV</t>
        </is>
      </c>
      <c r="J1594" s="12" t="inlineStr">
        <is>
          <t>2</t>
        </is>
      </c>
      <c r="K1594" s="12" t="n">
        <v>1</v>
      </c>
    </row>
    <row r="1595">
      <c r="A1595" s="12" t="inlineStr">
        <is>
          <t>MOD-EH: 13.8 kV modular collector e-house</t>
        </is>
      </c>
      <c r="B1595" s="12" t="inlineStr">
        <is>
          <t>MOD-EH</t>
        </is>
      </c>
      <c r="C1595" s="12" t="inlineStr">
        <is>
          <t>I</t>
        </is>
      </c>
      <c r="D1595" s="12" t="inlineStr">
        <is>
          <t>SC-1 PCM to MOD-EH</t>
        </is>
      </c>
      <c r="E1595" s="12" t="n">
        <v>13800</v>
      </c>
      <c r="F1595" s="12" t="n">
        <v>50000</v>
      </c>
      <c r="G1595" s="12" t="n">
        <v>2092</v>
      </c>
      <c r="H1595" s="12" t="inlineStr">
        <is>
          <t>SC-1 PCM + 15 kV GCB</t>
        </is>
      </c>
      <c r="I1595" s="12" t="inlineStr">
        <is>
          <t>MV 15 kV</t>
        </is>
      </c>
      <c r="J1595" s="12" t="inlineStr">
        <is>
          <t>750 kcmil</t>
        </is>
      </c>
      <c r="K1595" s="12" t="n">
        <v>5</v>
      </c>
    </row>
    <row r="1596">
      <c r="A1596" s="12" t="inlineStr">
        <is>
          <t>MOD-EH: 13.8 kV modular collector e-house</t>
        </is>
      </c>
      <c r="B1596" s="12" t="inlineStr">
        <is>
          <t>MOD-EH</t>
        </is>
      </c>
      <c r="C1596" s="12" t="inlineStr">
        <is>
          <t>I</t>
        </is>
      </c>
      <c r="D1596" s="12" t="inlineStr">
        <is>
          <t>SC-2 PCM to MOD-EH</t>
        </is>
      </c>
      <c r="E1596" s="12" t="n">
        <v>13800</v>
      </c>
      <c r="F1596" s="12" t="n">
        <v>50000</v>
      </c>
      <c r="G1596" s="12" t="n">
        <v>2092</v>
      </c>
      <c r="H1596" s="12" t="inlineStr">
        <is>
          <t>SC-2 PCM + 15 kV GCB</t>
        </is>
      </c>
      <c r="I1596" s="12" t="inlineStr">
        <is>
          <t>MV 15 kV</t>
        </is>
      </c>
      <c r="J1596" s="12" t="inlineStr">
        <is>
          <t>750 kcmil</t>
        </is>
      </c>
      <c r="K1596" s="12" t="n">
        <v>5</v>
      </c>
    </row>
    <row r="1597">
      <c r="A1597" s="12" t="inlineStr">
        <is>
          <t>MOD-EH: 13.8 kV modular collector e-house</t>
        </is>
      </c>
      <c r="B1597" s="12" t="inlineStr">
        <is>
          <t>MOD-EH</t>
        </is>
      </c>
      <c r="C1597" s="12" t="inlineStr">
        <is>
          <t>I</t>
        </is>
      </c>
      <c r="D1597" s="12" t="inlineStr">
        <is>
          <t>MOD-LV step-up to MOD-EH</t>
        </is>
      </c>
      <c r="E1597" s="12" t="n">
        <v>13800</v>
      </c>
      <c r="F1597" s="12" t="n">
        <v>7500</v>
      </c>
      <c r="G1597" s="12" t="n">
        <v>314</v>
      </c>
      <c r="H1597" s="12" t="inlineStr">
        <is>
          <t>MOD-LV 480 V board + 480 V : 13.8 kV step-up</t>
        </is>
      </c>
      <c r="I1597" s="12" t="inlineStr">
        <is>
          <t>MV 15 kV</t>
        </is>
      </c>
      <c r="J1597" s="12" t="inlineStr">
        <is>
          <t>500 kcmil</t>
        </is>
      </c>
      <c r="K1597" s="12" t="n">
        <v>1</v>
      </c>
    </row>
    <row r="1598">
      <c r="A1598" s="12" t="inlineStr">
        <is>
          <t>PAD-EH 13.8 kV switchgear e-house</t>
        </is>
      </c>
      <c r="B1598" s="12" t="inlineStr">
        <is>
          <t>PAD-EH</t>
        </is>
      </c>
      <c r="C1598" s="12" t="inlineStr">
        <is>
          <t>I</t>
        </is>
      </c>
      <c r="D1598" s="12" t="inlineStr">
        <is>
          <t>CONT-3 13.8 kV to PAD-EH (extension section, ground tray)</t>
        </is>
      </c>
      <c r="E1598" s="12" t="n">
        <v>13800</v>
      </c>
      <c r="F1598" s="12" t="n">
        <v>2000</v>
      </c>
      <c r="G1598" s="12" t="n">
        <v>93</v>
      </c>
      <c r="H1598" s="12" t="inlineStr">
        <is>
          <t>CONT-3: containerized gas genset 13.8 kV (40 ft)</t>
        </is>
      </c>
      <c r="I1598" s="12" t="inlineStr">
        <is>
          <t>MV 15 kV</t>
        </is>
      </c>
      <c r="J1598" s="12" t="inlineStr">
        <is>
          <t>2</t>
        </is>
      </c>
      <c r="K1598" s="12" t="n">
        <v>1</v>
      </c>
    </row>
    <row r="1599">
      <c r="A1599" s="12" t="inlineStr">
        <is>
          <t>PAD-EH 13.8 kV switchgear e-house</t>
        </is>
      </c>
      <c r="B1599" s="12" t="inlineStr">
        <is>
          <t>PAD-EH</t>
        </is>
      </c>
      <c r="C1599" s="12" t="inlineStr">
        <is>
          <t>I</t>
        </is>
      </c>
      <c r="D1599" s="12" t="inlineStr">
        <is>
          <t>CONT-4 13.8 kV to PAD-EH (extension section, ground tray)</t>
        </is>
      </c>
      <c r="E1599" s="12" t="n">
        <v>13800</v>
      </c>
      <c r="F1599" s="12" t="n">
        <v>2000</v>
      </c>
      <c r="G1599" s="12" t="n">
        <v>93</v>
      </c>
      <c r="H1599" s="12" t="inlineStr">
        <is>
          <t>CONT-4: containerized gas genset 13.8 kV (40 ft)</t>
        </is>
      </c>
      <c r="I1599" s="12" t="inlineStr">
        <is>
          <t>MV 15 kV</t>
        </is>
      </c>
      <c r="J1599" s="12" t="inlineStr">
        <is>
          <t>2</t>
        </is>
      </c>
      <c r="K1599" s="12" t="n">
        <v>1</v>
      </c>
    </row>
    <row r="1600">
      <c r="A1600" s="12" t="inlineStr">
        <is>
          <t>PAD-EH 13.8 kV switchgear e-house</t>
        </is>
      </c>
      <c r="B1600" s="12" t="inlineStr">
        <is>
          <t>PAD-EH</t>
        </is>
      </c>
      <c r="C1600" s="12" t="inlineStr">
        <is>
          <t>I</t>
        </is>
      </c>
      <c r="D1600" s="12" t="inlineStr">
        <is>
          <t>CONT-5 13.8 kV to PAD-EH (extension section, ground tray)</t>
        </is>
      </c>
      <c r="E1600" s="12" t="n">
        <v>13800</v>
      </c>
      <c r="F1600" s="12" t="n">
        <v>2000</v>
      </c>
      <c r="G1600" s="12" t="n">
        <v>93</v>
      </c>
      <c r="H1600" s="12" t="inlineStr">
        <is>
          <t>CONT-5: containerized gas genset 13.8 kV (40 ft)</t>
        </is>
      </c>
      <c r="I1600" s="12" t="inlineStr">
        <is>
          <t>MV 15 kV</t>
        </is>
      </c>
      <c r="J1600" s="12" t="inlineStr">
        <is>
          <t>2</t>
        </is>
      </c>
      <c r="K1600" s="12" t="n">
        <v>1</v>
      </c>
    </row>
    <row r="1601">
      <c r="A1601" s="12" t="inlineStr">
        <is>
          <t>PAD-EH 13.8 kV switchgear e-house</t>
        </is>
      </c>
      <c r="B1601" s="12" t="inlineStr">
        <is>
          <t>PAD-EH</t>
        </is>
      </c>
      <c r="C1601" s="12" t="inlineStr">
        <is>
          <t>I</t>
        </is>
      </c>
      <c r="D1601" s="12" t="inlineStr">
        <is>
          <t>CONT-6 13.8 kV to PAD-EH (extension section, ground tray)</t>
        </is>
      </c>
      <c r="E1601" s="12" t="n">
        <v>13800</v>
      </c>
      <c r="F1601" s="12" t="n">
        <v>2000</v>
      </c>
      <c r="G1601" s="12" t="n">
        <v>93</v>
      </c>
      <c r="H1601" s="12" t="inlineStr">
        <is>
          <t>CONT-6: containerized gas genset 13.8 kV (40 ft)</t>
        </is>
      </c>
      <c r="I1601" s="12" t="inlineStr">
        <is>
          <t>MV 15 kV</t>
        </is>
      </c>
      <c r="J1601" s="12" t="inlineStr">
        <is>
          <t>2</t>
        </is>
      </c>
      <c r="K1601" s="12" t="n">
        <v>1</v>
      </c>
    </row>
    <row r="1602">
      <c r="A1602" s="12" t="inlineStr">
        <is>
          <t>PAD-EH 13.8 kV switchgear e-house</t>
        </is>
      </c>
      <c r="B1602" s="12" t="inlineStr">
        <is>
          <t>PAD-EH</t>
        </is>
      </c>
      <c r="C1602" s="12" t="inlineStr">
        <is>
          <t>I</t>
        </is>
      </c>
      <c r="D1602" s="12" t="inlineStr">
        <is>
          <t>CONT-7 13.8 kV to PAD-EH (extension section, ground tray)</t>
        </is>
      </c>
      <c r="E1602" s="12" t="n">
        <v>13800</v>
      </c>
      <c r="F1602" s="12" t="n">
        <v>2000</v>
      </c>
      <c r="G1602" s="12" t="n">
        <v>93</v>
      </c>
      <c r="H1602" s="12" t="inlineStr">
        <is>
          <t>CONT-7: containerized gas genset 13.8 kV (40 ft)</t>
        </is>
      </c>
      <c r="I1602" s="12" t="inlineStr">
        <is>
          <t>MV 15 kV</t>
        </is>
      </c>
      <c r="J1602" s="12" t="inlineStr">
        <is>
          <t>2</t>
        </is>
      </c>
      <c r="K1602" s="12" t="n">
        <v>1</v>
      </c>
    </row>
    <row r="1603">
      <c r="A1603" s="12" t="inlineStr">
        <is>
          <t>PAD-EH 13.8 kV switchgear e-house</t>
        </is>
      </c>
      <c r="B1603" s="12" t="inlineStr">
        <is>
          <t>PAD-EH</t>
        </is>
      </c>
      <c r="C1603" s="12" t="inlineStr">
        <is>
          <t>I</t>
        </is>
      </c>
      <c r="D1603" s="12" t="inlineStr">
        <is>
          <t>CONT-8 13.8 kV to PAD-EH (extension section, ground tray)</t>
        </is>
      </c>
      <c r="E1603" s="12" t="n">
        <v>13800</v>
      </c>
      <c r="F1603" s="12" t="n">
        <v>2000</v>
      </c>
      <c r="G1603" s="12" t="n">
        <v>93</v>
      </c>
      <c r="H1603" s="12" t="inlineStr">
        <is>
          <t>CONT-8: containerized gas genset 13.8 kV (40 ft)</t>
        </is>
      </c>
      <c r="I1603" s="12" t="inlineStr">
        <is>
          <t>MV 15 kV</t>
        </is>
      </c>
      <c r="J1603" s="12" t="inlineStr">
        <is>
          <t>2</t>
        </is>
      </c>
      <c r="K1603" s="12" t="n">
        <v>1</v>
      </c>
    </row>
    <row r="1604">
      <c r="A1604" s="12" t="inlineStr">
        <is>
          <t>PAD-EH 13.8 kV switchgear e-house</t>
        </is>
      </c>
      <c r="B1604" s="12" t="inlineStr">
        <is>
          <t>PAD-EH</t>
        </is>
      </c>
      <c r="C1604" s="12" t="inlineStr">
        <is>
          <t>I</t>
        </is>
      </c>
      <c r="D1604" s="12" t="inlineStr">
        <is>
          <t>TM-1 (TM2500) generator leads to PAD-EH</t>
        </is>
      </c>
      <c r="E1604" s="12" t="n">
        <v>13800</v>
      </c>
      <c r="F1604" s="12" t="n">
        <v>35000</v>
      </c>
      <c r="G1604" s="12" t="n">
        <v>1464</v>
      </c>
      <c r="H1604" s="12" t="inlineStr">
        <is>
          <t>TM-1: trailer-mounted aeroderivative GT (TM2500 class, ~35 M</t>
        </is>
      </c>
      <c r="I1604" s="12" t="inlineStr">
        <is>
          <t>MV 15 kV</t>
        </is>
      </c>
      <c r="J1604" s="12" t="inlineStr">
        <is>
          <t>1000 kcmil</t>
        </is>
      </c>
      <c r="K1604" s="12" t="n">
        <v>3</v>
      </c>
    </row>
    <row r="1605">
      <c r="A1605" s="12" t="inlineStr">
        <is>
          <t>PAD-EH 13.8 kV switchgear e-house</t>
        </is>
      </c>
      <c r="B1605" s="12" t="inlineStr">
        <is>
          <t>PAD-EH</t>
        </is>
      </c>
      <c r="C1605" s="12" t="inlineStr">
        <is>
          <t>I</t>
        </is>
      </c>
      <c r="D1605" s="12" t="inlineStr">
        <is>
          <t>TM-2 (TM2500) generator leads to PAD-EH</t>
        </is>
      </c>
      <c r="E1605" s="12" t="n">
        <v>13800</v>
      </c>
      <c r="F1605" s="12" t="n">
        <v>35000</v>
      </c>
      <c r="G1605" s="12" t="n">
        <v>1464</v>
      </c>
      <c r="H1605" s="12" t="inlineStr">
        <is>
          <t>TM-2: trailer-mounted aeroderivative GT (TM2500 class, ~35 M</t>
        </is>
      </c>
      <c r="I1605" s="12" t="inlineStr">
        <is>
          <t>MV 15 kV</t>
        </is>
      </c>
      <c r="J1605" s="12" t="inlineStr">
        <is>
          <t>1000 kcmil</t>
        </is>
      </c>
      <c r="K1605" s="12" t="n">
        <v>3</v>
      </c>
    </row>
    <row r="1606">
      <c r="A1606" s="12" t="inlineStr">
        <is>
          <t>PCM: power control module</t>
        </is>
      </c>
      <c r="B1606" s="12" t="inlineStr"/>
      <c r="C1606" s="12" t="inlineStr">
        <is>
          <t>I</t>
        </is>
      </c>
      <c r="D1606" s="12" t="inlineStr">
        <is>
          <t>RICE-1 generator leads to the PCM</t>
        </is>
      </c>
      <c r="E1606" s="12" t="n">
        <v>13800</v>
      </c>
      <c r="F1606" s="12" t="n">
        <v>18400</v>
      </c>
      <c r="G1606" s="12" t="n">
        <v>770</v>
      </c>
      <c r="H1606" s="12" t="inlineStr">
        <is>
          <t>RICE engine-generator 1</t>
        </is>
      </c>
      <c r="I1606" s="12" t="inlineStr">
        <is>
          <t>MV 15 kV</t>
        </is>
      </c>
      <c r="J1606" s="12" t="inlineStr">
        <is>
          <t>750 kcmil</t>
        </is>
      </c>
      <c r="K1606" s="12" t="n">
        <v>2</v>
      </c>
    </row>
    <row r="1607">
      <c r="A1607" s="12" t="inlineStr">
        <is>
          <t>PCM: power control module</t>
        </is>
      </c>
      <c r="B1607" s="12" t="inlineStr"/>
      <c r="C1607" s="12" t="inlineStr">
        <is>
          <t>I</t>
        </is>
      </c>
      <c r="D1607" s="12" t="inlineStr">
        <is>
          <t>RICE-2 generator leads to the PCM</t>
        </is>
      </c>
      <c r="E1607" s="12" t="n">
        <v>13800</v>
      </c>
      <c r="F1607" s="12" t="n">
        <v>18400</v>
      </c>
      <c r="G1607" s="12" t="n">
        <v>770</v>
      </c>
      <c r="H1607" s="12" t="inlineStr">
        <is>
          <t>RICE engine-generator 2</t>
        </is>
      </c>
      <c r="I1607" s="12" t="inlineStr">
        <is>
          <t>MV 15 kV</t>
        </is>
      </c>
      <c r="J1607" s="12" t="inlineStr">
        <is>
          <t>750 kcmil</t>
        </is>
      </c>
      <c r="K1607" s="12" t="n">
        <v>2</v>
      </c>
    </row>
    <row r="1608">
      <c r="A1608" s="12" t="inlineStr">
        <is>
          <t>PCM: power control module</t>
        </is>
      </c>
      <c r="B1608" s="12" t="inlineStr"/>
      <c r="C1608" s="12" t="inlineStr">
        <is>
          <t>I</t>
        </is>
      </c>
      <c r="D1608" s="12" t="inlineStr">
        <is>
          <t>RICE-3 generator leads to the PCM</t>
        </is>
      </c>
      <c r="E1608" s="12" t="n">
        <v>13800</v>
      </c>
      <c r="F1608" s="12" t="n">
        <v>18400</v>
      </c>
      <c r="G1608" s="12" t="n">
        <v>770</v>
      </c>
      <c r="H1608" s="12" t="inlineStr">
        <is>
          <t>RICE engine-generator 3</t>
        </is>
      </c>
      <c r="I1608" s="12" t="inlineStr">
        <is>
          <t>MV 15 kV</t>
        </is>
      </c>
      <c r="J1608" s="12" t="inlineStr">
        <is>
          <t>750 kcmil</t>
        </is>
      </c>
      <c r="K1608" s="12" t="n">
        <v>2</v>
      </c>
    </row>
    <row r="1609">
      <c r="A1609" s="12" t="inlineStr">
        <is>
          <t>PCM: power control module</t>
        </is>
      </c>
      <c r="B1609" s="12" t="inlineStr"/>
      <c r="C1609" s="12" t="inlineStr">
        <is>
          <t>I</t>
        </is>
      </c>
      <c r="D1609" s="12" t="inlineStr">
        <is>
          <t>RICE-4 generator leads to the PCM</t>
        </is>
      </c>
      <c r="E1609" s="12" t="n">
        <v>13800</v>
      </c>
      <c r="F1609" s="12" t="n">
        <v>18400</v>
      </c>
      <c r="G1609" s="12" t="n">
        <v>770</v>
      </c>
      <c r="H1609" s="12" t="inlineStr">
        <is>
          <t>RICE engine-generator 4</t>
        </is>
      </c>
      <c r="I1609" s="12" t="inlineStr">
        <is>
          <t>MV 15 kV</t>
        </is>
      </c>
      <c r="J1609" s="12" t="inlineStr">
        <is>
          <t>750 kcmil</t>
        </is>
      </c>
      <c r="K1609" s="12" t="n">
        <v>2</v>
      </c>
    </row>
    <row r="1610">
      <c r="A1610" s="12" t="inlineStr">
        <is>
          <t>PCM: power control module</t>
        </is>
      </c>
      <c r="B1610" s="12" t="inlineStr"/>
      <c r="C1610" s="12" t="inlineStr">
        <is>
          <t>I</t>
        </is>
      </c>
      <c r="D1610" s="12" t="inlineStr">
        <is>
          <t>RICE-5 generator leads to the PCM</t>
        </is>
      </c>
      <c r="E1610" s="12" t="n">
        <v>13800</v>
      </c>
      <c r="F1610" s="12" t="n">
        <v>18400</v>
      </c>
      <c r="G1610" s="12" t="n">
        <v>770</v>
      </c>
      <c r="H1610" s="12" t="inlineStr">
        <is>
          <t>RICE engine-generator 5</t>
        </is>
      </c>
      <c r="I1610" s="12" t="inlineStr">
        <is>
          <t>MV 15 kV</t>
        </is>
      </c>
      <c r="J1610" s="12" t="inlineStr">
        <is>
          <t>750 kcmil</t>
        </is>
      </c>
      <c r="K1610" s="12" t="n">
        <v>2</v>
      </c>
    </row>
    <row r="1611">
      <c r="A1611" s="12" t="inlineStr">
        <is>
          <t>PCM: power control module</t>
        </is>
      </c>
      <c r="B1611" s="12" t="inlineStr"/>
      <c r="C1611" s="12" t="inlineStr">
        <is>
          <t>I</t>
        </is>
      </c>
      <c r="D1611" s="12" t="inlineStr">
        <is>
          <t>RICE-6 generator leads to the PCM</t>
        </is>
      </c>
      <c r="E1611" s="12" t="n">
        <v>13800</v>
      </c>
      <c r="F1611" s="12" t="n">
        <v>18400</v>
      </c>
      <c r="G1611" s="12" t="n">
        <v>770</v>
      </c>
      <c r="H1611" s="12" t="inlineStr">
        <is>
          <t>RICE engine-generator 6</t>
        </is>
      </c>
      <c r="I1611" s="12" t="inlineStr">
        <is>
          <t>MV 15 kV</t>
        </is>
      </c>
      <c r="J1611" s="12" t="inlineStr">
        <is>
          <t>750 kcmil</t>
        </is>
      </c>
      <c r="K1611" s="12" t="n">
        <v>2</v>
      </c>
    </row>
    <row r="1612">
      <c r="A1612" s="12" t="inlineStr">
        <is>
          <t>PCM: power control module</t>
        </is>
      </c>
      <c r="B1612" s="12" t="inlineStr"/>
      <c r="C1612" s="12" t="inlineStr">
        <is>
          <t>I</t>
        </is>
      </c>
      <c r="D1612" s="12" t="inlineStr">
        <is>
          <t>RICE-7 generator leads to the PCM</t>
        </is>
      </c>
      <c r="E1612" s="12" t="n">
        <v>13800</v>
      </c>
      <c r="F1612" s="12" t="n">
        <v>18400</v>
      </c>
      <c r="G1612" s="12" t="n">
        <v>770</v>
      </c>
      <c r="H1612" s="12" t="inlineStr">
        <is>
          <t>RICE engine-generator 7</t>
        </is>
      </c>
      <c r="I1612" s="12" t="inlineStr">
        <is>
          <t>MV 15 kV</t>
        </is>
      </c>
      <c r="J1612" s="12" t="inlineStr">
        <is>
          <t>750 kcmil</t>
        </is>
      </c>
      <c r="K1612" s="12" t="n">
        <v>2</v>
      </c>
    </row>
    <row r="1613">
      <c r="A1613" s="12" t="inlineStr">
        <is>
          <t>PCM: power control module</t>
        </is>
      </c>
      <c r="B1613" s="12" t="inlineStr"/>
      <c r="C1613" s="12" t="inlineStr">
        <is>
          <t>I</t>
        </is>
      </c>
      <c r="D1613" s="12" t="inlineStr">
        <is>
          <t>RICE-8 generator leads to the PCM</t>
        </is>
      </c>
      <c r="E1613" s="12" t="n">
        <v>13800</v>
      </c>
      <c r="F1613" s="12" t="n">
        <v>18400</v>
      </c>
      <c r="G1613" s="12" t="n">
        <v>770</v>
      </c>
      <c r="H1613" s="12" t="inlineStr">
        <is>
          <t>RICE engine-generator 8</t>
        </is>
      </c>
      <c r="I1613" s="12" t="inlineStr">
        <is>
          <t>MV 15 kV</t>
        </is>
      </c>
      <c r="J1613" s="12" t="inlineStr">
        <is>
          <t>750 kcmil</t>
        </is>
      </c>
      <c r="K1613" s="12" t="n">
        <v>2</v>
      </c>
    </row>
    <row r="1614">
      <c r="A1614" s="12" t="inlineStr">
        <is>
          <t>SC-1 PCM + 15 kV GCB</t>
        </is>
      </c>
      <c r="B1614" s="12" t="inlineStr"/>
      <c r="C1614" s="12" t="inlineStr">
        <is>
          <t>I</t>
        </is>
      </c>
      <c r="D1614" s="12" t="inlineStr">
        <is>
          <t>SC-1 (LM6000 class) generator leads to its PCM / GCB</t>
        </is>
      </c>
      <c r="E1614" s="12" t="n">
        <v>13800</v>
      </c>
      <c r="F1614" s="12" t="n">
        <v>50000</v>
      </c>
      <c r="G1614" s="12" t="n">
        <v>2092</v>
      </c>
      <c r="H1614" s="12" t="inlineStr">
        <is>
          <t>SC-1: aeroderivative simple-cycle unit (LM6000 class)</t>
        </is>
      </c>
      <c r="I1614" s="12" t="inlineStr">
        <is>
          <t>MV 15 kV</t>
        </is>
      </c>
      <c r="J1614" s="12" t="inlineStr">
        <is>
          <t>750 kcmil</t>
        </is>
      </c>
      <c r="K1614" s="12" t="n">
        <v>5</v>
      </c>
    </row>
    <row r="1615">
      <c r="A1615" s="12" t="inlineStr">
        <is>
          <t>SC-1 PCM + 15 kV GCB</t>
        </is>
      </c>
      <c r="B1615" s="12" t="inlineStr"/>
      <c r="C1615" s="12" t="inlineStr">
        <is>
          <t>I</t>
        </is>
      </c>
      <c r="D1615" s="12" t="inlineStr">
        <is>
          <t>SC-1 PCM auxiliary transformer primary, 2 MVA 13.8 kV / 480 V (from the GCB bus)</t>
        </is>
      </c>
      <c r="E1615" s="12" t="n">
        <v>13800</v>
      </c>
      <c r="F1615" s="12" t="n">
        <v>2000</v>
      </c>
      <c r="G1615" s="12" t="n">
        <v>84</v>
      </c>
      <c r="H1615" s="12" t="inlineStr">
        <is>
          <t>SC-1 PCM + 15 kV GCB</t>
        </is>
      </c>
      <c r="I1615" s="12" t="inlineStr">
        <is>
          <t>MV 15 kV</t>
        </is>
      </c>
      <c r="J1615" s="12" t="inlineStr">
        <is>
          <t>2</t>
        </is>
      </c>
      <c r="K1615" s="12" t="n">
        <v>1</v>
      </c>
    </row>
    <row r="1616">
      <c r="A1616" s="12" t="inlineStr">
        <is>
          <t>SC-2 PCM + 15 kV GCB</t>
        </is>
      </c>
      <c r="B1616" s="12" t="inlineStr"/>
      <c r="C1616" s="12" t="inlineStr">
        <is>
          <t>I</t>
        </is>
      </c>
      <c r="D1616" s="12" t="inlineStr">
        <is>
          <t>SC-2 (LM6000 class) generator leads to its PCM / GCB</t>
        </is>
      </c>
      <c r="E1616" s="12" t="n">
        <v>13800</v>
      </c>
      <c r="F1616" s="12" t="n">
        <v>50000</v>
      </c>
      <c r="G1616" s="12" t="n">
        <v>2092</v>
      </c>
      <c r="H1616" s="12" t="inlineStr">
        <is>
          <t>SC-2: aeroderivative simple-cycle unit (LM6000 class)</t>
        </is>
      </c>
      <c r="I1616" s="12" t="inlineStr">
        <is>
          <t>MV 15 kV</t>
        </is>
      </c>
      <c r="J1616" s="12" t="inlineStr">
        <is>
          <t>750 kcmil</t>
        </is>
      </c>
      <c r="K1616" s="12" t="n">
        <v>5</v>
      </c>
    </row>
    <row r="1617">
      <c r="A1617" s="12" t="inlineStr">
        <is>
          <t>SC-2 PCM + 15 kV GCB</t>
        </is>
      </c>
      <c r="B1617" s="12" t="inlineStr"/>
      <c r="C1617" s="12" t="inlineStr">
        <is>
          <t>I</t>
        </is>
      </c>
      <c r="D1617" s="12" t="inlineStr">
        <is>
          <t>SC-2 PCM auxiliary transformer primary, 2 MVA 13.8 kV / 480 V (from the GCB bus)</t>
        </is>
      </c>
      <c r="E1617" s="12" t="n">
        <v>13800</v>
      </c>
      <c r="F1617" s="12" t="n">
        <v>2000</v>
      </c>
      <c r="G1617" s="12" t="n">
        <v>84</v>
      </c>
      <c r="H1617" s="12" t="inlineStr">
        <is>
          <t>SC-2 PCM + 15 kV GCB</t>
        </is>
      </c>
      <c r="I1617" s="12" t="inlineStr">
        <is>
          <t>MV 15 kV</t>
        </is>
      </c>
      <c r="J1617" s="12" t="inlineStr">
        <is>
          <t>2</t>
        </is>
      </c>
      <c r="K1617" s="12" t="n">
        <v>1</v>
      </c>
    </row>
    <row r="1618">
      <c r="A1618" s="12" t="inlineStr">
        <is>
          <t>PAD-LV 480 V paralleling switchboard</t>
        </is>
      </c>
      <c r="B1618" s="12" t="inlineStr">
        <is>
          <t>PAD-LV</t>
        </is>
      </c>
      <c r="C1618" s="12" t="inlineStr">
        <is>
          <t>I</t>
        </is>
      </c>
      <c r="D1618" s="12" t="inlineStr">
        <is>
          <t>GEN-E 480 V to PAD-LV (Type W sets, cam-lock)</t>
        </is>
      </c>
      <c r="E1618" s="12" t="n">
        <v>480</v>
      </c>
      <c r="F1618" s="12" t="n">
        <v>2000</v>
      </c>
      <c r="G1618" s="12" t="n">
        <v>2406</v>
      </c>
      <c r="H1618" s="12" t="inlineStr">
        <is>
          <t>GEN-E: enclosed industrial gas genset 2 MW</t>
        </is>
      </c>
      <c r="I1618" s="12" t="inlineStr">
        <is>
          <t>Portable LV</t>
        </is>
      </c>
      <c r="J1618" s="12" t="inlineStr">
        <is>
          <t>4/0</t>
        </is>
      </c>
      <c r="K1618" s="12" t="n">
        <v>8</v>
      </c>
    </row>
    <row r="1619">
      <c r="A1619" s="12" t="inlineStr">
        <is>
          <t>PAD-LV 480 V paralleling switchboard</t>
        </is>
      </c>
      <c r="B1619" s="12" t="inlineStr">
        <is>
          <t>PAD-LV</t>
        </is>
      </c>
      <c r="C1619" s="12" t="inlineStr">
        <is>
          <t>I</t>
        </is>
      </c>
      <c r="D1619" s="12" t="inlineStr">
        <is>
          <t>GEN-O 480 V to PAD-LV (Type W sets, cam-lock)</t>
        </is>
      </c>
      <c r="E1619" s="12" t="n">
        <v>480</v>
      </c>
      <c r="F1619" s="12" t="n">
        <v>1000</v>
      </c>
      <c r="G1619" s="12" t="n">
        <v>1203</v>
      </c>
      <c r="H1619" s="12" t="inlineStr">
        <is>
          <t>GEN-O: open engine-generator skid</t>
        </is>
      </c>
      <c r="I1619" s="12" t="inlineStr">
        <is>
          <t>Portable LV</t>
        </is>
      </c>
      <c r="J1619" s="12" t="inlineStr">
        <is>
          <t>4/0</t>
        </is>
      </c>
      <c r="K1619" s="12" t="n">
        <v>4</v>
      </c>
    </row>
    <row r="1620">
      <c r="A1620" s="12" t="inlineStr">
        <is>
          <t>GSP-1: generator breaker / protection</t>
        </is>
      </c>
      <c r="B1620" s="12" t="inlineStr">
        <is>
          <t>GSP-1</t>
        </is>
      </c>
      <c r="C1620" s="12" t="inlineStr">
        <is>
          <t>I</t>
        </is>
      </c>
      <c r="D1620" s="12" t="inlineStr">
        <is>
          <t>CONT-1 13.8 kV leads to GSP-1</t>
        </is>
      </c>
      <c r="E1620" s="12" t="n">
        <v>13800</v>
      </c>
      <c r="F1620" s="12" t="n">
        <v>2000</v>
      </c>
      <c r="G1620" s="12" t="n">
        <v>93</v>
      </c>
      <c r="H1620" s="12" t="inlineStr">
        <is>
          <t>CONT-1: containerized genset 13.8 kV (40 ft)</t>
        </is>
      </c>
      <c r="I1620" s="12" t="inlineStr">
        <is>
          <t>Portable MV</t>
        </is>
      </c>
      <c r="J1620" s="12" t="inlineStr">
        <is>
          <t>2</t>
        </is>
      </c>
      <c r="K1620" s="12" t="n">
        <v>1</v>
      </c>
    </row>
    <row r="1621">
      <c r="A1621" s="12" t="inlineStr">
        <is>
          <t>GSP-2: generator breaker / protection</t>
        </is>
      </c>
      <c r="B1621" s="12" t="inlineStr">
        <is>
          <t>GSP-2</t>
        </is>
      </c>
      <c r="C1621" s="12" t="inlineStr">
        <is>
          <t>I</t>
        </is>
      </c>
      <c r="D1621" s="12" t="inlineStr">
        <is>
          <t>CONT-2 13.8 kV leads to GSP-2</t>
        </is>
      </c>
      <c r="E1621" s="12" t="n">
        <v>13800</v>
      </c>
      <c r="F1621" s="12" t="n">
        <v>2000</v>
      </c>
      <c r="G1621" s="12" t="n">
        <v>93</v>
      </c>
      <c r="H1621" s="12" t="inlineStr">
        <is>
          <t>CONT-2: containerized genset 13.8 kV (40 ft)</t>
        </is>
      </c>
      <c r="I1621" s="12" t="inlineStr">
        <is>
          <t>Portable MV</t>
        </is>
      </c>
      <c r="J1621" s="12" t="inlineStr">
        <is>
          <t>2</t>
        </is>
      </c>
      <c r="K1621" s="12" t="n">
        <v>1</v>
      </c>
    </row>
    <row r="1622">
      <c r="A1622" s="12" t="inlineStr">
        <is>
          <t>LB: commissioning load bank (trailer)</t>
        </is>
      </c>
      <c r="B1622" s="12" t="inlineStr">
        <is>
          <t>LB</t>
        </is>
      </c>
      <c r="C1622" s="12" t="inlineStr">
        <is>
          <t>I</t>
        </is>
      </c>
      <c r="D1622" s="12" t="inlineStr">
        <is>
          <t>PIC to commissioning load bank</t>
        </is>
      </c>
      <c r="E1622" s="12" t="n">
        <v>13800</v>
      </c>
      <c r="F1622" s="12" t="n">
        <v>2000</v>
      </c>
      <c r="G1622" s="12" t="n">
        <v>93</v>
      </c>
      <c r="H1622" s="12" t="inlineStr">
        <is>
          <t>PIC: portable input cabinet</t>
        </is>
      </c>
      <c r="I1622" s="12" t="inlineStr">
        <is>
          <t>Portable MV</t>
        </is>
      </c>
      <c r="J1622" s="12" t="inlineStr">
        <is>
          <t>2</t>
        </is>
      </c>
      <c r="K1622" s="12" t="n">
        <v>1</v>
      </c>
    </row>
    <row r="1623">
      <c r="A1623" s="12" t="inlineStr">
        <is>
          <t>PAD-EH 13.8 kV switchgear e-house</t>
        </is>
      </c>
      <c r="B1623" s="12" t="inlineStr">
        <is>
          <t>PAD-EH</t>
        </is>
      </c>
      <c r="C1623" s="12" t="inlineStr">
        <is>
          <t>I</t>
        </is>
      </c>
      <c r="D1623" s="12" t="inlineStr">
        <is>
          <t>GSP-1 to PAD-EH</t>
        </is>
      </c>
      <c r="E1623" s="12" t="n">
        <v>13800</v>
      </c>
      <c r="F1623" s="12" t="n">
        <v>2000</v>
      </c>
      <c r="G1623" s="12" t="n">
        <v>93</v>
      </c>
      <c r="H1623" s="12" t="inlineStr">
        <is>
          <t>GSP-1: generator breaker / protection</t>
        </is>
      </c>
      <c r="I1623" s="12" t="inlineStr">
        <is>
          <t>Portable MV</t>
        </is>
      </c>
      <c r="J1623" s="12" t="inlineStr">
        <is>
          <t>2</t>
        </is>
      </c>
      <c r="K1623" s="12" t="n">
        <v>1</v>
      </c>
    </row>
    <row r="1624">
      <c r="A1624" s="12" t="inlineStr">
        <is>
          <t>PAD-EH 13.8 kV switchgear e-house</t>
        </is>
      </c>
      <c r="B1624" s="12" t="inlineStr">
        <is>
          <t>PAD-EH</t>
        </is>
      </c>
      <c r="C1624" s="12" t="inlineStr">
        <is>
          <t>I</t>
        </is>
      </c>
      <c r="D1624" s="12" t="inlineStr">
        <is>
          <t>GSP-2 to PAD-EH</t>
        </is>
      </c>
      <c r="E1624" s="12" t="n">
        <v>13800</v>
      </c>
      <c r="F1624" s="12" t="n">
        <v>2000</v>
      </c>
      <c r="G1624" s="12" t="n">
        <v>93</v>
      </c>
      <c r="H1624" s="12" t="inlineStr">
        <is>
          <t>GSP-2: generator breaker / protection</t>
        </is>
      </c>
      <c r="I1624" s="12" t="inlineStr">
        <is>
          <t>Portable MV</t>
        </is>
      </c>
      <c r="J1624" s="12" t="inlineStr">
        <is>
          <t>2</t>
        </is>
      </c>
      <c r="K1624" s="12" t="n">
        <v>1</v>
      </c>
    </row>
    <row r="1625">
      <c r="A1625" s="12" t="inlineStr">
        <is>
          <t>PIC: portable input cabinet</t>
        </is>
      </c>
      <c r="B1625" s="12" t="inlineStr">
        <is>
          <t>PIC</t>
        </is>
      </c>
      <c r="C1625" s="12" t="inlineStr">
        <is>
          <t>I</t>
        </is>
      </c>
      <c r="D1625" s="12" t="inlineStr">
        <is>
          <t>MOB-1 13.8 kV to PIC through the C-L01 ramp</t>
        </is>
      </c>
      <c r="E1625" s="12" t="n">
        <v>13800</v>
      </c>
      <c r="F1625" s="12" t="n">
        <v>2000</v>
      </c>
      <c r="G1625" s="12" t="n">
        <v>93</v>
      </c>
      <c r="H1625" s="12" t="inlineStr">
        <is>
          <t>MOB-1: trailer genset</t>
        </is>
      </c>
      <c r="I1625" s="12" t="inlineStr">
        <is>
          <t>Portable MV</t>
        </is>
      </c>
      <c r="J1625" s="12" t="inlineStr">
        <is>
          <t>2</t>
        </is>
      </c>
      <c r="K1625" s="12" t="n">
        <v>1</v>
      </c>
    </row>
    <row r="1626">
      <c r="A1626" s="12" t="inlineStr">
        <is>
          <t>CHW pumps</t>
        </is>
      </c>
      <c r="B1626" s="12" t="inlineStr"/>
      <c r="C1626" s="12" t="inlineStr">
        <is>
          <t>J</t>
        </is>
      </c>
      <c r="D1626" s="12" t="inlineStr">
        <is>
          <t>Motor 1 of 4, 150 kW</t>
        </is>
      </c>
      <c r="E1626" s="12" t="n">
        <v>480</v>
      </c>
      <c r="F1626" s="12" t="n">
        <v>150</v>
      </c>
      <c r="G1626" s="12" t="n">
        <v>212.3</v>
      </c>
      <c r="H1626" s="12" t="inlineStr">
        <is>
          <t>Inlet-chilling e-house / transformer</t>
        </is>
      </c>
      <c r="I1626" s="12" t="inlineStr">
        <is>
          <t>LV 600 V</t>
        </is>
      </c>
      <c r="J1626" s="12" t="inlineStr">
        <is>
          <t>350 kcmil</t>
        </is>
      </c>
      <c r="K1626" s="12" t="n">
        <v>1</v>
      </c>
    </row>
    <row r="1627">
      <c r="A1627" s="12" t="inlineStr">
        <is>
          <t>CHW pumps</t>
        </is>
      </c>
      <c r="B1627" s="12" t="inlineStr"/>
      <c r="C1627" s="12" t="inlineStr">
        <is>
          <t>J</t>
        </is>
      </c>
      <c r="D1627" s="12" t="inlineStr">
        <is>
          <t>Motor 2 of 4, 150 kW</t>
        </is>
      </c>
      <c r="E1627" s="12" t="n">
        <v>480</v>
      </c>
      <c r="F1627" s="12" t="n">
        <v>150</v>
      </c>
      <c r="G1627" s="12" t="n">
        <v>212.3</v>
      </c>
      <c r="H1627" s="12" t="inlineStr">
        <is>
          <t>Inlet-chilling e-house / transformer</t>
        </is>
      </c>
      <c r="I1627" s="12" t="inlineStr">
        <is>
          <t>LV 600 V</t>
        </is>
      </c>
      <c r="J1627" s="12" t="inlineStr">
        <is>
          <t>350 kcmil</t>
        </is>
      </c>
      <c r="K1627" s="12" t="n">
        <v>1</v>
      </c>
    </row>
    <row r="1628">
      <c r="A1628" s="12" t="inlineStr">
        <is>
          <t>CHW pumps</t>
        </is>
      </c>
      <c r="B1628" s="12" t="inlineStr"/>
      <c r="C1628" s="12" t="inlineStr">
        <is>
          <t>J</t>
        </is>
      </c>
      <c r="D1628" s="12" t="inlineStr">
        <is>
          <t>Motor 3 of 4, 150 kW</t>
        </is>
      </c>
      <c r="E1628" s="12" t="n">
        <v>480</v>
      </c>
      <c r="F1628" s="12" t="n">
        <v>150</v>
      </c>
      <c r="G1628" s="12" t="n">
        <v>212.3</v>
      </c>
      <c r="H1628" s="12" t="inlineStr">
        <is>
          <t>Inlet-chilling e-house / transformer</t>
        </is>
      </c>
      <c r="I1628" s="12" t="inlineStr">
        <is>
          <t>LV 600 V</t>
        </is>
      </c>
      <c r="J1628" s="12" t="inlineStr">
        <is>
          <t>350 kcmil</t>
        </is>
      </c>
      <c r="K1628" s="12" t="n">
        <v>1</v>
      </c>
    </row>
    <row r="1629">
      <c r="A1629" s="12" t="inlineStr">
        <is>
          <t>CHW pumps</t>
        </is>
      </c>
      <c r="B1629" s="12" t="inlineStr"/>
      <c r="C1629" s="12" t="inlineStr">
        <is>
          <t>J</t>
        </is>
      </c>
      <c r="D1629" s="12" t="inlineStr">
        <is>
          <t>Motor 4 of 4, 150 kW</t>
        </is>
      </c>
      <c r="E1629" s="12" t="n">
        <v>480</v>
      </c>
      <c r="F1629" s="12" t="n">
        <v>150</v>
      </c>
      <c r="G1629" s="12" t="n">
        <v>212.3</v>
      </c>
      <c r="H1629" s="12" t="inlineStr">
        <is>
          <t>Inlet-chilling e-house / transformer</t>
        </is>
      </c>
      <c r="I1629" s="12" t="inlineStr">
        <is>
          <t>LV 600 V</t>
        </is>
      </c>
      <c r="J1629" s="12" t="inlineStr">
        <is>
          <t>350 kcmil</t>
        </is>
      </c>
      <c r="K1629" s="12" t="n">
        <v>1</v>
      </c>
    </row>
    <row r="1630">
      <c r="A1630" s="12" t="inlineStr">
        <is>
          <t>CONDITIONAL: TES chilled-water tank</t>
        </is>
      </c>
      <c r="B1630" s="12" t="inlineStr"/>
      <c r="C1630" s="12" t="inlineStr">
        <is>
          <t>J</t>
        </is>
      </c>
      <c r="D1630" s="12" t="inlineStr">
        <is>
          <t>LV power feeder</t>
        </is>
      </c>
      <c r="E1630" s="12" t="n">
        <v>480</v>
      </c>
      <c r="F1630" s="12" t="n">
        <v>10</v>
      </c>
      <c r="G1630" s="12" t="n">
        <v>14.2</v>
      </c>
      <c r="H1630" s="12" t="inlineStr">
        <is>
          <t>Inlet-chilling e-house / transformer</t>
        </is>
      </c>
      <c r="I1630" s="12" t="inlineStr">
        <is>
          <t>LV 600 V</t>
        </is>
      </c>
      <c r="J1630" s="12" t="inlineStr">
        <is>
          <t>8</t>
        </is>
      </c>
      <c r="K1630" s="12" t="n">
        <v>1</v>
      </c>
    </row>
    <row r="1631">
      <c r="A1631" s="12" t="inlineStr">
        <is>
          <t>Chillers x6 (water-cooled)</t>
        </is>
      </c>
      <c r="B1631" s="12" t="inlineStr"/>
      <c r="C1631" s="12" t="inlineStr">
        <is>
          <t>J</t>
        </is>
      </c>
      <c r="D1631" s="12" t="inlineStr">
        <is>
          <t>Motor 1 of 6, 7 kW</t>
        </is>
      </c>
      <c r="E1631" s="12" t="n">
        <v>480</v>
      </c>
      <c r="F1631" s="12" t="n">
        <v>7</v>
      </c>
      <c r="G1631" s="12" t="n">
        <v>9.9</v>
      </c>
      <c r="H1631" s="12" t="inlineStr">
        <is>
          <t>Inlet-chilling e-house / transformer</t>
        </is>
      </c>
      <c r="I1631" s="12" t="inlineStr">
        <is>
          <t>LV 600 V</t>
        </is>
      </c>
      <c r="J1631" s="12" t="inlineStr">
        <is>
          <t>10</t>
        </is>
      </c>
      <c r="K1631" s="12" t="n">
        <v>1</v>
      </c>
    </row>
    <row r="1632">
      <c r="A1632" s="12" t="inlineStr">
        <is>
          <t>Chillers x6 (water-cooled)</t>
        </is>
      </c>
      <c r="B1632" s="12" t="inlineStr"/>
      <c r="C1632" s="12" t="inlineStr">
        <is>
          <t>J</t>
        </is>
      </c>
      <c r="D1632" s="12" t="inlineStr">
        <is>
          <t>Motor 2 of 6, 7 kW</t>
        </is>
      </c>
      <c r="E1632" s="12" t="n">
        <v>480</v>
      </c>
      <c r="F1632" s="12" t="n">
        <v>7</v>
      </c>
      <c r="G1632" s="12" t="n">
        <v>9.9</v>
      </c>
      <c r="H1632" s="12" t="inlineStr">
        <is>
          <t>Inlet-chilling e-house / transformer</t>
        </is>
      </c>
      <c r="I1632" s="12" t="inlineStr">
        <is>
          <t>LV 600 V</t>
        </is>
      </c>
      <c r="J1632" s="12" t="inlineStr">
        <is>
          <t>10</t>
        </is>
      </c>
      <c r="K1632" s="12" t="n">
        <v>1</v>
      </c>
    </row>
    <row r="1633">
      <c r="A1633" s="12" t="inlineStr">
        <is>
          <t>Chillers x6 (water-cooled)</t>
        </is>
      </c>
      <c r="B1633" s="12" t="inlineStr"/>
      <c r="C1633" s="12" t="inlineStr">
        <is>
          <t>J</t>
        </is>
      </c>
      <c r="D1633" s="12" t="inlineStr">
        <is>
          <t>Motor 3 of 6, 7 kW</t>
        </is>
      </c>
      <c r="E1633" s="12" t="n">
        <v>480</v>
      </c>
      <c r="F1633" s="12" t="n">
        <v>7</v>
      </c>
      <c r="G1633" s="12" t="n">
        <v>9.9</v>
      </c>
      <c r="H1633" s="12" t="inlineStr">
        <is>
          <t>Inlet-chilling e-house / transformer</t>
        </is>
      </c>
      <c r="I1633" s="12" t="inlineStr">
        <is>
          <t>LV 600 V</t>
        </is>
      </c>
      <c r="J1633" s="12" t="inlineStr">
        <is>
          <t>10</t>
        </is>
      </c>
      <c r="K1633" s="12" t="n">
        <v>1</v>
      </c>
    </row>
    <row r="1634">
      <c r="A1634" s="12" t="inlineStr">
        <is>
          <t>Chillers x6 (water-cooled)</t>
        </is>
      </c>
      <c r="B1634" s="12" t="inlineStr"/>
      <c r="C1634" s="12" t="inlineStr">
        <is>
          <t>J</t>
        </is>
      </c>
      <c r="D1634" s="12" t="inlineStr">
        <is>
          <t>Motor 4 of 6, 7 kW</t>
        </is>
      </c>
      <c r="E1634" s="12" t="n">
        <v>480</v>
      </c>
      <c r="F1634" s="12" t="n">
        <v>7</v>
      </c>
      <c r="G1634" s="12" t="n">
        <v>9.9</v>
      </c>
      <c r="H1634" s="12" t="inlineStr">
        <is>
          <t>Inlet-chilling e-house / transformer</t>
        </is>
      </c>
      <c r="I1634" s="12" t="inlineStr">
        <is>
          <t>LV 600 V</t>
        </is>
      </c>
      <c r="J1634" s="12" t="inlineStr">
        <is>
          <t>10</t>
        </is>
      </c>
      <c r="K1634" s="12" t="n">
        <v>1</v>
      </c>
    </row>
    <row r="1635">
      <c r="A1635" s="12" t="inlineStr">
        <is>
          <t>Chillers x6 (water-cooled)</t>
        </is>
      </c>
      <c r="B1635" s="12" t="inlineStr"/>
      <c r="C1635" s="12" t="inlineStr">
        <is>
          <t>J</t>
        </is>
      </c>
      <c r="D1635" s="12" t="inlineStr">
        <is>
          <t>Motor 5 of 6, 7 kW</t>
        </is>
      </c>
      <c r="E1635" s="12" t="n">
        <v>480</v>
      </c>
      <c r="F1635" s="12" t="n">
        <v>7</v>
      </c>
      <c r="G1635" s="12" t="n">
        <v>9.9</v>
      </c>
      <c r="H1635" s="12" t="inlineStr">
        <is>
          <t>Inlet-chilling e-house / transformer</t>
        </is>
      </c>
      <c r="I1635" s="12" t="inlineStr">
        <is>
          <t>LV 600 V</t>
        </is>
      </c>
      <c r="J1635" s="12" t="inlineStr">
        <is>
          <t>10</t>
        </is>
      </c>
      <c r="K1635" s="12" t="n">
        <v>1</v>
      </c>
    </row>
    <row r="1636">
      <c r="A1636" s="12" t="inlineStr">
        <is>
          <t>Chillers x6 (water-cooled)</t>
        </is>
      </c>
      <c r="B1636" s="12" t="inlineStr"/>
      <c r="C1636" s="12" t="inlineStr">
        <is>
          <t>J</t>
        </is>
      </c>
      <c r="D1636" s="12" t="inlineStr">
        <is>
          <t>Motor 6 of 6, 7 kW</t>
        </is>
      </c>
      <c r="E1636" s="12" t="n">
        <v>480</v>
      </c>
      <c r="F1636" s="12" t="n">
        <v>7</v>
      </c>
      <c r="G1636" s="12" t="n">
        <v>9.9</v>
      </c>
      <c r="H1636" s="12" t="inlineStr">
        <is>
          <t>Inlet-chilling e-house / transformer</t>
        </is>
      </c>
      <c r="I1636" s="12" t="inlineStr">
        <is>
          <t>LV 600 V</t>
        </is>
      </c>
      <c r="J1636" s="12" t="inlineStr">
        <is>
          <t>10</t>
        </is>
      </c>
      <c r="K1636" s="12" t="n">
        <v>1</v>
      </c>
    </row>
    <row r="1637">
      <c r="A1637" s="12" t="inlineStr">
        <is>
          <t>Inlet-chilling tower (12 cells): chiller heat rejection</t>
        </is>
      </c>
      <c r="B1637" s="12" t="inlineStr"/>
      <c r="C1637" s="12" t="inlineStr">
        <is>
          <t>J</t>
        </is>
      </c>
      <c r="D1637" s="12" t="inlineStr">
        <is>
          <t>Motor 1 of 12, 75 kW (VFD output)</t>
        </is>
      </c>
      <c r="E1637" s="12" t="n">
        <v>480</v>
      </c>
      <c r="F1637" s="12" t="n">
        <v>75</v>
      </c>
      <c r="G1637" s="12" t="n">
        <v>106</v>
      </c>
      <c r="H1637" s="12" t="inlineStr">
        <is>
          <t>Inlet-chilling e-house / transformer</t>
        </is>
      </c>
      <c r="I1637" s="12" t="inlineStr">
        <is>
          <t>LV 600 V</t>
        </is>
      </c>
      <c r="J1637" s="12" t="inlineStr">
        <is>
          <t>2/0</t>
        </is>
      </c>
      <c r="K1637" s="12" t="n">
        <v>1</v>
      </c>
    </row>
    <row r="1638">
      <c r="A1638" s="12" t="inlineStr">
        <is>
          <t>Inlet-chilling tower (12 cells): chiller heat rejection</t>
        </is>
      </c>
      <c r="B1638" s="12" t="inlineStr"/>
      <c r="C1638" s="12" t="inlineStr">
        <is>
          <t>J</t>
        </is>
      </c>
      <c r="D1638" s="12" t="inlineStr">
        <is>
          <t>Motor 2 of 12, 75 kW (VFD output)</t>
        </is>
      </c>
      <c r="E1638" s="12" t="n">
        <v>480</v>
      </c>
      <c r="F1638" s="12" t="n">
        <v>75</v>
      </c>
      <c r="G1638" s="12" t="n">
        <v>106</v>
      </c>
      <c r="H1638" s="12" t="inlineStr">
        <is>
          <t>Inlet-chilling e-house / transformer</t>
        </is>
      </c>
      <c r="I1638" s="12" t="inlineStr">
        <is>
          <t>LV 600 V</t>
        </is>
      </c>
      <c r="J1638" s="12" t="inlineStr">
        <is>
          <t>2/0</t>
        </is>
      </c>
      <c r="K1638" s="12" t="n">
        <v>1</v>
      </c>
    </row>
    <row r="1639">
      <c r="A1639" s="12" t="inlineStr">
        <is>
          <t>Inlet-chilling tower (12 cells): chiller heat rejection</t>
        </is>
      </c>
      <c r="B1639" s="12" t="inlineStr"/>
      <c r="C1639" s="12" t="inlineStr">
        <is>
          <t>J</t>
        </is>
      </c>
      <c r="D1639" s="12" t="inlineStr">
        <is>
          <t>Motor 3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Motor 4 of 12, 75 kW (VFD output)</t>
        </is>
      </c>
      <c r="E1640" s="12" t="n">
        <v>480</v>
      </c>
      <c r="F1640" s="12" t="n">
        <v>75</v>
      </c>
      <c r="G1640" s="12" t="n">
        <v>106</v>
      </c>
      <c r="H1640" s="12" t="inlineStr">
        <is>
          <t>Inlet-chilling e-house / transformer</t>
        </is>
      </c>
      <c r="I1640" s="12" t="inlineStr">
        <is>
          <t>LV 600 V</t>
        </is>
      </c>
      <c r="J1640" s="12" t="inlineStr">
        <is>
          <t>2/0</t>
        </is>
      </c>
      <c r="K1640" s="12" t="n">
        <v>1</v>
      </c>
    </row>
    <row r="1641">
      <c r="A1641" s="12" t="inlineStr">
        <is>
          <t>Inlet-chilling tower (12 cells): chiller heat rejection</t>
        </is>
      </c>
      <c r="B1641" s="12" t="inlineStr"/>
      <c r="C1641" s="12" t="inlineStr">
        <is>
          <t>J</t>
        </is>
      </c>
      <c r="D1641" s="12" t="inlineStr">
        <is>
          <t>Motor 5 of 12, 75 kW (VFD output)</t>
        </is>
      </c>
      <c r="E1641" s="12" t="n">
        <v>480</v>
      </c>
      <c r="F1641" s="12" t="n">
        <v>75</v>
      </c>
      <c r="G1641" s="12" t="n">
        <v>106</v>
      </c>
      <c r="H1641" s="12" t="inlineStr">
        <is>
          <t>Inlet-chilling e-house / transformer</t>
        </is>
      </c>
      <c r="I1641" s="12" t="inlineStr">
        <is>
          <t>LV 600 V</t>
        </is>
      </c>
      <c r="J1641" s="12" t="inlineStr">
        <is>
          <t>2/0</t>
        </is>
      </c>
      <c r="K1641" s="12" t="n">
        <v>1</v>
      </c>
    </row>
    <row r="1642">
      <c r="A1642" s="12" t="inlineStr">
        <is>
          <t>Inlet-chilling tower (12 cells): chiller heat rejection</t>
        </is>
      </c>
      <c r="B1642" s="12" t="inlineStr"/>
      <c r="C1642" s="12" t="inlineStr">
        <is>
          <t>J</t>
        </is>
      </c>
      <c r="D1642" s="12" t="inlineStr">
        <is>
          <t>Motor 6 of 12, 75 kW (VFD output)</t>
        </is>
      </c>
      <c r="E1642" s="12" t="n">
        <v>480</v>
      </c>
      <c r="F1642" s="12" t="n">
        <v>75</v>
      </c>
      <c r="G1642" s="12" t="n">
        <v>106</v>
      </c>
      <c r="H1642" s="12" t="inlineStr">
        <is>
          <t>Inlet-chilling e-house / transformer</t>
        </is>
      </c>
      <c r="I1642" s="12" t="inlineStr">
        <is>
          <t>LV 600 V</t>
        </is>
      </c>
      <c r="J1642" s="12" t="inlineStr">
        <is>
          <t>2/0</t>
        </is>
      </c>
      <c r="K1642" s="12" t="n">
        <v>1</v>
      </c>
    </row>
    <row r="1643">
      <c r="A1643" s="12" t="inlineStr">
        <is>
          <t>Inlet-chilling tower (12 cells): chiller heat rejection</t>
        </is>
      </c>
      <c r="B1643" s="12" t="inlineStr"/>
      <c r="C1643" s="12" t="inlineStr">
        <is>
          <t>J</t>
        </is>
      </c>
      <c r="D1643" s="12" t="inlineStr">
        <is>
          <t>Motor 7 of 12, 75 kW (VFD output)</t>
        </is>
      </c>
      <c r="E1643" s="12" t="n">
        <v>480</v>
      </c>
      <c r="F1643" s="12" t="n">
        <v>75</v>
      </c>
      <c r="G1643" s="12" t="n">
        <v>106</v>
      </c>
      <c r="H1643" s="12" t="inlineStr">
        <is>
          <t>Inlet-chilling e-house / transformer</t>
        </is>
      </c>
      <c r="I1643" s="12" t="inlineStr">
        <is>
          <t>LV 600 V</t>
        </is>
      </c>
      <c r="J1643" s="12" t="inlineStr">
        <is>
          <t>2/0</t>
        </is>
      </c>
      <c r="K1643" s="12" t="n">
        <v>1</v>
      </c>
    </row>
    <row r="1644">
      <c r="A1644" s="12" t="inlineStr">
        <is>
          <t>Inlet-chilling tower (12 cells): chiller heat rejection</t>
        </is>
      </c>
      <c r="B1644" s="12" t="inlineStr"/>
      <c r="C1644" s="12" t="inlineStr">
        <is>
          <t>J</t>
        </is>
      </c>
      <c r="D1644" s="12" t="inlineStr">
        <is>
          <t>Motor 8 of 12, 75 kW (VFD output)</t>
        </is>
      </c>
      <c r="E1644" s="12" t="n">
        <v>480</v>
      </c>
      <c r="F1644" s="12" t="n">
        <v>75</v>
      </c>
      <c r="G1644" s="12" t="n">
        <v>106</v>
      </c>
      <c r="H1644" s="12" t="inlineStr">
        <is>
          <t>Inlet-chilling e-house / transformer</t>
        </is>
      </c>
      <c r="I1644" s="12" t="inlineStr">
        <is>
          <t>LV 600 V</t>
        </is>
      </c>
      <c r="J1644" s="12" t="inlineStr">
        <is>
          <t>2/0</t>
        </is>
      </c>
      <c r="K1644" s="12" t="n">
        <v>1</v>
      </c>
    </row>
    <row r="1645">
      <c r="A1645" s="12" t="inlineStr">
        <is>
          <t>Inlet-chilling tower (12 cells): chiller heat rejection</t>
        </is>
      </c>
      <c r="B1645" s="12" t="inlineStr"/>
      <c r="C1645" s="12" t="inlineStr">
        <is>
          <t>J</t>
        </is>
      </c>
      <c r="D1645" s="12" t="inlineStr">
        <is>
          <t>Motor 9 of 12, 75 kW (VFD output)</t>
        </is>
      </c>
      <c r="E1645" s="12" t="n">
        <v>480</v>
      </c>
      <c r="F1645" s="12" t="n">
        <v>75</v>
      </c>
      <c r="G1645" s="12" t="n">
        <v>106</v>
      </c>
      <c r="H1645" s="12" t="inlineStr">
        <is>
          <t>Inlet-chilling e-house / transformer</t>
        </is>
      </c>
      <c r="I1645" s="12" t="inlineStr">
        <is>
          <t>LV 600 V</t>
        </is>
      </c>
      <c r="J1645" s="12" t="inlineStr">
        <is>
          <t>2/0</t>
        </is>
      </c>
      <c r="K1645" s="12" t="n">
        <v>1</v>
      </c>
    </row>
    <row r="1646">
      <c r="A1646" s="12" t="inlineStr">
        <is>
          <t>Inlet-chilling tower (12 cells): chiller heat rejection</t>
        </is>
      </c>
      <c r="B1646" s="12" t="inlineStr"/>
      <c r="C1646" s="12" t="inlineStr">
        <is>
          <t>J</t>
        </is>
      </c>
      <c r="D1646" s="12" t="inlineStr">
        <is>
          <t>Motor 10 of 12, 75 kW (VFD output)</t>
        </is>
      </c>
      <c r="E1646" s="12" t="n">
        <v>480</v>
      </c>
      <c r="F1646" s="12" t="n">
        <v>75</v>
      </c>
      <c r="G1646" s="12" t="n">
        <v>106</v>
      </c>
      <c r="H1646" s="12" t="inlineStr">
        <is>
          <t>Inlet-chilling e-house / transformer</t>
        </is>
      </c>
      <c r="I1646" s="12" t="inlineStr">
        <is>
          <t>LV 600 V</t>
        </is>
      </c>
      <c r="J1646" s="12" t="inlineStr">
        <is>
          <t>2/0</t>
        </is>
      </c>
      <c r="K1646" s="12" t="n">
        <v>1</v>
      </c>
    </row>
    <row r="1647">
      <c r="A1647" s="12" t="inlineStr">
        <is>
          <t>Inlet-chilling tower (12 cells): chiller heat rejection</t>
        </is>
      </c>
      <c r="B1647" s="12" t="inlineStr"/>
      <c r="C1647" s="12" t="inlineStr">
        <is>
          <t>J</t>
        </is>
      </c>
      <c r="D1647" s="12" t="inlineStr">
        <is>
          <t>Motor 11 of 12, 75 kW (VFD output)</t>
        </is>
      </c>
      <c r="E1647" s="12" t="n">
        <v>480</v>
      </c>
      <c r="F1647" s="12" t="n">
        <v>75</v>
      </c>
      <c r="G1647" s="12" t="n">
        <v>106</v>
      </c>
      <c r="H1647" s="12" t="inlineStr">
        <is>
          <t>Inlet-chilling e-house / transformer</t>
        </is>
      </c>
      <c r="I1647" s="12" t="inlineStr">
        <is>
          <t>LV 600 V</t>
        </is>
      </c>
      <c r="J1647" s="12" t="inlineStr">
        <is>
          <t>2/0</t>
        </is>
      </c>
      <c r="K1647" s="12" t="n">
        <v>1</v>
      </c>
    </row>
    <row r="1648">
      <c r="A1648" s="12" t="inlineStr">
        <is>
          <t>Inlet-chilling tower (12 cells): chiller heat rejection</t>
        </is>
      </c>
      <c r="B1648" s="12" t="inlineStr"/>
      <c r="C1648" s="12" t="inlineStr">
        <is>
          <t>J</t>
        </is>
      </c>
      <c r="D1648" s="12" t="inlineStr">
        <is>
          <t>Motor 12 of 12, 75 kW (VFD output)</t>
        </is>
      </c>
      <c r="E1648" s="12" t="n">
        <v>480</v>
      </c>
      <c r="F1648" s="12" t="n">
        <v>75</v>
      </c>
      <c r="G1648" s="12" t="n">
        <v>106</v>
      </c>
      <c r="H1648" s="12" t="inlineStr">
        <is>
          <t>Inlet-chilling e-house / transformer</t>
        </is>
      </c>
      <c r="I1648" s="12" t="inlineStr">
        <is>
          <t>LV 600 V</t>
        </is>
      </c>
      <c r="J1648" s="12" t="inlineStr">
        <is>
          <t>2/0</t>
        </is>
      </c>
      <c r="K1648" s="12" t="n">
        <v>1</v>
      </c>
    </row>
    <row r="1649">
      <c r="A1649" s="12" t="inlineStr">
        <is>
          <t>Inlet-chilling tower (12 cells): chiller heat rejection</t>
        </is>
      </c>
      <c r="B1649" s="12" t="inlineStr"/>
      <c r="C1649" s="12" t="inlineStr">
        <is>
          <t>J</t>
        </is>
      </c>
      <c r="D1649" s="12" t="inlineStr">
        <is>
          <t>Area / platform lighting circuit 1 (12 fixtures)</t>
        </is>
      </c>
      <c r="E1649" s="12" t="n">
        <v>480</v>
      </c>
      <c r="F1649" s="12" t="n">
        <v>3</v>
      </c>
      <c r="G1649" s="12" t="n">
        <v>5</v>
      </c>
      <c r="H1649" s="12" t="inlineStr">
        <is>
          <t>Inlet-chilling e-house / transformer</t>
        </is>
      </c>
      <c r="I1649" s="12" t="inlineStr">
        <is>
          <t>LV 600 V</t>
        </is>
      </c>
      <c r="J1649" s="12" t="inlineStr">
        <is>
          <t>10</t>
        </is>
      </c>
      <c r="K1649" s="12" t="n">
        <v>1</v>
      </c>
    </row>
    <row r="1650">
      <c r="A1650" s="12" t="inlineStr">
        <is>
          <t>Inlet-chilling e-house / transformer</t>
        </is>
      </c>
      <c r="B1650" s="12" t="inlineStr"/>
      <c r="C1650" s="12" t="inlineStr">
        <is>
          <t>J</t>
        </is>
      </c>
      <c r="D1650" s="12" t="inlineStr">
        <is>
          <t>Inlet-chilling e-house / transformer</t>
        </is>
      </c>
      <c r="E1650" s="12" t="n">
        <v>13800</v>
      </c>
      <c r="F1650" s="12" t="n">
        <v>12000</v>
      </c>
      <c r="G1650" s="12" t="n">
        <v>502</v>
      </c>
      <c r="H1650" s="12" t="inlineStr">
        <is>
          <t>R1 SWGR-13.8-1 (11 x 36 in cubicles, 15 kV metal-clad)</t>
        </is>
      </c>
      <c r="I1650" s="12" t="inlineStr">
        <is>
          <t>MV 15 kV</t>
        </is>
      </c>
      <c r="J1650" s="12" t="inlineStr">
        <is>
          <t>1000 kcmil</t>
        </is>
      </c>
      <c r="K1650" s="12" t="n">
        <v>1</v>
      </c>
    </row>
    <row r="1651">
      <c r="A1651" s="12" t="inlineStr">
        <is>
          <t>CW pumps (inlet chilling)</t>
        </is>
      </c>
      <c r="B1651" s="12" t="inlineStr"/>
      <c r="C1651" s="12" t="inlineStr">
        <is>
          <t>J</t>
        </is>
      </c>
      <c r="D1651" s="12" t="inlineStr">
        <is>
          <t>Inlet-chilling CW pump 1</t>
        </is>
      </c>
      <c r="E1651" s="12" t="n">
        <v>4160</v>
      </c>
      <c r="F1651" s="12" t="n">
        <v>450</v>
      </c>
      <c r="G1651" s="12" t="n">
        <v>69</v>
      </c>
      <c r="H1651" s="12" t="inlineStr">
        <is>
          <t>Inlet-chilling e-house / transformer</t>
        </is>
      </c>
      <c r="I1651" s="12" t="inlineStr">
        <is>
          <t>MV 5 kV</t>
        </is>
      </c>
      <c r="J1651" s="12" t="inlineStr">
        <is>
          <t>2</t>
        </is>
      </c>
      <c r="K1651" s="12" t="n">
        <v>1</v>
      </c>
    </row>
    <row r="1652">
      <c r="A1652" s="12" t="inlineStr">
        <is>
          <t>CW pumps (inlet chilling)</t>
        </is>
      </c>
      <c r="B1652" s="12" t="inlineStr"/>
      <c r="C1652" s="12" t="inlineStr">
        <is>
          <t>J</t>
        </is>
      </c>
      <c r="D1652" s="12" t="inlineStr">
        <is>
          <t>Inlet-chilling CW pump 2</t>
        </is>
      </c>
      <c r="E1652" s="12" t="n">
        <v>4160</v>
      </c>
      <c r="F1652" s="12" t="n">
        <v>450</v>
      </c>
      <c r="G1652" s="12" t="n">
        <v>69</v>
      </c>
      <c r="H1652" s="12" t="inlineStr">
        <is>
          <t>Inlet-chilling e-house / transformer</t>
        </is>
      </c>
      <c r="I1652" s="12" t="inlineStr">
        <is>
          <t>MV 5 kV</t>
        </is>
      </c>
      <c r="J1652" s="12" t="inlineStr">
        <is>
          <t>2</t>
        </is>
      </c>
      <c r="K1652" s="12" t="n">
        <v>1</v>
      </c>
    </row>
    <row r="1653">
      <c r="A1653" s="12" t="inlineStr">
        <is>
          <t>CW pumps (inlet chilling)</t>
        </is>
      </c>
      <c r="B1653" s="12" t="inlineStr"/>
      <c r="C1653" s="12" t="inlineStr">
        <is>
          <t>J</t>
        </is>
      </c>
      <c r="D1653" s="12" t="inlineStr">
        <is>
          <t>Inlet-chilling CW pump 3</t>
        </is>
      </c>
      <c r="E1653" s="12" t="n">
        <v>4160</v>
      </c>
      <c r="F1653" s="12" t="n">
        <v>450</v>
      </c>
      <c r="G1653" s="12" t="n">
        <v>69</v>
      </c>
      <c r="H1653" s="12" t="inlineStr">
        <is>
          <t>Inlet-chilling e-house / transformer</t>
        </is>
      </c>
      <c r="I1653" s="12" t="inlineStr">
        <is>
          <t>MV 5 kV</t>
        </is>
      </c>
      <c r="J1653" s="12" t="inlineStr">
        <is>
          <t>2</t>
        </is>
      </c>
      <c r="K1653" s="12" t="n">
        <v>1</v>
      </c>
    </row>
    <row r="1654">
      <c r="A1654" s="12" t="inlineStr">
        <is>
          <t>CW pumps (inlet chilling)</t>
        </is>
      </c>
      <c r="B1654" s="12" t="inlineStr"/>
      <c r="C1654" s="12" t="inlineStr">
        <is>
          <t>J</t>
        </is>
      </c>
      <c r="D1654" s="12" t="inlineStr">
        <is>
          <t>Inlet-chilling CW pump 4</t>
        </is>
      </c>
      <c r="E1654" s="12" t="n">
        <v>4160</v>
      </c>
      <c r="F1654" s="12" t="n">
        <v>450</v>
      </c>
      <c r="G1654" s="12" t="n">
        <v>69</v>
      </c>
      <c r="H1654" s="12" t="inlineStr">
        <is>
          <t>Inlet-chilling e-house / transformer</t>
        </is>
      </c>
      <c r="I1654" s="12" t="inlineStr">
        <is>
          <t>MV 5 kV</t>
        </is>
      </c>
      <c r="J1654" s="12" t="inlineStr">
        <is>
          <t>2</t>
        </is>
      </c>
      <c r="K1654" s="12" t="n">
        <v>1</v>
      </c>
    </row>
    <row r="1655">
      <c r="A1655" s="12" t="inlineStr">
        <is>
          <t>Chillers x6 (water-cooled)</t>
        </is>
      </c>
      <c r="B1655" s="12" t="inlineStr"/>
      <c r="C1655" s="12" t="inlineStr">
        <is>
          <t>J</t>
        </is>
      </c>
      <c r="D1655" s="12" t="inlineStr">
        <is>
          <t>Water-cooled chiller CH-1</t>
        </is>
      </c>
      <c r="E1655" s="12" t="n">
        <v>4160</v>
      </c>
      <c r="F1655" s="12" t="n">
        <v>1500</v>
      </c>
      <c r="G1655" s="12" t="n">
        <v>231</v>
      </c>
      <c r="H1655" s="12" t="inlineStr">
        <is>
          <t>Inlet-chilling e-house / transformer</t>
        </is>
      </c>
      <c r="I1655" s="12" t="inlineStr">
        <is>
          <t>MV 5 kV</t>
        </is>
      </c>
      <c r="J1655" s="12" t="inlineStr">
        <is>
          <t>250 kcmil</t>
        </is>
      </c>
      <c r="K1655" s="12" t="n">
        <v>1</v>
      </c>
    </row>
    <row r="1656">
      <c r="A1656" s="12" t="inlineStr">
        <is>
          <t>Chillers x6 (water-cooled)</t>
        </is>
      </c>
      <c r="B1656" s="12" t="inlineStr"/>
      <c r="C1656" s="12" t="inlineStr">
        <is>
          <t>J</t>
        </is>
      </c>
      <c r="D1656" s="12" t="inlineStr">
        <is>
          <t>Water-cooled chiller CH-2</t>
        </is>
      </c>
      <c r="E1656" s="12" t="n">
        <v>4160</v>
      </c>
      <c r="F1656" s="12" t="n">
        <v>1500</v>
      </c>
      <c r="G1656" s="12" t="n">
        <v>231</v>
      </c>
      <c r="H1656" s="12" t="inlineStr">
        <is>
          <t>Inlet-chilling e-house / transformer</t>
        </is>
      </c>
      <c r="I1656" s="12" t="inlineStr">
        <is>
          <t>MV 5 kV</t>
        </is>
      </c>
      <c r="J1656" s="12" t="inlineStr">
        <is>
          <t>250 kcmil</t>
        </is>
      </c>
      <c r="K1656" s="12" t="n">
        <v>1</v>
      </c>
    </row>
    <row r="1657">
      <c r="A1657" s="12" t="inlineStr">
        <is>
          <t>Chillers x6 (water-cooled)</t>
        </is>
      </c>
      <c r="B1657" s="12" t="inlineStr"/>
      <c r="C1657" s="12" t="inlineStr">
        <is>
          <t>J</t>
        </is>
      </c>
      <c r="D1657" s="12" t="inlineStr">
        <is>
          <t>Water-cooled chiller CH-3</t>
        </is>
      </c>
      <c r="E1657" s="12" t="n">
        <v>4160</v>
      </c>
      <c r="F1657" s="12" t="n">
        <v>1500</v>
      </c>
      <c r="G1657" s="12" t="n">
        <v>231</v>
      </c>
      <c r="H1657" s="12" t="inlineStr">
        <is>
          <t>Inlet-chilling e-house / transformer</t>
        </is>
      </c>
      <c r="I1657" s="12" t="inlineStr">
        <is>
          <t>MV 5 kV</t>
        </is>
      </c>
      <c r="J1657" s="12" t="inlineStr">
        <is>
          <t>250 kcmil</t>
        </is>
      </c>
      <c r="K1657" s="12" t="n">
        <v>1</v>
      </c>
    </row>
    <row r="1658">
      <c r="A1658" s="12" t="inlineStr">
        <is>
          <t>Chillers x6 (water-cooled)</t>
        </is>
      </c>
      <c r="B1658" s="12" t="inlineStr"/>
      <c r="C1658" s="12" t="inlineStr">
        <is>
          <t>J</t>
        </is>
      </c>
      <c r="D1658" s="12" t="inlineStr">
        <is>
          <t>Water-cooled chiller CH-4</t>
        </is>
      </c>
      <c r="E1658" s="12" t="n">
        <v>4160</v>
      </c>
      <c r="F1658" s="12" t="n">
        <v>1500</v>
      </c>
      <c r="G1658" s="12" t="n">
        <v>231</v>
      </c>
      <c r="H1658" s="12" t="inlineStr">
        <is>
          <t>Inlet-chilling e-house / transformer</t>
        </is>
      </c>
      <c r="I1658" s="12" t="inlineStr">
        <is>
          <t>MV 5 kV</t>
        </is>
      </c>
      <c r="J1658" s="12" t="inlineStr">
        <is>
          <t>250 kcmil</t>
        </is>
      </c>
      <c r="K1658" s="12" t="n">
        <v>1</v>
      </c>
    </row>
    <row r="1659">
      <c r="A1659" s="12" t="inlineStr">
        <is>
          <t>Chillers x6 (water-cooled)</t>
        </is>
      </c>
      <c r="B1659" s="12" t="inlineStr"/>
      <c r="C1659" s="12" t="inlineStr">
        <is>
          <t>J</t>
        </is>
      </c>
      <c r="D1659" s="12" t="inlineStr">
        <is>
          <t>Water-cooled chiller CH-5</t>
        </is>
      </c>
      <c r="E1659" s="12" t="n">
        <v>4160</v>
      </c>
      <c r="F1659" s="12" t="n">
        <v>1500</v>
      </c>
      <c r="G1659" s="12" t="n">
        <v>231</v>
      </c>
      <c r="H1659" s="12" t="inlineStr">
        <is>
          <t>Inlet-chilling e-house / transformer</t>
        </is>
      </c>
      <c r="I1659" s="12" t="inlineStr">
        <is>
          <t>MV 5 kV</t>
        </is>
      </c>
      <c r="J1659" s="12" t="inlineStr">
        <is>
          <t>250 kcmil</t>
        </is>
      </c>
      <c r="K1659" s="12" t="n">
        <v>1</v>
      </c>
    </row>
    <row r="1660">
      <c r="A1660" s="12" t="inlineStr">
        <is>
          <t>Chillers x6 (water-cooled)</t>
        </is>
      </c>
      <c r="B1660" s="12" t="inlineStr"/>
      <c r="C1660" s="12" t="inlineStr">
        <is>
          <t>J</t>
        </is>
      </c>
      <c r="D1660" s="12" t="inlineStr">
        <is>
          <t>Water-cooled chiller CH-6</t>
        </is>
      </c>
      <c r="E1660" s="12" t="n">
        <v>4160</v>
      </c>
      <c r="F1660" s="12" t="n">
        <v>1500</v>
      </c>
      <c r="G1660" s="12" t="n">
        <v>231</v>
      </c>
      <c r="H1660" s="12" t="inlineStr">
        <is>
          <t>Inlet-chilling e-house / transformer</t>
        </is>
      </c>
      <c r="I1660" s="12" t="inlineStr">
        <is>
          <t>MV 5 kV</t>
        </is>
      </c>
      <c r="J1660" s="12" t="inlineStr">
        <is>
          <t>250 kcmil</t>
        </is>
      </c>
      <c r="K1660" s="12" t="n">
        <v>1</v>
      </c>
    </row>
    <row r="1661">
      <c r="A1661" s="12" t="inlineStr">
        <is>
          <t>H2 19: T-H2 230/13.8 kV (about 40 MVA)</t>
        </is>
      </c>
      <c r="B1661" s="12" t="inlineStr">
        <is>
          <t>T-H2</t>
        </is>
      </c>
      <c r="C1661" s="12" t="inlineStr">
        <is>
          <t>K</t>
        </is>
      </c>
      <c r="D1661" s="12" t="inlineStr">
        <is>
          <t>Motor 1 of 1, 15 kW</t>
        </is>
      </c>
      <c r="E1661" s="12" t="n">
        <v>480</v>
      </c>
      <c r="F1661" s="12" t="n">
        <v>15</v>
      </c>
      <c r="G1661" s="12" t="n">
        <v>21.2</v>
      </c>
      <c r="H1661" s="12" t="inlineStr">
        <is>
          <t>H2 20: 13.8 kV e-house</t>
        </is>
      </c>
      <c r="I1661" s="12" t="inlineStr">
        <is>
          <t>LV 600 V</t>
        </is>
      </c>
      <c r="J1661" s="12" t="inlineStr">
        <is>
          <t>10</t>
        </is>
      </c>
      <c r="K1661" s="12" t="n">
        <v>1</v>
      </c>
    </row>
    <row r="1662">
      <c r="A1662" s="12" t="inlineStr">
        <is>
          <t>H2 20: 13.8 kV e-house</t>
        </is>
      </c>
      <c r="B1662" s="12" t="inlineStr"/>
      <c r="C1662" s="12" t="inlineStr">
        <is>
          <t>K</t>
        </is>
      </c>
      <c r="D1662" s="12" t="inlineStr">
        <is>
          <t>Motor 1 of 1, 15 kW</t>
        </is>
      </c>
      <c r="E1662" s="12" t="n">
        <v>480</v>
      </c>
      <c r="F1662" s="12" t="n">
        <v>15</v>
      </c>
      <c r="G1662" s="12" t="n">
        <v>21.2</v>
      </c>
      <c r="H1662" s="12" t="inlineStr">
        <is>
          <t>H2 20: 13.8 kV e-house</t>
        </is>
      </c>
      <c r="I1662" s="12" t="inlineStr">
        <is>
          <t>LV 600 V</t>
        </is>
      </c>
      <c r="J1662" s="12" t="inlineStr">
        <is>
          <t>10</t>
        </is>
      </c>
      <c r="K1662" s="12" t="n">
        <v>1</v>
      </c>
    </row>
    <row r="1663">
      <c r="A1663" s="12" t="inlineStr">
        <is>
          <t>H2 21: rectifier transformer 1 (7 MVA)</t>
        </is>
      </c>
      <c r="B1663" s="12" t="inlineStr"/>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8</t>
        </is>
      </c>
      <c r="K1663" s="12" t="n">
        <v>1</v>
      </c>
    </row>
    <row r="1664">
      <c r="A1664" s="12" t="inlineStr">
        <is>
          <t>H2 21: rectifier transformer 2 (7 MVA)</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8</t>
        </is>
      </c>
      <c r="K1664" s="12" t="n">
        <v>1</v>
      </c>
    </row>
    <row r="1665">
      <c r="A1665" s="12" t="inlineStr">
        <is>
          <t>H2 21: rectifier transformer 3 (7 MVA)</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8</t>
        </is>
      </c>
      <c r="K1665" s="12" t="n">
        <v>1</v>
      </c>
    </row>
    <row r="1666">
      <c r="A1666" s="12" t="inlineStr">
        <is>
          <t>H2 21: rectifier transformer 4 (7 MVA)</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8</t>
        </is>
      </c>
      <c r="K1666" s="12" t="n">
        <v>1</v>
      </c>
    </row>
    <row r="1667">
      <c r="A1667" s="12" t="inlineStr">
        <is>
          <t>H2 21: rectifier transformer 5 (7 MVA)</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10</t>
        </is>
      </c>
      <c r="K1667" s="12" t="n">
        <v>1</v>
      </c>
    </row>
    <row r="1668">
      <c r="A1668" s="12" t="inlineStr">
        <is>
          <t>H2 22: electrolyzer building (5 x HyLYZER-1000 + 5 rectifiers)</t>
        </is>
      </c>
      <c r="B1668" s="12" t="inlineStr">
        <is>
          <t>H2-EL</t>
        </is>
      </c>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8</t>
        </is>
      </c>
      <c r="K1668" s="12" t="n">
        <v>1</v>
      </c>
    </row>
    <row r="1669">
      <c r="A1669" s="12" t="inlineStr">
        <is>
          <t>H2 23: dry coolers</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24: water purification (RO / EDI)</t>
        </is>
      </c>
      <c r="B1670" s="12" t="inlineStr"/>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10</t>
        </is>
      </c>
      <c r="K1670" s="12" t="n">
        <v>1</v>
      </c>
    </row>
    <row r="1671">
      <c r="A1671" s="12" t="inlineStr">
        <is>
          <t>H2 25: H2 dryer / purification</t>
        </is>
      </c>
      <c r="B1671" s="12" t="inlineStr"/>
      <c r="C1671" s="12" t="inlineStr">
        <is>
          <t>K</t>
        </is>
      </c>
      <c r="D1671" s="12" t="inlineStr">
        <is>
          <t>Motor 1 of 1, 15 kW</t>
        </is>
      </c>
      <c r="E1671" s="12" t="n">
        <v>480</v>
      </c>
      <c r="F1671" s="12" t="n">
        <v>15</v>
      </c>
      <c r="G1671" s="12" t="n">
        <v>21.2</v>
      </c>
      <c r="H1671" s="12" t="inlineStr">
        <is>
          <t>H2 20: 13.8 kV e-house</t>
        </is>
      </c>
      <c r="I1671" s="12" t="inlineStr">
        <is>
          <t>LV 600 V</t>
        </is>
      </c>
      <c r="J1671" s="12" t="inlineStr">
        <is>
          <t>10</t>
        </is>
      </c>
      <c r="K1671" s="12" t="n">
        <v>1</v>
      </c>
    </row>
    <row r="1672">
      <c r="A1672" s="12" t="inlineStr">
        <is>
          <t>H2 26: H2 compressor 1 (40 ft ISO)</t>
        </is>
      </c>
      <c r="B1672" s="12" t="inlineStr"/>
      <c r="C1672" s="12" t="inlineStr">
        <is>
          <t>K</t>
        </is>
      </c>
      <c r="D1672" s="12" t="inlineStr">
        <is>
          <t>Motor 1 of 1, 15 kW</t>
        </is>
      </c>
      <c r="E1672" s="12" t="n">
        <v>480</v>
      </c>
      <c r="F1672" s="12" t="n">
        <v>15</v>
      </c>
      <c r="G1672" s="12" t="n">
        <v>21.2</v>
      </c>
      <c r="H1672" s="12" t="inlineStr">
        <is>
          <t>H2 20: 13.8 kV e-house</t>
        </is>
      </c>
      <c r="I1672" s="12" t="inlineStr">
        <is>
          <t>LV 600 V</t>
        </is>
      </c>
      <c r="J1672" s="12" t="inlineStr">
        <is>
          <t>10</t>
        </is>
      </c>
      <c r="K1672" s="12" t="n">
        <v>1</v>
      </c>
    </row>
    <row r="1673">
      <c r="A1673" s="12" t="inlineStr">
        <is>
          <t>H2 26: H2 compressor 2 (40 ft ISO)</t>
        </is>
      </c>
      <c r="B1673" s="12" t="inlineStr"/>
      <c r="C1673" s="12" t="inlineStr">
        <is>
          <t>K</t>
        </is>
      </c>
      <c r="D1673" s="12" t="inlineStr">
        <is>
          <t>Motor 1 of 1, 15 kW</t>
        </is>
      </c>
      <c r="E1673" s="12" t="n">
        <v>480</v>
      </c>
      <c r="F1673" s="12" t="n">
        <v>15</v>
      </c>
      <c r="G1673" s="12" t="n">
        <v>21.2</v>
      </c>
      <c r="H1673" s="12" t="inlineStr">
        <is>
          <t>H2 20: 13.8 kV e-house</t>
        </is>
      </c>
      <c r="I1673" s="12" t="inlineStr">
        <is>
          <t>LV 600 V</t>
        </is>
      </c>
      <c r="J1673" s="12" t="inlineStr">
        <is>
          <t>10</t>
        </is>
      </c>
      <c r="K1673" s="12" t="n">
        <v>1</v>
      </c>
    </row>
    <row r="1674">
      <c r="A1674" s="12" t="inlineStr">
        <is>
          <t>H2 27: storage tube bank (~40 ft tubes)</t>
        </is>
      </c>
      <c r="B1674" s="12" t="inlineStr"/>
      <c r="C1674" s="12" t="inlineStr">
        <is>
          <t>K</t>
        </is>
      </c>
      <c r="D1674" s="12" t="inlineStr">
        <is>
          <t>Motor 1 of 1, 15 kW</t>
        </is>
      </c>
      <c r="E1674" s="12" t="n">
        <v>480</v>
      </c>
      <c r="F1674" s="12" t="n">
        <v>15</v>
      </c>
      <c r="G1674" s="12" t="n">
        <v>21.2</v>
      </c>
      <c r="H1674" s="12" t="inlineStr">
        <is>
          <t>H2 20: 13.8 kV e-house</t>
        </is>
      </c>
      <c r="I1674" s="12" t="inlineStr">
        <is>
          <t>LV 600 V</t>
        </is>
      </c>
      <c r="J1674" s="12" t="inlineStr">
        <is>
          <t>10</t>
        </is>
      </c>
      <c r="K1674" s="12" t="n">
        <v>1</v>
      </c>
    </row>
    <row r="1675">
      <c r="A1675" s="12" t="inlineStr">
        <is>
          <t>H2 27: storage tube bank (~40 ft tubes)</t>
        </is>
      </c>
      <c r="B1675" s="12" t="inlineStr"/>
      <c r="C1675" s="12" t="inlineStr">
        <is>
          <t>K</t>
        </is>
      </c>
      <c r="D1675" s="12" t="inlineStr">
        <is>
          <t>Motor 1 of 1, 15 kW</t>
        </is>
      </c>
      <c r="E1675" s="12" t="n">
        <v>480</v>
      </c>
      <c r="F1675" s="12" t="n">
        <v>15</v>
      </c>
      <c r="G1675" s="12" t="n">
        <v>21.2</v>
      </c>
      <c r="H1675" s="12" t="inlineStr">
        <is>
          <t>H2 20: 13.8 kV e-house</t>
        </is>
      </c>
      <c r="I1675" s="12" t="inlineStr">
        <is>
          <t>LV 600 V</t>
        </is>
      </c>
      <c r="J1675" s="12" t="inlineStr">
        <is>
          <t>10</t>
        </is>
      </c>
      <c r="K1675" s="12" t="n">
        <v>1</v>
      </c>
    </row>
    <row r="1676">
      <c r="A1676" s="12" t="inlineStr">
        <is>
          <t>H2 27: storage tube bank (~40 ft tubes)</t>
        </is>
      </c>
      <c r="B1676" s="12" t="inlineStr"/>
      <c r="C1676" s="12" t="inlineStr">
        <is>
          <t>K</t>
        </is>
      </c>
      <c r="D1676" s="12" t="inlineStr">
        <is>
          <t>Motor 1 of 1, 15 kW</t>
        </is>
      </c>
      <c r="E1676" s="12" t="n">
        <v>480</v>
      </c>
      <c r="F1676" s="12" t="n">
        <v>15</v>
      </c>
      <c r="G1676" s="12" t="n">
        <v>21.2</v>
      </c>
      <c r="H1676" s="12" t="inlineStr">
        <is>
          <t>H2 20: 13.8 kV e-house</t>
        </is>
      </c>
      <c r="I1676" s="12" t="inlineStr">
        <is>
          <t>LV 600 V</t>
        </is>
      </c>
      <c r="J1676" s="12" t="inlineStr">
        <is>
          <t>10</t>
        </is>
      </c>
      <c r="K1676" s="12" t="n">
        <v>1</v>
      </c>
    </row>
    <row r="1677">
      <c r="A1677" s="12" t="inlineStr">
        <is>
          <t>H2 27: storage tube bank (~40 ft tubes)</t>
        </is>
      </c>
      <c r="B1677" s="12" t="inlineStr"/>
      <c r="C1677" s="12" t="inlineStr">
        <is>
          <t>K</t>
        </is>
      </c>
      <c r="D1677" s="12" t="inlineStr">
        <is>
          <t>Motor 1 of 1, 15 kW</t>
        </is>
      </c>
      <c r="E1677" s="12" t="n">
        <v>480</v>
      </c>
      <c r="F1677" s="12" t="n">
        <v>15</v>
      </c>
      <c r="G1677" s="12" t="n">
        <v>21.2</v>
      </c>
      <c r="H1677" s="12" t="inlineStr">
        <is>
          <t>H2 20: 13.8 kV e-house</t>
        </is>
      </c>
      <c r="I1677" s="12" t="inlineStr">
        <is>
          <t>LV 600 V</t>
        </is>
      </c>
      <c r="J1677" s="12" t="inlineStr">
        <is>
          <t>10</t>
        </is>
      </c>
      <c r="K1677" s="12" t="n">
        <v>1</v>
      </c>
    </row>
    <row r="1678">
      <c r="A1678" s="12" t="inlineStr">
        <is>
          <t>H2 28: N2 purge supply</t>
        </is>
      </c>
      <c r="B1678" s="12" t="inlineStr"/>
      <c r="C1678" s="12" t="inlineStr">
        <is>
          <t>K</t>
        </is>
      </c>
      <c r="D1678" s="12" t="inlineStr">
        <is>
          <t>Motor 1 of 1, 15 kW</t>
        </is>
      </c>
      <c r="E1678" s="12" t="n">
        <v>480</v>
      </c>
      <c r="F1678" s="12" t="n">
        <v>15</v>
      </c>
      <c r="G1678" s="12" t="n">
        <v>21.2</v>
      </c>
      <c r="H1678" s="12" t="inlineStr">
        <is>
          <t>H2 20: 13.8 kV e-house</t>
        </is>
      </c>
      <c r="I1678" s="12" t="inlineStr">
        <is>
          <t>LV 600 V</t>
        </is>
      </c>
      <c r="J1678" s="12" t="inlineStr">
        <is>
          <t>10</t>
        </is>
      </c>
      <c r="K1678" s="12" t="n">
        <v>1</v>
      </c>
    </row>
    <row r="1679">
      <c r="A1679" s="12" t="inlineStr">
        <is>
          <t>H2 29: vent stack</t>
        </is>
      </c>
      <c r="B1679" s="12" t="inlineStr"/>
      <c r="C1679" s="12" t="inlineStr">
        <is>
          <t>K</t>
        </is>
      </c>
      <c r="D1679" s="12" t="inlineStr">
        <is>
          <t>Motor 1 of 1, 15 kW</t>
        </is>
      </c>
      <c r="E1679" s="12" t="n">
        <v>480</v>
      </c>
      <c r="F1679" s="12" t="n">
        <v>15</v>
      </c>
      <c r="G1679" s="12" t="n">
        <v>21.2</v>
      </c>
      <c r="H1679" s="12" t="inlineStr">
        <is>
          <t>H2 20: 13.8 kV e-house</t>
        </is>
      </c>
      <c r="I1679" s="12" t="inlineStr">
        <is>
          <t>LV 600 V</t>
        </is>
      </c>
      <c r="J1679" s="12" t="inlineStr">
        <is>
          <t>10</t>
        </is>
      </c>
      <c r="K1679" s="12" t="n">
        <v>1</v>
      </c>
    </row>
    <row r="1680">
      <c r="A1680" s="12" t="inlineStr">
        <is>
          <t>H2 30: H2 / gas blending station (plant gas yard)</t>
        </is>
      </c>
      <c r="B1680" s="12" t="inlineStr"/>
      <c r="C1680" s="12" t="inlineStr">
        <is>
          <t>K</t>
        </is>
      </c>
      <c r="D1680" s="12" t="inlineStr">
        <is>
          <t>Motor 1 of 1, 15 kW</t>
        </is>
      </c>
      <c r="E1680" s="12" t="n">
        <v>480</v>
      </c>
      <c r="F1680" s="12" t="n">
        <v>15</v>
      </c>
      <c r="G1680" s="12" t="n">
        <v>21.2</v>
      </c>
      <c r="H1680" s="12" t="inlineStr">
        <is>
          <t>LNG 17: LNG e-house (13.8 kV / 480 V)</t>
        </is>
      </c>
      <c r="I1680" s="12" t="inlineStr">
        <is>
          <t>LV 600 V</t>
        </is>
      </c>
      <c r="J1680" s="12" t="inlineStr">
        <is>
          <t>4</t>
        </is>
      </c>
      <c r="K1680" s="12" t="n">
        <v>1</v>
      </c>
    </row>
    <row r="1681">
      <c r="A1681" s="12" t="inlineStr">
        <is>
          <t>H2 pipe track and cable trench, hall -&gt; dryer / compressors (N2, instr</t>
        </is>
      </c>
      <c r="B1681" s="12" t="inlineStr"/>
      <c r="C1681" s="12" t="inlineStr">
        <is>
          <t>K</t>
        </is>
      </c>
      <c r="D1681" s="12" t="inlineStr">
        <is>
          <t>Motor 1 of 2, 250 kW</t>
        </is>
      </c>
      <c r="E1681" s="12" t="n">
        <v>480</v>
      </c>
      <c r="F1681" s="12" t="n">
        <v>250</v>
      </c>
      <c r="G1681" s="12" t="n">
        <v>353.8</v>
      </c>
      <c r="H1681" s="12" t="inlineStr">
        <is>
          <t>H2 20: 13.8 kV e-house</t>
        </is>
      </c>
      <c r="I1681" s="12" t="inlineStr">
        <is>
          <t>LV 600 V</t>
        </is>
      </c>
      <c r="J1681" s="12" t="inlineStr">
        <is>
          <t>4/0</t>
        </is>
      </c>
      <c r="K1681" s="12" t="n">
        <v>2</v>
      </c>
    </row>
    <row r="1682">
      <c r="A1682" s="12" t="inlineStr">
        <is>
          <t>H2 pipe track and cable trench, hall -&gt; dryer / compressors (N2, instr</t>
        </is>
      </c>
      <c r="B1682" s="12" t="inlineStr"/>
      <c r="C1682" s="12" t="inlineStr">
        <is>
          <t>K</t>
        </is>
      </c>
      <c r="D1682" s="12" t="inlineStr">
        <is>
          <t>Motor 2 of 2, 250 kW</t>
        </is>
      </c>
      <c r="E1682" s="12" t="n">
        <v>480</v>
      </c>
      <c r="F1682" s="12" t="n">
        <v>250</v>
      </c>
      <c r="G1682" s="12" t="n">
        <v>353.8</v>
      </c>
      <c r="H1682" s="12" t="inlineStr">
        <is>
          <t>H2 20: 13.8 kV e-house</t>
        </is>
      </c>
      <c r="I1682" s="12" t="inlineStr">
        <is>
          <t>LV 600 V</t>
        </is>
      </c>
      <c r="J1682" s="12" t="inlineStr">
        <is>
          <t>4/0</t>
        </is>
      </c>
      <c r="K1682" s="12" t="n">
        <v>2</v>
      </c>
    </row>
    <row r="1683">
      <c r="A1683" s="12" t="inlineStr">
        <is>
          <t>H2 storage tube banks x4</t>
        </is>
      </c>
      <c r="B1683" s="12" t="inlineStr">
        <is>
          <t>H2-ST</t>
        </is>
      </c>
      <c r="C1683" s="12" t="inlineStr">
        <is>
          <t>K</t>
        </is>
      </c>
      <c r="D1683" s="12" t="inlineStr">
        <is>
          <t>LV power feeder</t>
        </is>
      </c>
      <c r="E1683" s="12" t="n">
        <v>480</v>
      </c>
      <c r="F1683" s="12" t="n">
        <v>15</v>
      </c>
      <c r="G1683" s="12" t="n">
        <v>21.2</v>
      </c>
      <c r="H1683" s="12" t="inlineStr">
        <is>
          <t>H2 20: 13.8 kV e-house</t>
        </is>
      </c>
      <c r="I1683" s="12" t="inlineStr">
        <is>
          <t>LV 600 V</t>
        </is>
      </c>
      <c r="J1683" s="12" t="inlineStr">
        <is>
          <t>10</t>
        </is>
      </c>
      <c r="K1683" s="12" t="n">
        <v>1</v>
      </c>
    </row>
    <row r="1684">
      <c r="A1684" s="12" t="inlineStr">
        <is>
          <t>H2R: hydrogen pipeline receiving station (pig receiver, filters, meter</t>
        </is>
      </c>
      <c r="B1684" s="12" t="inlineStr">
        <is>
          <t>H2R</t>
        </is>
      </c>
      <c r="C1684" s="12" t="inlineStr">
        <is>
          <t>K</t>
        </is>
      </c>
      <c r="D1684" s="12" t="inlineStr">
        <is>
          <t>LV power feeder</t>
        </is>
      </c>
      <c r="E1684" s="12" t="n">
        <v>480</v>
      </c>
      <c r="F1684" s="12" t="n">
        <v>15</v>
      </c>
      <c r="G1684" s="12" t="n">
        <v>21.2</v>
      </c>
      <c r="H1684" s="12" t="inlineStr">
        <is>
          <t>H2 20: 13.8 kV e-house</t>
        </is>
      </c>
      <c r="I1684" s="12" t="inlineStr">
        <is>
          <t>LV 600 V</t>
        </is>
      </c>
      <c r="J1684" s="12" t="inlineStr">
        <is>
          <t>10</t>
        </is>
      </c>
      <c r="K1684" s="12" t="n">
        <v>1</v>
      </c>
    </row>
    <row r="1685">
      <c r="A1685" s="12" t="inlineStr">
        <is>
          <t>LNG 10: truck unloading bay 1</t>
        </is>
      </c>
      <c r="B1685" s="12" t="inlineStr"/>
      <c r="C1685" s="12" t="inlineStr">
        <is>
          <t>K</t>
        </is>
      </c>
      <c r="D1685" s="12" t="inlineStr">
        <is>
          <t>Motor 1 of 1, 15 kW</t>
        </is>
      </c>
      <c r="E1685" s="12" t="n">
        <v>480</v>
      </c>
      <c r="F1685" s="12" t="n">
        <v>15</v>
      </c>
      <c r="G1685" s="12" t="n">
        <v>21.2</v>
      </c>
      <c r="H1685" s="12" t="inlineStr">
        <is>
          <t>LNG 17: LNG e-house (13.8 kV / 480 V)</t>
        </is>
      </c>
      <c r="I1685" s="12" t="inlineStr">
        <is>
          <t>LV 600 V</t>
        </is>
      </c>
      <c r="J1685" s="12" t="inlineStr">
        <is>
          <t>8</t>
        </is>
      </c>
      <c r="K1685" s="12" t="n">
        <v>1</v>
      </c>
    </row>
    <row r="1686">
      <c r="A1686" s="12" t="inlineStr">
        <is>
          <t>LNG 10: truck unloading bay 2</t>
        </is>
      </c>
      <c r="B1686" s="12" t="inlineStr"/>
      <c r="C1686" s="12" t="inlineStr">
        <is>
          <t>K</t>
        </is>
      </c>
      <c r="D1686" s="12" t="inlineStr">
        <is>
          <t>Motor 1 of 1, 15 kW</t>
        </is>
      </c>
      <c r="E1686" s="12" t="n">
        <v>480</v>
      </c>
      <c r="F1686" s="12" t="n">
        <v>15</v>
      </c>
      <c r="G1686" s="12" t="n">
        <v>21.2</v>
      </c>
      <c r="H1686" s="12" t="inlineStr">
        <is>
          <t>LNG 17: LNG e-house (13.8 kV / 480 V)</t>
        </is>
      </c>
      <c r="I1686" s="12" t="inlineStr">
        <is>
          <t>LV 600 V</t>
        </is>
      </c>
      <c r="J1686" s="12" t="inlineStr">
        <is>
          <t>10</t>
        </is>
      </c>
      <c r="K1686" s="12" t="n">
        <v>1</v>
      </c>
    </row>
    <row r="1687">
      <c r="A1687" s="12" t="inlineStr">
        <is>
          <t>LNG 10: unloading skid</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10</t>
        </is>
      </c>
      <c r="K1687" s="12" t="n">
        <v>1</v>
      </c>
    </row>
    <row r="1688">
      <c r="A1688" s="12" t="inlineStr">
        <is>
          <t>LNG 11: tank 1, Chart HS 50000 (51,780 gal)</t>
        </is>
      </c>
      <c r="B1688" s="12" t="inlineStr">
        <is>
          <t>LNG-T1</t>
        </is>
      </c>
      <c r="C1688" s="12" t="inlineStr">
        <is>
          <t>K</t>
        </is>
      </c>
      <c r="D1688" s="12" t="inlineStr">
        <is>
          <t>LV power feeder</t>
        </is>
      </c>
      <c r="E1688" s="12" t="n">
        <v>480</v>
      </c>
      <c r="F1688" s="12" t="n">
        <v>10</v>
      </c>
      <c r="G1688" s="12" t="n">
        <v>14.2</v>
      </c>
      <c r="H1688" s="12" t="inlineStr">
        <is>
          <t>LNG 17: LNG e-house (13.8 kV / 480 V)</t>
        </is>
      </c>
      <c r="I1688" s="12" t="inlineStr">
        <is>
          <t>LV 600 V</t>
        </is>
      </c>
      <c r="J1688" s="12" t="inlineStr">
        <is>
          <t>10</t>
        </is>
      </c>
      <c r="K1688" s="12" t="n">
        <v>1</v>
      </c>
    </row>
    <row r="1689">
      <c r="A1689" s="12" t="inlineStr">
        <is>
          <t>LNG 11: tank 2, Chart HS 50000 (51,780 gal)</t>
        </is>
      </c>
      <c r="B1689" s="12" t="inlineStr">
        <is>
          <t>LNG-T2</t>
        </is>
      </c>
      <c r="C1689" s="12" t="inlineStr">
        <is>
          <t>K</t>
        </is>
      </c>
      <c r="D1689" s="12" t="inlineStr">
        <is>
          <t>LV power feeder</t>
        </is>
      </c>
      <c r="E1689" s="12" t="n">
        <v>480</v>
      </c>
      <c r="F1689" s="12" t="n">
        <v>10</v>
      </c>
      <c r="G1689" s="12" t="n">
        <v>14.2</v>
      </c>
      <c r="H1689" s="12" t="inlineStr">
        <is>
          <t>LNG 17: LNG e-house (13.8 kV / 480 V)</t>
        </is>
      </c>
      <c r="I1689" s="12" t="inlineStr">
        <is>
          <t>LV 600 V</t>
        </is>
      </c>
      <c r="J1689" s="12" t="inlineStr">
        <is>
          <t>10</t>
        </is>
      </c>
      <c r="K1689" s="12" t="n">
        <v>1</v>
      </c>
    </row>
    <row r="1690">
      <c r="A1690" s="12" t="inlineStr">
        <is>
          <t>LNG 11: tank 3, Chart HS 50000 (51,780 gal)</t>
        </is>
      </c>
      <c r="B1690" s="12" t="inlineStr">
        <is>
          <t>LNG-T3</t>
        </is>
      </c>
      <c r="C1690" s="12" t="inlineStr">
        <is>
          <t>K</t>
        </is>
      </c>
      <c r="D1690" s="12" t="inlineStr">
        <is>
          <t>LV power feeder</t>
        </is>
      </c>
      <c r="E1690" s="12" t="n">
        <v>480</v>
      </c>
      <c r="F1690" s="12" t="n">
        <v>10</v>
      </c>
      <c r="G1690" s="12" t="n">
        <v>14.2</v>
      </c>
      <c r="H1690" s="12" t="inlineStr">
        <is>
          <t>LNG 17: LNG e-house (13.8 kV / 480 V)</t>
        </is>
      </c>
      <c r="I1690" s="12" t="inlineStr">
        <is>
          <t>LV 600 V</t>
        </is>
      </c>
      <c r="J1690" s="12" t="inlineStr">
        <is>
          <t>10</t>
        </is>
      </c>
      <c r="K1690" s="12" t="n">
        <v>1</v>
      </c>
    </row>
    <row r="1691">
      <c r="A1691" s="12" t="inlineStr">
        <is>
          <t>LNG 11: tank 4, Chart HS 50000 (51,780 gal)</t>
        </is>
      </c>
      <c r="B1691" s="12" t="inlineStr">
        <is>
          <t>LNG-T4</t>
        </is>
      </c>
      <c r="C1691" s="12" t="inlineStr">
        <is>
          <t>K</t>
        </is>
      </c>
      <c r="D1691" s="12" t="inlineStr">
        <is>
          <t>LV power feeder</t>
        </is>
      </c>
      <c r="E1691" s="12" t="n">
        <v>480</v>
      </c>
      <c r="F1691" s="12" t="n">
        <v>10</v>
      </c>
      <c r="G1691" s="12" t="n">
        <v>14.2</v>
      </c>
      <c r="H1691" s="12" t="inlineStr">
        <is>
          <t>LNG 17: LNG e-house (13.8 kV / 480 V)</t>
        </is>
      </c>
      <c r="I1691" s="12" t="inlineStr">
        <is>
          <t>LV 600 V</t>
        </is>
      </c>
      <c r="J1691" s="12" t="inlineStr">
        <is>
          <t>10</t>
        </is>
      </c>
      <c r="K1691" s="12" t="n">
        <v>1</v>
      </c>
    </row>
    <row r="1692">
      <c r="A1692" s="12" t="inlineStr">
        <is>
          <t>LNG 11: tank 5, Chart HS 50000 (51,780 gal)</t>
        </is>
      </c>
      <c r="B1692" s="12" t="inlineStr">
        <is>
          <t>LNG-T5</t>
        </is>
      </c>
      <c r="C1692" s="12" t="inlineStr">
        <is>
          <t>K</t>
        </is>
      </c>
      <c r="D1692" s="12" t="inlineStr">
        <is>
          <t>LV power feeder</t>
        </is>
      </c>
      <c r="E1692" s="12" t="n">
        <v>480</v>
      </c>
      <c r="F1692" s="12" t="n">
        <v>10</v>
      </c>
      <c r="G1692" s="12" t="n">
        <v>14.2</v>
      </c>
      <c r="H1692" s="12" t="inlineStr">
        <is>
          <t>LNG 17: LNG e-house (13.8 kV / 480 V)</t>
        </is>
      </c>
      <c r="I1692" s="12" t="inlineStr">
        <is>
          <t>LV 600 V</t>
        </is>
      </c>
      <c r="J1692" s="12" t="inlineStr">
        <is>
          <t>10</t>
        </is>
      </c>
      <c r="K1692" s="12" t="n">
        <v>1</v>
      </c>
    </row>
    <row r="1693">
      <c r="A1693" s="12" t="inlineStr">
        <is>
          <t>LNG 11: tank 6, Chart HS 50000 (51,780 gal)</t>
        </is>
      </c>
      <c r="B1693" s="12" t="inlineStr">
        <is>
          <t>LNG-T6</t>
        </is>
      </c>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10</t>
        </is>
      </c>
      <c r="K1693" s="12" t="n">
        <v>1</v>
      </c>
    </row>
    <row r="1694">
      <c r="A1694" s="12" t="inlineStr">
        <is>
          <t>LNG 11: tank 7, Chart HS 50000 (51,780 gal)</t>
        </is>
      </c>
      <c r="B1694" s="12" t="inlineStr">
        <is>
          <t>LNG-T7</t>
        </is>
      </c>
      <c r="C1694" s="12" t="inlineStr">
        <is>
          <t>K</t>
        </is>
      </c>
      <c r="D1694" s="12" t="inlineStr">
        <is>
          <t>LV power feeder</t>
        </is>
      </c>
      <c r="E1694" s="12" t="n">
        <v>480</v>
      </c>
      <c r="F1694" s="12" t="n">
        <v>10</v>
      </c>
      <c r="G1694" s="12" t="n">
        <v>14.2</v>
      </c>
      <c r="H1694" s="12" t="inlineStr">
        <is>
          <t>LNG 17: LNG e-house (13.8 kV / 480 V)</t>
        </is>
      </c>
      <c r="I1694" s="12" t="inlineStr">
        <is>
          <t>LV 600 V</t>
        </is>
      </c>
      <c r="J1694" s="12" t="inlineStr">
        <is>
          <t>10</t>
        </is>
      </c>
      <c r="K1694" s="12" t="n">
        <v>1</v>
      </c>
    </row>
    <row r="1695">
      <c r="A1695" s="12" t="inlineStr">
        <is>
          <t>LNG 11: tank 8, Chart HS 50000 (51,780 gal)</t>
        </is>
      </c>
      <c r="B1695" s="12" t="inlineStr">
        <is>
          <t>LNG-T8</t>
        </is>
      </c>
      <c r="C1695" s="12" t="inlineStr">
        <is>
          <t>K</t>
        </is>
      </c>
      <c r="D1695" s="12" t="inlineStr">
        <is>
          <t>LV power feeder</t>
        </is>
      </c>
      <c r="E1695" s="12" t="n">
        <v>480</v>
      </c>
      <c r="F1695" s="12" t="n">
        <v>10</v>
      </c>
      <c r="G1695" s="12" t="n">
        <v>14.2</v>
      </c>
      <c r="H1695" s="12" t="inlineStr">
        <is>
          <t>LNG 17: LNG e-house (13.8 kV / 480 V)</t>
        </is>
      </c>
      <c r="I1695" s="12" t="inlineStr">
        <is>
          <t>LV 600 V</t>
        </is>
      </c>
      <c r="J1695" s="12" t="inlineStr">
        <is>
          <t>10</t>
        </is>
      </c>
      <c r="K1695" s="12" t="n">
        <v>1</v>
      </c>
    </row>
    <row r="1696">
      <c r="A1696" s="12" t="inlineStr">
        <is>
          <t>LNG 12: spill impoundment (NFPA 59A, to verify)</t>
        </is>
      </c>
      <c r="B1696" s="12" t="inlineStr"/>
      <c r="C1696" s="12" t="inlineStr">
        <is>
          <t>K</t>
        </is>
      </c>
      <c r="D1696" s="12" t="inlineStr">
        <is>
          <t>Motor 1 of 1, 15 kW</t>
        </is>
      </c>
      <c r="E1696" s="12" t="n">
        <v>480</v>
      </c>
      <c r="F1696" s="12" t="n">
        <v>15</v>
      </c>
      <c r="G1696" s="12" t="n">
        <v>21.2</v>
      </c>
      <c r="H1696" s="12" t="inlineStr">
        <is>
          <t>LNG 17: LNG e-house (13.8 kV / 480 V)</t>
        </is>
      </c>
      <c r="I1696" s="12" t="inlineStr">
        <is>
          <t>LV 600 V</t>
        </is>
      </c>
      <c r="J1696" s="12" t="inlineStr">
        <is>
          <t>10</t>
        </is>
      </c>
      <c r="K1696" s="12" t="n">
        <v>1</v>
      </c>
    </row>
    <row r="1697">
      <c r="A1697" s="12" t="inlineStr">
        <is>
          <t>LNG 13: send-out pumps 2 x 100%</t>
        </is>
      </c>
      <c r="B1697" s="12" t="inlineStr"/>
      <c r="C1697" s="12" t="inlineStr">
        <is>
          <t>K</t>
        </is>
      </c>
      <c r="D1697" s="12" t="inlineStr">
        <is>
          <t>Motor 1 of 1, 15 kW</t>
        </is>
      </c>
      <c r="E1697" s="12" t="n">
        <v>480</v>
      </c>
      <c r="F1697" s="12" t="n">
        <v>15</v>
      </c>
      <c r="G1697" s="12" t="n">
        <v>21.2</v>
      </c>
      <c r="H1697" s="12" t="inlineStr">
        <is>
          <t>LNG 17: LNG e-house (13.8 kV / 480 V)</t>
        </is>
      </c>
      <c r="I1697" s="12" t="inlineStr">
        <is>
          <t>LV 600 V</t>
        </is>
      </c>
      <c r="J1697" s="12" t="inlineStr">
        <is>
          <t>10</t>
        </is>
      </c>
      <c r="K1697" s="12" t="n">
        <v>1</v>
      </c>
    </row>
    <row r="1698">
      <c r="A1698" s="12" t="inlineStr">
        <is>
          <t>LNG 14: vaporizers + glycol heater</t>
        </is>
      </c>
      <c r="B1698" s="12" t="inlineStr"/>
      <c r="C1698" s="12" t="inlineStr">
        <is>
          <t>K</t>
        </is>
      </c>
      <c r="D1698" s="12" t="inlineStr">
        <is>
          <t>Motor 1 of 1, 15 kW</t>
        </is>
      </c>
      <c r="E1698" s="12" t="n">
        <v>480</v>
      </c>
      <c r="F1698" s="12" t="n">
        <v>15</v>
      </c>
      <c r="G1698" s="12" t="n">
        <v>21.2</v>
      </c>
      <c r="H1698" s="12" t="inlineStr">
        <is>
          <t>LNG 17: LNG e-house (13.8 kV / 480 V)</t>
        </is>
      </c>
      <c r="I1698" s="12" t="inlineStr">
        <is>
          <t>LV 600 V</t>
        </is>
      </c>
      <c r="J1698" s="12" t="inlineStr">
        <is>
          <t>10</t>
        </is>
      </c>
      <c r="K1698" s="12" t="n">
        <v>1</v>
      </c>
    </row>
    <row r="1699">
      <c r="A1699" s="12" t="inlineStr">
        <is>
          <t>LNG 15: boil-off gas compressor</t>
        </is>
      </c>
      <c r="B1699" s="12" t="inlineStr"/>
      <c r="C1699" s="12" t="inlineStr">
        <is>
          <t>K</t>
        </is>
      </c>
      <c r="D1699" s="12" t="inlineStr">
        <is>
          <t>Motor 1 of 1, 15 kW</t>
        </is>
      </c>
      <c r="E1699" s="12" t="n">
        <v>480</v>
      </c>
      <c r="F1699" s="12" t="n">
        <v>15</v>
      </c>
      <c r="G1699" s="12" t="n">
        <v>21.2</v>
      </c>
      <c r="H1699" s="12" t="inlineStr">
        <is>
          <t>LNG 17: LNG e-house (13.8 kV / 480 V)</t>
        </is>
      </c>
      <c r="I1699" s="12" t="inlineStr">
        <is>
          <t>LV 600 V</t>
        </is>
      </c>
      <c r="J1699" s="12" t="inlineStr">
        <is>
          <t>10</t>
        </is>
      </c>
      <c r="K1699" s="12" t="n">
        <v>1</v>
      </c>
    </row>
    <row r="1700">
      <c r="A1700" s="12" t="inlineStr">
        <is>
          <t>LNG 16: send-out metering + pressure control</t>
        </is>
      </c>
      <c r="B1700" s="12" t="inlineStr"/>
      <c r="C1700" s="12" t="inlineStr">
        <is>
          <t>K</t>
        </is>
      </c>
      <c r="D1700" s="12" t="inlineStr">
        <is>
          <t>Motor 1 of 1, 15 kW</t>
        </is>
      </c>
      <c r="E1700" s="12" t="n">
        <v>480</v>
      </c>
      <c r="F1700" s="12" t="n">
        <v>15</v>
      </c>
      <c r="G1700" s="12" t="n">
        <v>21.2</v>
      </c>
      <c r="H1700" s="12" t="inlineStr">
        <is>
          <t>LNG 17: LNG e-house (13.8 kV / 480 V)</t>
        </is>
      </c>
      <c r="I1700" s="12" t="inlineStr">
        <is>
          <t>LV 600 V</t>
        </is>
      </c>
      <c r="J1700" s="12" t="inlineStr">
        <is>
          <t>10</t>
        </is>
      </c>
      <c r="K1700" s="12" t="n">
        <v>1</v>
      </c>
    </row>
    <row r="1701">
      <c r="A1701" s="12" t="inlineStr">
        <is>
          <t>LNG 17: LNG e-house (13.8 kV / 480 V)</t>
        </is>
      </c>
      <c r="B1701" s="12" t="inlineStr"/>
      <c r="C1701" s="12" t="inlineStr">
        <is>
          <t>K</t>
        </is>
      </c>
      <c r="D1701" s="12" t="inlineStr">
        <is>
          <t>Motor 1 of 1, 15 kW</t>
        </is>
      </c>
      <c r="E1701" s="12" t="n">
        <v>480</v>
      </c>
      <c r="F1701" s="12" t="n">
        <v>15</v>
      </c>
      <c r="G1701" s="12" t="n">
        <v>21.2</v>
      </c>
      <c r="H1701" s="12" t="inlineStr">
        <is>
          <t>LNG 17: LNG e-house (13.8 kV / 480 V)</t>
        </is>
      </c>
      <c r="I1701" s="12" t="inlineStr">
        <is>
          <t>LV 600 V</t>
        </is>
      </c>
      <c r="J1701" s="12" t="inlineStr">
        <is>
          <t>10</t>
        </is>
      </c>
      <c r="K1701" s="12" t="n">
        <v>1</v>
      </c>
    </row>
    <row r="1702">
      <c r="A1702" s="12" t="inlineStr">
        <is>
          <t>LNG 18: vent stack</t>
        </is>
      </c>
      <c r="B1702" s="12" t="inlineStr"/>
      <c r="C1702" s="12" t="inlineStr">
        <is>
          <t>K</t>
        </is>
      </c>
      <c r="D1702" s="12" t="inlineStr">
        <is>
          <t>Motor 1 of 1, 15 kW</t>
        </is>
      </c>
      <c r="E1702" s="12" t="n">
        <v>480</v>
      </c>
      <c r="F1702" s="12" t="n">
        <v>15</v>
      </c>
      <c r="G1702" s="12" t="n">
        <v>21.2</v>
      </c>
      <c r="H1702" s="12" t="inlineStr">
        <is>
          <t>LNG 17: LNG e-house (13.8 kV / 480 V)</t>
        </is>
      </c>
      <c r="I1702" s="12" t="inlineStr">
        <is>
          <t>LV 600 V</t>
        </is>
      </c>
      <c r="J1702" s="12" t="inlineStr">
        <is>
          <t>10</t>
        </is>
      </c>
      <c r="K1702" s="12" t="n">
        <v>1</v>
      </c>
    </row>
    <row r="1703">
      <c r="A1703" s="12" t="inlineStr">
        <is>
          <t>LNG impoundment sump pump</t>
        </is>
      </c>
      <c r="B1703" s="12" t="inlineStr"/>
      <c r="C1703" s="12" t="inlineStr">
        <is>
          <t>K</t>
        </is>
      </c>
      <c r="D1703" s="12" t="inlineStr">
        <is>
          <t>LV power feeder</t>
        </is>
      </c>
      <c r="E1703" s="12" t="n">
        <v>480</v>
      </c>
      <c r="F1703" s="12" t="n">
        <v>15</v>
      </c>
      <c r="G1703" s="12" t="n">
        <v>21.2</v>
      </c>
      <c r="H1703" s="12" t="inlineStr">
        <is>
          <t>LNG 17: LNG e-house (13.8 kV / 480 V)</t>
        </is>
      </c>
      <c r="I1703" s="12" t="inlineStr">
        <is>
          <t>LV 600 V</t>
        </is>
      </c>
      <c r="J1703" s="12" t="inlineStr">
        <is>
          <t>8</t>
        </is>
      </c>
      <c r="K1703" s="12" t="n">
        <v>1</v>
      </c>
    </row>
    <row r="1704">
      <c r="A1704" s="12" t="inlineStr">
        <is>
          <t>M&amp;R 2: insulating joint + ESD valve</t>
        </is>
      </c>
      <c r="B1704" s="12" t="inlineStr"/>
      <c r="C1704" s="12" t="inlineStr">
        <is>
          <t>K</t>
        </is>
      </c>
      <c r="D1704" s="12" t="inlineStr">
        <is>
          <t>LV power feeder</t>
        </is>
      </c>
      <c r="E1704" s="12" t="n">
        <v>480</v>
      </c>
      <c r="F1704" s="12" t="n">
        <v>10</v>
      </c>
      <c r="G1704" s="12" t="n">
        <v>14.2</v>
      </c>
      <c r="H1704" s="12" t="inlineStr">
        <is>
          <t>LNG 17: LNG e-house (13.8 kV / 480 V)</t>
        </is>
      </c>
      <c r="I1704" s="12" t="inlineStr">
        <is>
          <t>LV 600 V</t>
        </is>
      </c>
      <c r="J1704" s="12" t="inlineStr">
        <is>
          <t>6</t>
        </is>
      </c>
      <c r="K1704" s="12" t="n">
        <v>1</v>
      </c>
    </row>
    <row r="1705">
      <c r="A1705" s="12" t="inlineStr">
        <is>
          <t>M&amp;R 3: horizontal filter-separator</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4</t>
        </is>
      </c>
      <c r="K1705" s="12" t="n">
        <v>1</v>
      </c>
    </row>
    <row r="1706">
      <c r="A1706" s="12" t="inlineStr">
        <is>
          <t>M&amp;R 4: line heater 1 (water bath)</t>
        </is>
      </c>
      <c r="B1706" s="12" t="inlineStr"/>
      <c r="C1706" s="12" t="inlineStr">
        <is>
          <t>K</t>
        </is>
      </c>
      <c r="D1706" s="12" t="inlineStr">
        <is>
          <t>LV power feeder</t>
        </is>
      </c>
      <c r="E1706" s="12" t="n">
        <v>480</v>
      </c>
      <c r="F1706" s="12" t="n">
        <v>15</v>
      </c>
      <c r="G1706" s="12" t="n">
        <v>21.2</v>
      </c>
      <c r="H1706" s="12" t="inlineStr">
        <is>
          <t>LNG 17: LNG e-house (13.8 kV / 480 V)</t>
        </is>
      </c>
      <c r="I1706" s="12" t="inlineStr">
        <is>
          <t>LV 600 V</t>
        </is>
      </c>
      <c r="J1706" s="12" t="inlineStr">
        <is>
          <t>6</t>
        </is>
      </c>
      <c r="K1706" s="12" t="n">
        <v>1</v>
      </c>
    </row>
    <row r="1707">
      <c r="A1707" s="12" t="inlineStr">
        <is>
          <t>M&amp;R 4: line heater 2 (water bath)</t>
        </is>
      </c>
      <c r="B1707" s="12" t="inlineStr"/>
      <c r="C1707" s="12" t="inlineStr">
        <is>
          <t>K</t>
        </is>
      </c>
      <c r="D1707" s="12" t="inlineStr">
        <is>
          <t>LV power feeder</t>
        </is>
      </c>
      <c r="E1707" s="12" t="n">
        <v>480</v>
      </c>
      <c r="F1707" s="12" t="n">
        <v>15</v>
      </c>
      <c r="G1707" s="12" t="n">
        <v>21.2</v>
      </c>
      <c r="H1707" s="12" t="inlineStr">
        <is>
          <t>LNG 17: LNG e-house (13.8 kV / 480 V)</t>
        </is>
      </c>
      <c r="I1707" s="12" t="inlineStr">
        <is>
          <t>LV 600 V</t>
        </is>
      </c>
      <c r="J1707" s="12" t="inlineStr">
        <is>
          <t>6</t>
        </is>
      </c>
      <c r="K1707" s="12" t="n">
        <v>1</v>
      </c>
    </row>
    <row r="1708">
      <c r="A1708" s="12" t="inlineStr">
        <is>
          <t>M&amp;R 4: line heater 3 (water bath)</t>
        </is>
      </c>
      <c r="B1708" s="12" t="inlineStr"/>
      <c r="C1708" s="12" t="inlineStr">
        <is>
          <t>K</t>
        </is>
      </c>
      <c r="D1708" s="12" t="inlineStr">
        <is>
          <t>LV power feeder</t>
        </is>
      </c>
      <c r="E1708" s="12" t="n">
        <v>480</v>
      </c>
      <c r="F1708" s="12" t="n">
        <v>15</v>
      </c>
      <c r="G1708" s="12" t="n">
        <v>21.2</v>
      </c>
      <c r="H1708" s="12" t="inlineStr">
        <is>
          <t>LNG 17: LNG e-house (13.8 kV / 480 V)</t>
        </is>
      </c>
      <c r="I1708" s="12" t="inlineStr">
        <is>
          <t>LV 600 V</t>
        </is>
      </c>
      <c r="J1708" s="12" t="inlineStr">
        <is>
          <t>6</t>
        </is>
      </c>
      <c r="K1708" s="12" t="n">
        <v>1</v>
      </c>
    </row>
    <row r="1709">
      <c r="A1709" s="12" t="inlineStr">
        <is>
          <t>M&amp;R 6: regulation / flow control building</t>
        </is>
      </c>
      <c r="B1709" s="12" t="inlineStr"/>
      <c r="C1709" s="12" t="inlineStr">
        <is>
          <t>K</t>
        </is>
      </c>
      <c r="D1709" s="12" t="inlineStr">
        <is>
          <t>LV panel / distribution feeder</t>
        </is>
      </c>
      <c r="E1709" s="12" t="n">
        <v>480</v>
      </c>
      <c r="F1709" s="12" t="n">
        <v>10</v>
      </c>
      <c r="G1709" s="12" t="n">
        <v>14.2</v>
      </c>
      <c r="H1709" s="12" t="inlineStr">
        <is>
          <t>LNG 17: LNG e-house (13.8 kV / 480 V)</t>
        </is>
      </c>
      <c r="I1709" s="12" t="inlineStr">
        <is>
          <t>LV 600 V</t>
        </is>
      </c>
      <c r="J1709" s="12" t="inlineStr">
        <is>
          <t>8</t>
        </is>
      </c>
      <c r="K1709" s="12" t="n">
        <v>1</v>
      </c>
    </row>
    <row r="1710">
      <c r="A1710" s="12" t="inlineStr">
        <is>
          <t>M&amp;R 7: gas quality + measurement building</t>
        </is>
      </c>
      <c r="B1710" s="12" t="inlineStr"/>
      <c r="C1710" s="12" t="inlineStr">
        <is>
          <t>K</t>
        </is>
      </c>
      <c r="D1710" s="12" t="inlineStr">
        <is>
          <t>LV panel / distribution feeder</t>
        </is>
      </c>
      <c r="E1710" s="12" t="n">
        <v>480</v>
      </c>
      <c r="F1710" s="12" t="n">
        <v>30</v>
      </c>
      <c r="G1710" s="12" t="n">
        <v>42.5</v>
      </c>
      <c r="H1710" s="12" t="inlineStr">
        <is>
          <t>LNG 17: LNG e-house (13.8 kV / 480 V)</t>
        </is>
      </c>
      <c r="I1710" s="12" t="inlineStr">
        <is>
          <t>LV 600 V</t>
        </is>
      </c>
      <c r="J1710" s="12" t="inlineStr">
        <is>
          <t>2</t>
        </is>
      </c>
      <c r="K1710" s="12" t="n">
        <v>1</v>
      </c>
    </row>
    <row r="1711">
      <c r="A1711" s="12" t="inlineStr">
        <is>
          <t>M&amp;R 8: condensate tank</t>
        </is>
      </c>
      <c r="B1711" s="12" t="inlineStr"/>
      <c r="C1711" s="12" t="inlineStr">
        <is>
          <t>K</t>
        </is>
      </c>
      <c r="D1711" s="12" t="inlineStr">
        <is>
          <t>LV power feeder</t>
        </is>
      </c>
      <c r="E1711" s="12" t="n">
        <v>480</v>
      </c>
      <c r="F1711" s="12" t="n">
        <v>10</v>
      </c>
      <c r="G1711" s="12" t="n">
        <v>14.2</v>
      </c>
      <c r="H1711" s="12" t="inlineStr">
        <is>
          <t>LNG 17: LNG e-house (13.8 kV / 480 V)</t>
        </is>
      </c>
      <c r="I1711" s="12" t="inlineStr">
        <is>
          <t>LV 600 V</t>
        </is>
      </c>
      <c r="J1711" s="12" t="inlineStr">
        <is>
          <t>8</t>
        </is>
      </c>
      <c r="K1711" s="12" t="n">
        <v>1</v>
      </c>
    </row>
    <row r="1712">
      <c r="A1712" s="12" t="inlineStr">
        <is>
          <t>M&amp;R 9: service panel + UPS, SCADA RTU, CP</t>
        </is>
      </c>
      <c r="B1712" s="12" t="inlineStr"/>
      <c r="C1712" s="12" t="inlineStr">
        <is>
          <t>K</t>
        </is>
      </c>
      <c r="D1712" s="12" t="inlineStr">
        <is>
          <t>LV power feeder</t>
        </is>
      </c>
      <c r="E1712" s="12" t="n">
        <v>480</v>
      </c>
      <c r="F1712" s="12" t="n">
        <v>15</v>
      </c>
      <c r="G1712" s="12" t="n">
        <v>21.2</v>
      </c>
      <c r="H1712" s="12" t="inlineStr">
        <is>
          <t>LNG 17: LNG e-house (13.8 kV / 480 V)</t>
        </is>
      </c>
      <c r="I1712" s="12" t="inlineStr">
        <is>
          <t>LV 600 V</t>
        </is>
      </c>
      <c r="J1712" s="12" t="inlineStr">
        <is>
          <t>6</t>
        </is>
      </c>
      <c r="K1712" s="12" t="n">
        <v>1</v>
      </c>
    </row>
    <row r="1713">
      <c r="A1713" s="12" t="inlineStr">
        <is>
          <t>M&amp;R CP test station (as drawn)</t>
        </is>
      </c>
      <c r="B1713" s="12" t="inlineStr"/>
      <c r="C1713" s="12" t="inlineStr">
        <is>
          <t>K</t>
        </is>
      </c>
      <c r="D1713" s="12" t="inlineStr">
        <is>
          <t>LV power feeder</t>
        </is>
      </c>
      <c r="E1713" s="12" t="n">
        <v>480</v>
      </c>
      <c r="F1713" s="12" t="n">
        <v>15</v>
      </c>
      <c r="G1713" s="12" t="n">
        <v>21.2</v>
      </c>
      <c r="H1713" s="12" t="inlineStr">
        <is>
          <t>LNG 17: LNG e-house (13.8 kV / 480 V)</t>
        </is>
      </c>
      <c r="I1713" s="12" t="inlineStr">
        <is>
          <t>LV 600 V</t>
        </is>
      </c>
      <c r="J1713" s="12" t="inlineStr">
        <is>
          <t>6</t>
        </is>
      </c>
      <c r="K1713" s="12" t="n">
        <v>1</v>
      </c>
    </row>
    <row r="1714">
      <c r="A1714" s="12" t="inlineStr">
        <is>
          <t>M&amp;R SCADA antenna mast base (as drawn)</t>
        </is>
      </c>
      <c r="B1714" s="12" t="inlineStr"/>
      <c r="C1714" s="12" t="inlineStr">
        <is>
          <t>K</t>
        </is>
      </c>
      <c r="D1714" s="12" t="inlineStr">
        <is>
          <t>LV power feeder</t>
        </is>
      </c>
      <c r="E1714" s="12" t="n">
        <v>480</v>
      </c>
      <c r="F1714" s="12" t="n">
        <v>15</v>
      </c>
      <c r="G1714" s="12" t="n">
        <v>21.2</v>
      </c>
      <c r="H1714" s="12" t="inlineStr">
        <is>
          <t>LNG 17: LNG e-house (13.8 kV / 480 V)</t>
        </is>
      </c>
      <c r="I1714" s="12" t="inlineStr">
        <is>
          <t>LV 600 V</t>
        </is>
      </c>
      <c r="J1714" s="12" t="inlineStr">
        <is>
          <t>8</t>
        </is>
      </c>
      <c r="K1714" s="12" t="n">
        <v>1</v>
      </c>
    </row>
    <row r="1715">
      <c r="A1715" s="12" t="inlineStr">
        <is>
          <t>H2 20: 13.8 kV e-house</t>
        </is>
      </c>
      <c r="B1715" s="12" t="inlineStr"/>
      <c r="C1715" s="12" t="inlineStr">
        <is>
          <t>K</t>
        </is>
      </c>
      <c r="D1715" s="12" t="inlineStr">
        <is>
          <t>H2 13.8 kV e-house (electrolyzers)</t>
        </is>
      </c>
      <c r="E1715" s="12" t="n">
        <v>13800</v>
      </c>
      <c r="F1715" s="12" t="n">
        <v>20000</v>
      </c>
      <c r="G1715" s="12" t="n">
        <v>837</v>
      </c>
      <c r="H1715" s="12" t="inlineStr">
        <is>
          <t>R1 SWGR-13.8-3 (11 x 36 in cubicles, 15 kV metal-clad)</t>
        </is>
      </c>
      <c r="I1715" s="12" t="inlineStr">
        <is>
          <t>MV 15 kV</t>
        </is>
      </c>
      <c r="J1715" s="12" t="inlineStr">
        <is>
          <t>750 kcmil</t>
        </is>
      </c>
      <c r="K1715" s="12" t="n">
        <v>2</v>
      </c>
    </row>
    <row r="1716">
      <c r="A1716" s="12" t="inlineStr">
        <is>
          <t>LNG 17: LNG e-house (13.8 kV / 480 V)</t>
        </is>
      </c>
      <c r="B1716" s="12" t="inlineStr"/>
      <c r="C1716" s="12" t="inlineStr">
        <is>
          <t>K</t>
        </is>
      </c>
      <c r="D1716" s="12" t="inlineStr">
        <is>
          <t>LNG e-house</t>
        </is>
      </c>
      <c r="E1716" s="12" t="n">
        <v>13800</v>
      </c>
      <c r="F1716" s="12" t="n">
        <v>5000</v>
      </c>
      <c r="G1716" s="12" t="n">
        <v>209</v>
      </c>
      <c r="H1716" s="12" t="inlineStr">
        <is>
          <t>R1 SWGR-13.8-3 (11 x 36 in cubicles, 15 kV metal-clad)</t>
        </is>
      </c>
      <c r="I1716" s="12" t="inlineStr">
        <is>
          <t>MV 15 kV</t>
        </is>
      </c>
      <c r="J1716" s="12" t="inlineStr">
        <is>
          <t>4/0</t>
        </is>
      </c>
      <c r="K1716" s="12" t="n">
        <v>1</v>
      </c>
    </row>
    <row r="1717">
      <c r="A1717" s="12" t="inlineStr">
        <is>
          <t xml:space="preserve">CO2 compression 3 x ~19 MW + dehydration: rooftop HVAC, exhaust fans, </t>
        </is>
      </c>
      <c r="B1717" s="12" t="inlineStr"/>
      <c r="C1717" s="12" t="inlineStr"/>
      <c r="D1717" s="12" t="inlineStr">
        <is>
          <t>Motor 1 of 10, 30 kW</t>
        </is>
      </c>
      <c r="E1717" s="12" t="n">
        <v>480</v>
      </c>
      <c r="F1717" s="12" t="n">
        <v>30</v>
      </c>
      <c r="G1717" s="12" t="n">
        <v>42.5</v>
      </c>
      <c r="H1717" s="12" t="inlineStr">
        <is>
          <t>R1 MCC-C1</t>
        </is>
      </c>
      <c r="I1717" s="12" t="inlineStr">
        <is>
          <t>LV 600 V</t>
        </is>
      </c>
      <c r="J1717" s="12" t="inlineStr">
        <is>
          <t>3/0</t>
        </is>
      </c>
      <c r="K1717" s="12" t="n">
        <v>1</v>
      </c>
    </row>
    <row r="1718">
      <c r="A1718" s="12" t="inlineStr">
        <is>
          <t xml:space="preserve">CO2 compression 3 x ~19 MW + dehydration: rooftop HVAC, exhaust fans, </t>
        </is>
      </c>
      <c r="B1718" s="12" t="inlineStr"/>
      <c r="C1718" s="12" t="inlineStr"/>
      <c r="D1718" s="12" t="inlineStr">
        <is>
          <t>Motor 2 of 10, 30 kW</t>
        </is>
      </c>
      <c r="E1718" s="12" t="n">
        <v>480</v>
      </c>
      <c r="F1718" s="12" t="n">
        <v>30</v>
      </c>
      <c r="G1718" s="12" t="n">
        <v>42.5</v>
      </c>
      <c r="H1718" s="12" t="inlineStr">
        <is>
          <t>R1 MCC-C1</t>
        </is>
      </c>
      <c r="I1718" s="12" t="inlineStr">
        <is>
          <t>LV 600 V</t>
        </is>
      </c>
      <c r="J1718" s="12" t="inlineStr">
        <is>
          <t>3/0</t>
        </is>
      </c>
      <c r="K1718" s="12" t="n">
        <v>1</v>
      </c>
    </row>
    <row r="1719">
      <c r="A1719" s="12" t="inlineStr">
        <is>
          <t xml:space="preserve">CO2 compression 3 x ~19 MW + dehydration: rooftop HVAC, exhaust fans, </t>
        </is>
      </c>
      <c r="B1719" s="12" t="inlineStr"/>
      <c r="C1719" s="12" t="inlineStr"/>
      <c r="D1719" s="12" t="inlineStr">
        <is>
          <t>Motor 3 of 10, 30 kW</t>
        </is>
      </c>
      <c r="E1719" s="12" t="n">
        <v>480</v>
      </c>
      <c r="F1719" s="12" t="n">
        <v>30</v>
      </c>
      <c r="G1719" s="12" t="n">
        <v>42.5</v>
      </c>
      <c r="H1719" s="12" t="inlineStr">
        <is>
          <t>R1 MCC-C1</t>
        </is>
      </c>
      <c r="I1719" s="12" t="inlineStr">
        <is>
          <t>LV 600 V</t>
        </is>
      </c>
      <c r="J1719" s="12" t="inlineStr">
        <is>
          <t>3/0</t>
        </is>
      </c>
      <c r="K1719" s="12" t="n">
        <v>1</v>
      </c>
    </row>
    <row r="1720">
      <c r="A1720" s="12" t="inlineStr">
        <is>
          <t xml:space="preserve">CO2 compression 3 x ~19 MW + dehydration: rooftop HVAC, exhaust fans, </t>
        </is>
      </c>
      <c r="B1720" s="12" t="inlineStr"/>
      <c r="C1720" s="12" t="inlineStr"/>
      <c r="D1720" s="12" t="inlineStr">
        <is>
          <t>Motor 4 of 10, 30 kW</t>
        </is>
      </c>
      <c r="E1720" s="12" t="n">
        <v>480</v>
      </c>
      <c r="F1720" s="12" t="n">
        <v>30</v>
      </c>
      <c r="G1720" s="12" t="n">
        <v>42.5</v>
      </c>
      <c r="H1720" s="12" t="inlineStr">
        <is>
          <t>R1 MCC-C1</t>
        </is>
      </c>
      <c r="I1720" s="12" t="inlineStr">
        <is>
          <t>LV 600 V</t>
        </is>
      </c>
      <c r="J1720" s="12" t="inlineStr">
        <is>
          <t>3/0</t>
        </is>
      </c>
      <c r="K1720" s="12" t="n">
        <v>1</v>
      </c>
    </row>
    <row r="1721">
      <c r="A1721" s="12" t="inlineStr">
        <is>
          <t xml:space="preserve">CO2 compression 3 x ~19 MW + dehydration: rooftop HVAC, exhaust fans, </t>
        </is>
      </c>
      <c r="B1721" s="12" t="inlineStr"/>
      <c r="C1721" s="12" t="inlineStr"/>
      <c r="D1721" s="12" t="inlineStr">
        <is>
          <t>Motor 5 of 10, 30 kW</t>
        </is>
      </c>
      <c r="E1721" s="12" t="n">
        <v>480</v>
      </c>
      <c r="F1721" s="12" t="n">
        <v>30</v>
      </c>
      <c r="G1721" s="12" t="n">
        <v>42.5</v>
      </c>
      <c r="H1721" s="12" t="inlineStr">
        <is>
          <t>R1 MCC-C1</t>
        </is>
      </c>
      <c r="I1721" s="12" t="inlineStr">
        <is>
          <t>LV 600 V</t>
        </is>
      </c>
      <c r="J1721" s="12" t="inlineStr">
        <is>
          <t>3/0</t>
        </is>
      </c>
      <c r="K1721" s="12" t="n">
        <v>1</v>
      </c>
    </row>
    <row r="1722">
      <c r="A1722" s="12" t="inlineStr">
        <is>
          <t xml:space="preserve">CO2 compression 3 x ~19 MW + dehydration: rooftop HVAC, exhaust fans, </t>
        </is>
      </c>
      <c r="B1722" s="12" t="inlineStr"/>
      <c r="C1722" s="12" t="inlineStr"/>
      <c r="D1722" s="12" t="inlineStr">
        <is>
          <t>Motor 6 of 10, 30 kW</t>
        </is>
      </c>
      <c r="E1722" s="12" t="n">
        <v>480</v>
      </c>
      <c r="F1722" s="12" t="n">
        <v>30</v>
      </c>
      <c r="G1722" s="12" t="n">
        <v>42.5</v>
      </c>
      <c r="H1722" s="12" t="inlineStr">
        <is>
          <t>R1 MCC-C1</t>
        </is>
      </c>
      <c r="I1722" s="12" t="inlineStr">
        <is>
          <t>LV 600 V</t>
        </is>
      </c>
      <c r="J1722" s="12" t="inlineStr">
        <is>
          <t>3/0</t>
        </is>
      </c>
      <c r="K1722" s="12" t="n">
        <v>1</v>
      </c>
    </row>
    <row r="1723">
      <c r="A1723" s="12" t="inlineStr">
        <is>
          <t xml:space="preserve">CO2 compression 3 x ~19 MW + dehydration: rooftop HVAC, exhaust fans, </t>
        </is>
      </c>
      <c r="B1723" s="12" t="inlineStr"/>
      <c r="C1723" s="12" t="inlineStr"/>
      <c r="D1723" s="12" t="inlineStr">
        <is>
          <t>Motor 7 of 10, 30 kW</t>
        </is>
      </c>
      <c r="E1723" s="12" t="n">
        <v>480</v>
      </c>
      <c r="F1723" s="12" t="n">
        <v>30</v>
      </c>
      <c r="G1723" s="12" t="n">
        <v>42.5</v>
      </c>
      <c r="H1723" s="12" t="inlineStr">
        <is>
          <t>R1 MCC-C1</t>
        </is>
      </c>
      <c r="I1723" s="12" t="inlineStr">
        <is>
          <t>LV 600 V</t>
        </is>
      </c>
      <c r="J1723" s="12" t="inlineStr">
        <is>
          <t>3/0</t>
        </is>
      </c>
      <c r="K1723" s="12" t="n">
        <v>1</v>
      </c>
    </row>
    <row r="1724">
      <c r="A1724" s="12" t="inlineStr">
        <is>
          <t xml:space="preserve">CO2 compression 3 x ~19 MW + dehydration: rooftop HVAC, exhaust fans, </t>
        </is>
      </c>
      <c r="B1724" s="12" t="inlineStr"/>
      <c r="C1724" s="12" t="inlineStr"/>
      <c r="D1724" s="12" t="inlineStr">
        <is>
          <t>Motor 8 of 10, 30 kW</t>
        </is>
      </c>
      <c r="E1724" s="12" t="n">
        <v>480</v>
      </c>
      <c r="F1724" s="12" t="n">
        <v>30</v>
      </c>
      <c r="G1724" s="12" t="n">
        <v>42.5</v>
      </c>
      <c r="H1724" s="12" t="inlineStr">
        <is>
          <t>R1 MCC-C1</t>
        </is>
      </c>
      <c r="I1724" s="12" t="inlineStr">
        <is>
          <t>LV 600 V</t>
        </is>
      </c>
      <c r="J1724" s="12" t="inlineStr">
        <is>
          <t>3/0</t>
        </is>
      </c>
      <c r="K1724" s="12" t="n">
        <v>1</v>
      </c>
    </row>
    <row r="1725">
      <c r="A1725" s="12" t="inlineStr">
        <is>
          <t xml:space="preserve">CO2 compression 3 x ~19 MW + dehydration: rooftop HVAC, exhaust fans, </t>
        </is>
      </c>
      <c r="B1725" s="12" t="inlineStr"/>
      <c r="C1725" s="12" t="inlineStr"/>
      <c r="D1725" s="12" t="inlineStr">
        <is>
          <t>Motor 9 of 10, 30 kW</t>
        </is>
      </c>
      <c r="E1725" s="12" t="n">
        <v>480</v>
      </c>
      <c r="F1725" s="12" t="n">
        <v>30</v>
      </c>
      <c r="G1725" s="12" t="n">
        <v>42.5</v>
      </c>
      <c r="H1725" s="12" t="inlineStr">
        <is>
          <t>R1 MCC-C1</t>
        </is>
      </c>
      <c r="I1725" s="12" t="inlineStr">
        <is>
          <t>LV 600 V</t>
        </is>
      </c>
      <c r="J1725" s="12" t="inlineStr">
        <is>
          <t>3/0</t>
        </is>
      </c>
      <c r="K1725" s="12" t="n">
        <v>1</v>
      </c>
    </row>
    <row r="1726">
      <c r="A1726" s="12" t="inlineStr">
        <is>
          <t xml:space="preserve">CO2 compression 3 x ~19 MW + dehydration: rooftop HVAC, exhaust fans, </t>
        </is>
      </c>
      <c r="B1726" s="12" t="inlineStr"/>
      <c r="C1726" s="12" t="inlineStr"/>
      <c r="D1726" s="12" t="inlineStr">
        <is>
          <t>Motor 10 of 10, 30 kW</t>
        </is>
      </c>
      <c r="E1726" s="12" t="n">
        <v>480</v>
      </c>
      <c r="F1726" s="12" t="n">
        <v>30</v>
      </c>
      <c r="G1726" s="12" t="n">
        <v>42.5</v>
      </c>
      <c r="H1726" s="12" t="inlineStr">
        <is>
          <t>R1 MCC-C1</t>
        </is>
      </c>
      <c r="I1726" s="12" t="inlineStr">
        <is>
          <t>LV 600 V</t>
        </is>
      </c>
      <c r="J1726" s="12" t="inlineStr">
        <is>
          <t>3/0</t>
        </is>
      </c>
      <c r="K1726" s="12" t="n">
        <v>1</v>
      </c>
    </row>
    <row r="1727">
      <c r="A1727" s="12" t="inlineStr">
        <is>
          <t xml:space="preserve">CO2 compression 3 x ~19 MW + dehydration: rooftop HVAC, exhaust fans, </t>
        </is>
      </c>
      <c r="B1727" s="12" t="inlineStr"/>
      <c r="C1727" s="12" t="inlineStr"/>
      <c r="D1727" s="12" t="inlineStr">
        <is>
          <t>480 V welding receptacle 1</t>
        </is>
      </c>
      <c r="E1727" s="12" t="n">
        <v>480</v>
      </c>
      <c r="F1727" s="12" t="n">
        <v>60</v>
      </c>
      <c r="G1727" s="12" t="n">
        <v>76</v>
      </c>
      <c r="H1727" s="12" t="inlineStr">
        <is>
          <t>R1 MCC-C1</t>
        </is>
      </c>
      <c r="I1727" s="12" t="inlineStr">
        <is>
          <t>LV 600 V</t>
        </is>
      </c>
      <c r="J1727" s="12" t="inlineStr">
        <is>
          <t>250 kcmil</t>
        </is>
      </c>
      <c r="K1727" s="12" t="n">
        <v>1</v>
      </c>
    </row>
    <row r="1728">
      <c r="A1728" s="12" t="inlineStr">
        <is>
          <t xml:space="preserve">CO2 compression 3 x ~19 MW + dehydration: rooftop HVAC, exhaust fans, </t>
        </is>
      </c>
      <c r="B1728" s="12" t="inlineStr"/>
      <c r="C1728" s="12" t="inlineStr"/>
      <c r="D1728" s="12" t="inlineStr">
        <is>
          <t>480 V welding receptacle 2</t>
        </is>
      </c>
      <c r="E1728" s="12" t="n">
        <v>480</v>
      </c>
      <c r="F1728" s="12" t="n">
        <v>60</v>
      </c>
      <c r="G1728" s="12" t="n">
        <v>76</v>
      </c>
      <c r="H1728" s="12" t="inlineStr">
        <is>
          <t>R1 MCC-C1</t>
        </is>
      </c>
      <c r="I1728" s="12" t="inlineStr">
        <is>
          <t>LV 600 V</t>
        </is>
      </c>
      <c r="J1728" s="12" t="inlineStr">
        <is>
          <t>250 kcmil</t>
        </is>
      </c>
      <c r="K1728" s="12" t="n">
        <v>1</v>
      </c>
    </row>
    <row r="1729">
      <c r="A1729" s="12" t="inlineStr">
        <is>
          <t xml:space="preserve">CO2 compression 3 x ~19 MW + dehydration: rooftop HVAC, exhaust fans, </t>
        </is>
      </c>
      <c r="B1729" s="12" t="inlineStr"/>
      <c r="C1729" s="12" t="inlineStr"/>
      <c r="D1729" s="12" t="inlineStr">
        <is>
          <t>480 V welding receptacle 3</t>
        </is>
      </c>
      <c r="E1729" s="12" t="n">
        <v>480</v>
      </c>
      <c r="F1729" s="12" t="n">
        <v>60</v>
      </c>
      <c r="G1729" s="12" t="n">
        <v>76</v>
      </c>
      <c r="H1729" s="12" t="inlineStr">
        <is>
          <t>R1 MCC-C1</t>
        </is>
      </c>
      <c r="I1729" s="12" t="inlineStr">
        <is>
          <t>LV 600 V</t>
        </is>
      </c>
      <c r="J1729" s="12" t="inlineStr">
        <is>
          <t>250 kcmil</t>
        </is>
      </c>
      <c r="K1729" s="12" t="n">
        <v>1</v>
      </c>
    </row>
    <row r="1730">
      <c r="A1730" s="12" t="inlineStr">
        <is>
          <t xml:space="preserve">CO2 compression 3 x ~19 MW + dehydration: rooftop HVAC, exhaust fans, </t>
        </is>
      </c>
      <c r="B1730" s="12" t="inlineStr"/>
      <c r="C1730" s="12" t="inlineStr"/>
      <c r="D1730" s="12" t="inlineStr">
        <is>
          <t>480 V welding receptacle 4</t>
        </is>
      </c>
      <c r="E1730" s="12" t="n">
        <v>480</v>
      </c>
      <c r="F1730" s="12" t="n">
        <v>60</v>
      </c>
      <c r="G1730" s="12" t="n">
        <v>76</v>
      </c>
      <c r="H1730" s="12" t="inlineStr">
        <is>
          <t>R1 MCC-C1</t>
        </is>
      </c>
      <c r="I1730" s="12" t="inlineStr">
        <is>
          <t>LV 600 V</t>
        </is>
      </c>
      <c r="J1730" s="12" t="inlineStr">
        <is>
          <t>250 kcmil</t>
        </is>
      </c>
      <c r="K1730" s="12" t="n">
        <v>1</v>
      </c>
    </row>
    <row r="1731">
      <c r="A1731" s="12" t="inlineStr">
        <is>
          <t>Small-bore piping: instrument air, service water, nitrogen, HRSG drain</t>
        </is>
      </c>
      <c r="B1731" s="12" t="inlineStr"/>
      <c r="C1731" s="12" t="inlineStr"/>
      <c r="D1731" s="12" t="inlineStr">
        <is>
          <t>Motor 1 of 2, 250 kW</t>
        </is>
      </c>
      <c r="E1731" s="12" t="n">
        <v>480</v>
      </c>
      <c r="F1731" s="12" t="n">
        <v>250</v>
      </c>
      <c r="G1731" s="12" t="n">
        <v>353.8</v>
      </c>
      <c r="H1731" s="12" t="inlineStr">
        <is>
          <t>R1 MCC-C1</t>
        </is>
      </c>
      <c r="I1731" s="12" t="inlineStr">
        <is>
          <t>LV 600 V</t>
        </is>
      </c>
      <c r="J1731" s="12" t="inlineStr">
        <is>
          <t>250 kcmil</t>
        </is>
      </c>
      <c r="K1731" s="12" t="n">
        <v>2</v>
      </c>
    </row>
    <row r="1732">
      <c r="A1732" s="12" t="inlineStr">
        <is>
          <t>Small-bore piping: instrument air, service water, nitrogen, HRSG drain</t>
        </is>
      </c>
      <c r="B1732" s="12" t="inlineStr"/>
      <c r="C1732" s="12" t="inlineStr"/>
      <c r="D1732" s="12" t="inlineStr">
        <is>
          <t>Motor 2 of 2, 250 kW</t>
        </is>
      </c>
      <c r="E1732" s="12" t="n">
        <v>480</v>
      </c>
      <c r="F1732" s="12" t="n">
        <v>250</v>
      </c>
      <c r="G1732" s="12" t="n">
        <v>353.8</v>
      </c>
      <c r="H1732" s="12" t="inlineStr">
        <is>
          <t>R1 MCC-C1</t>
        </is>
      </c>
      <c r="I1732" s="12" t="inlineStr">
        <is>
          <t>LV 600 V</t>
        </is>
      </c>
      <c r="J1732" s="12" t="inlineStr">
        <is>
          <t>250 kcmil</t>
        </is>
      </c>
      <c r="K1732" s="12" t="n">
        <v>2</v>
      </c>
    </row>
    <row r="1733">
      <c r="A1733" s="12" t="inlineStr">
        <is>
          <t>Wastewater treatment: rooftop HVAC, exhaust fans, vents</t>
        </is>
      </c>
      <c r="B1733" s="12" t="inlineStr"/>
      <c r="C1733" s="12" t="inlineStr"/>
      <c r="D1733" s="12" t="inlineStr">
        <is>
          <t>Motor 1 of 8, 15 kW</t>
        </is>
      </c>
      <c r="E1733" s="12" t="n">
        <v>480</v>
      </c>
      <c r="F1733" s="12" t="n">
        <v>15</v>
      </c>
      <c r="G1733" s="12" t="n">
        <v>21.2</v>
      </c>
      <c r="H1733" s="12" t="inlineStr">
        <is>
          <t>R1 MCC-C1</t>
        </is>
      </c>
      <c r="I1733" s="12" t="inlineStr">
        <is>
          <t>LV 600 V</t>
        </is>
      </c>
      <c r="J1733" s="12" t="inlineStr">
        <is>
          <t>1</t>
        </is>
      </c>
      <c r="K1733" s="12" t="n">
        <v>1</v>
      </c>
    </row>
    <row r="1734">
      <c r="A1734" s="12" t="inlineStr">
        <is>
          <t>Wastewater treatment: rooftop HVAC, exhaust fans, vents</t>
        </is>
      </c>
      <c r="B1734" s="12" t="inlineStr"/>
      <c r="C1734" s="12" t="inlineStr"/>
      <c r="D1734" s="12" t="inlineStr">
        <is>
          <t>Motor 2 of 8, 15 kW</t>
        </is>
      </c>
      <c r="E1734" s="12" t="n">
        <v>480</v>
      </c>
      <c r="F1734" s="12" t="n">
        <v>15</v>
      </c>
      <c r="G1734" s="12" t="n">
        <v>21.2</v>
      </c>
      <c r="H1734" s="12" t="inlineStr">
        <is>
          <t>R1 MCC-C1</t>
        </is>
      </c>
      <c r="I1734" s="12" t="inlineStr">
        <is>
          <t>LV 600 V</t>
        </is>
      </c>
      <c r="J1734" s="12" t="inlineStr">
        <is>
          <t>1</t>
        </is>
      </c>
      <c r="K1734" s="12" t="n">
        <v>1</v>
      </c>
    </row>
    <row r="1735">
      <c r="A1735" s="12" t="inlineStr">
        <is>
          <t>Wastewater treatment: rooftop HVAC, exhaust fans, vents</t>
        </is>
      </c>
      <c r="B1735" s="12" t="inlineStr"/>
      <c r="C1735" s="12" t="inlineStr"/>
      <c r="D1735" s="12" t="inlineStr">
        <is>
          <t>Motor 3 of 8, 15 kW</t>
        </is>
      </c>
      <c r="E1735" s="12" t="n">
        <v>480</v>
      </c>
      <c r="F1735" s="12" t="n">
        <v>15</v>
      </c>
      <c r="G1735" s="12" t="n">
        <v>21.2</v>
      </c>
      <c r="H1735" s="12" t="inlineStr">
        <is>
          <t>R1 MCC-C1</t>
        </is>
      </c>
      <c r="I1735" s="12" t="inlineStr">
        <is>
          <t>LV 600 V</t>
        </is>
      </c>
      <c r="J1735" s="12" t="inlineStr">
        <is>
          <t>1</t>
        </is>
      </c>
      <c r="K1735" s="12" t="n">
        <v>1</v>
      </c>
    </row>
    <row r="1736">
      <c r="A1736" s="12" t="inlineStr">
        <is>
          <t>Wastewater treatment: rooftop HVAC, exhaust fans, vents</t>
        </is>
      </c>
      <c r="B1736" s="12" t="inlineStr"/>
      <c r="C1736" s="12" t="inlineStr"/>
      <c r="D1736" s="12" t="inlineStr">
        <is>
          <t>Motor 4 of 8, 15 kW</t>
        </is>
      </c>
      <c r="E1736" s="12" t="n">
        <v>480</v>
      </c>
      <c r="F1736" s="12" t="n">
        <v>15</v>
      </c>
      <c r="G1736" s="12" t="n">
        <v>21.2</v>
      </c>
      <c r="H1736" s="12" t="inlineStr">
        <is>
          <t>R1 MCC-C1</t>
        </is>
      </c>
      <c r="I1736" s="12" t="inlineStr">
        <is>
          <t>LV 600 V</t>
        </is>
      </c>
      <c r="J1736" s="12" t="inlineStr">
        <is>
          <t>1</t>
        </is>
      </c>
      <c r="K1736" s="12" t="n">
        <v>1</v>
      </c>
    </row>
    <row r="1737">
      <c r="A1737" s="12" t="inlineStr">
        <is>
          <t>Wastewater treatment: rooftop HVAC, exhaust fans, vents</t>
        </is>
      </c>
      <c r="B1737" s="12" t="inlineStr"/>
      <c r="C1737" s="12" t="inlineStr"/>
      <c r="D1737" s="12" t="inlineStr">
        <is>
          <t>Motor 5 of 8, 15 kW</t>
        </is>
      </c>
      <c r="E1737" s="12" t="n">
        <v>480</v>
      </c>
      <c r="F1737" s="12" t="n">
        <v>15</v>
      </c>
      <c r="G1737" s="12" t="n">
        <v>21.2</v>
      </c>
      <c r="H1737" s="12" t="inlineStr">
        <is>
          <t>R1 MCC-C1</t>
        </is>
      </c>
      <c r="I1737" s="12" t="inlineStr">
        <is>
          <t>LV 600 V</t>
        </is>
      </c>
      <c r="J1737" s="12" t="inlineStr">
        <is>
          <t>1</t>
        </is>
      </c>
      <c r="K1737" s="12" t="n">
        <v>1</v>
      </c>
    </row>
    <row r="1738">
      <c r="A1738" s="12" t="inlineStr">
        <is>
          <t>Wastewater treatment: rooftop HVAC, exhaust fans, vents</t>
        </is>
      </c>
      <c r="B1738" s="12" t="inlineStr"/>
      <c r="C1738" s="12" t="inlineStr"/>
      <c r="D1738" s="12" t="inlineStr">
        <is>
          <t>Motor 6 of 8, 15 kW</t>
        </is>
      </c>
      <c r="E1738" s="12" t="n">
        <v>480</v>
      </c>
      <c r="F1738" s="12" t="n">
        <v>15</v>
      </c>
      <c r="G1738" s="12" t="n">
        <v>21.2</v>
      </c>
      <c r="H1738" s="12" t="inlineStr">
        <is>
          <t>R1 MCC-C1</t>
        </is>
      </c>
      <c r="I1738" s="12" t="inlineStr">
        <is>
          <t>LV 600 V</t>
        </is>
      </c>
      <c r="J1738" s="12" t="inlineStr">
        <is>
          <t>1</t>
        </is>
      </c>
      <c r="K1738" s="12" t="n">
        <v>1</v>
      </c>
    </row>
    <row r="1739">
      <c r="A1739" s="12" t="inlineStr">
        <is>
          <t>Wastewater treatment: rooftop HVAC, exhaust fans, vents</t>
        </is>
      </c>
      <c r="B1739" s="12" t="inlineStr"/>
      <c r="C1739" s="12" t="inlineStr"/>
      <c r="D1739" s="12" t="inlineStr">
        <is>
          <t>Motor 7 of 8, 15 kW</t>
        </is>
      </c>
      <c r="E1739" s="12" t="n">
        <v>480</v>
      </c>
      <c r="F1739" s="12" t="n">
        <v>15</v>
      </c>
      <c r="G1739" s="12" t="n">
        <v>21.2</v>
      </c>
      <c r="H1739" s="12" t="inlineStr">
        <is>
          <t>R1 MCC-C1</t>
        </is>
      </c>
      <c r="I1739" s="12" t="inlineStr">
        <is>
          <t>LV 600 V</t>
        </is>
      </c>
      <c r="J1739" s="12" t="inlineStr">
        <is>
          <t>1</t>
        </is>
      </c>
      <c r="K1739" s="12" t="n">
        <v>1</v>
      </c>
    </row>
    <row r="1740">
      <c r="A1740" s="12" t="inlineStr">
        <is>
          <t>Wastewater treatment: rooftop HVAC, exhaust fans, vents</t>
        </is>
      </c>
      <c r="B1740" s="12" t="inlineStr"/>
      <c r="C1740" s="12" t="inlineStr"/>
      <c r="D1740" s="12" t="inlineStr">
        <is>
          <t>Motor 8 of 8, 15 kW</t>
        </is>
      </c>
      <c r="E1740" s="12" t="n">
        <v>480</v>
      </c>
      <c r="F1740" s="12" t="n">
        <v>15</v>
      </c>
      <c r="G1740" s="12" t="n">
        <v>21.2</v>
      </c>
      <c r="H1740" s="12" t="inlineStr">
        <is>
          <t>R1 MCC-C1</t>
        </is>
      </c>
      <c r="I1740" s="12" t="inlineStr">
        <is>
          <t>LV 600 V</t>
        </is>
      </c>
      <c r="J1740" s="12" t="inlineStr">
        <is>
          <t>1</t>
        </is>
      </c>
      <c r="K1740" s="12" t="n">
        <v>1</v>
      </c>
    </row>
    <row r="1741">
      <c r="A1741" s="12" t="inlineStr">
        <is>
          <t>Water treatment building: rooftop HVAC, exhaust fans, vents</t>
        </is>
      </c>
      <c r="B1741" s="12" t="inlineStr"/>
      <c r="C1741" s="12" t="inlineStr"/>
      <c r="D1741" s="12" t="inlineStr">
        <is>
          <t>Motor 1 of 20, 15 kW</t>
        </is>
      </c>
      <c r="E1741" s="12" t="n">
        <v>480</v>
      </c>
      <c r="F1741" s="12" t="n">
        <v>15</v>
      </c>
      <c r="G1741" s="12" t="n">
        <v>21.2</v>
      </c>
      <c r="H1741" s="12" t="inlineStr">
        <is>
          <t>R1 MCC-C1</t>
        </is>
      </c>
      <c r="I1741" s="12" t="inlineStr">
        <is>
          <t>LV 600 V</t>
        </is>
      </c>
      <c r="J1741" s="12" t="inlineStr">
        <is>
          <t>2</t>
        </is>
      </c>
      <c r="K1741" s="12" t="n">
        <v>1</v>
      </c>
    </row>
    <row r="1742">
      <c r="A1742" s="12" t="inlineStr">
        <is>
          <t>Water treatment building: rooftop HVAC, exhaust fans, vents</t>
        </is>
      </c>
      <c r="B1742" s="12" t="inlineStr"/>
      <c r="C1742" s="12" t="inlineStr"/>
      <c r="D1742" s="12" t="inlineStr">
        <is>
          <t>Motor 2 of 20, 15 kW</t>
        </is>
      </c>
      <c r="E1742" s="12" t="n">
        <v>480</v>
      </c>
      <c r="F1742" s="12" t="n">
        <v>15</v>
      </c>
      <c r="G1742" s="12" t="n">
        <v>21.2</v>
      </c>
      <c r="H1742" s="12" t="inlineStr">
        <is>
          <t>R1 MCC-C1</t>
        </is>
      </c>
      <c r="I1742" s="12" t="inlineStr">
        <is>
          <t>LV 600 V</t>
        </is>
      </c>
      <c r="J1742" s="12" t="inlineStr">
        <is>
          <t>2</t>
        </is>
      </c>
      <c r="K1742" s="12" t="n">
        <v>1</v>
      </c>
    </row>
    <row r="1743">
      <c r="A1743" s="12" t="inlineStr">
        <is>
          <t>Water treatment building: rooftop HVAC, exhaust fans, vents</t>
        </is>
      </c>
      <c r="B1743" s="12" t="inlineStr"/>
      <c r="C1743" s="12" t="inlineStr"/>
      <c r="D1743" s="12" t="inlineStr">
        <is>
          <t>Motor 3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4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5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6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7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8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9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10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11 of 20, 15 kW</t>
        </is>
      </c>
      <c r="E1751" s="12" t="n">
        <v>480</v>
      </c>
      <c r="F1751" s="12" t="n">
        <v>15</v>
      </c>
      <c r="G1751" s="12" t="n">
        <v>21.2</v>
      </c>
      <c r="H1751" s="12" t="inlineStr">
        <is>
          <t>R1 MCC-C1</t>
        </is>
      </c>
      <c r="I1751" s="12" t="inlineStr">
        <is>
          <t>LV 600 V</t>
        </is>
      </c>
      <c r="J1751" s="12" t="inlineStr">
        <is>
          <t>2</t>
        </is>
      </c>
      <c r="K1751" s="12" t="n">
        <v>1</v>
      </c>
    </row>
    <row r="1752">
      <c r="A1752" s="12" t="inlineStr">
        <is>
          <t>Water treatment building: rooftop HVAC, exhaust fans, vents</t>
        </is>
      </c>
      <c r="B1752" s="12" t="inlineStr"/>
      <c r="C1752" s="12" t="inlineStr"/>
      <c r="D1752" s="12" t="inlineStr">
        <is>
          <t>Motor 12 of 20, 15 kW</t>
        </is>
      </c>
      <c r="E1752" s="12" t="n">
        <v>480</v>
      </c>
      <c r="F1752" s="12" t="n">
        <v>15</v>
      </c>
      <c r="G1752" s="12" t="n">
        <v>21.2</v>
      </c>
      <c r="H1752" s="12" t="inlineStr">
        <is>
          <t>R1 MCC-C1</t>
        </is>
      </c>
      <c r="I1752" s="12" t="inlineStr">
        <is>
          <t>LV 600 V</t>
        </is>
      </c>
      <c r="J1752" s="12" t="inlineStr">
        <is>
          <t>2</t>
        </is>
      </c>
      <c r="K1752" s="12" t="n">
        <v>1</v>
      </c>
    </row>
    <row r="1753">
      <c r="A1753" s="12" t="inlineStr">
        <is>
          <t>Water treatment building: rooftop HVAC, exhaust fans, vents</t>
        </is>
      </c>
      <c r="B1753" s="12" t="inlineStr"/>
      <c r="C1753" s="12" t="inlineStr"/>
      <c r="D1753" s="12" t="inlineStr">
        <is>
          <t>Motor 13 of 20, 15 kW</t>
        </is>
      </c>
      <c r="E1753" s="12" t="n">
        <v>480</v>
      </c>
      <c r="F1753" s="12" t="n">
        <v>15</v>
      </c>
      <c r="G1753" s="12" t="n">
        <v>21.2</v>
      </c>
      <c r="H1753" s="12" t="inlineStr">
        <is>
          <t>R1 MCC-C1</t>
        </is>
      </c>
      <c r="I1753" s="12" t="inlineStr">
        <is>
          <t>LV 600 V</t>
        </is>
      </c>
      <c r="J1753" s="12" t="inlineStr">
        <is>
          <t>2</t>
        </is>
      </c>
      <c r="K1753" s="12" t="n">
        <v>1</v>
      </c>
    </row>
    <row r="1754">
      <c r="A1754" s="12" t="inlineStr">
        <is>
          <t>Water treatment building: rooftop HVAC, exhaust fans, vents</t>
        </is>
      </c>
      <c r="B1754" s="12" t="inlineStr"/>
      <c r="C1754" s="12" t="inlineStr"/>
      <c r="D1754" s="12" t="inlineStr">
        <is>
          <t>Motor 14 of 20, 15 kW</t>
        </is>
      </c>
      <c r="E1754" s="12" t="n">
        <v>480</v>
      </c>
      <c r="F1754" s="12" t="n">
        <v>15</v>
      </c>
      <c r="G1754" s="12" t="n">
        <v>21.2</v>
      </c>
      <c r="H1754" s="12" t="inlineStr">
        <is>
          <t>R1 MCC-C1</t>
        </is>
      </c>
      <c r="I1754" s="12" t="inlineStr">
        <is>
          <t>LV 600 V</t>
        </is>
      </c>
      <c r="J1754" s="12" t="inlineStr">
        <is>
          <t>2</t>
        </is>
      </c>
      <c r="K1754" s="12" t="n">
        <v>1</v>
      </c>
    </row>
    <row r="1755">
      <c r="A1755" s="12" t="inlineStr">
        <is>
          <t>Water treatment building: rooftop HVAC, exhaust fans, vents</t>
        </is>
      </c>
      <c r="B1755" s="12" t="inlineStr"/>
      <c r="C1755" s="12" t="inlineStr"/>
      <c r="D1755" s="12" t="inlineStr">
        <is>
          <t>Motor 15 of 20, 15 kW</t>
        </is>
      </c>
      <c r="E1755" s="12" t="n">
        <v>480</v>
      </c>
      <c r="F1755" s="12" t="n">
        <v>15</v>
      </c>
      <c r="G1755" s="12" t="n">
        <v>21.2</v>
      </c>
      <c r="H1755" s="12" t="inlineStr">
        <is>
          <t>R1 MCC-C1</t>
        </is>
      </c>
      <c r="I1755" s="12" t="inlineStr">
        <is>
          <t>LV 600 V</t>
        </is>
      </c>
      <c r="J1755" s="12" t="inlineStr">
        <is>
          <t>2</t>
        </is>
      </c>
      <c r="K1755" s="12" t="n">
        <v>1</v>
      </c>
    </row>
    <row r="1756">
      <c r="A1756" s="12" t="inlineStr">
        <is>
          <t>Water treatment building: rooftop HVAC, exhaust fans, vents</t>
        </is>
      </c>
      <c r="B1756" s="12" t="inlineStr"/>
      <c r="C1756" s="12" t="inlineStr"/>
      <c r="D1756" s="12" t="inlineStr">
        <is>
          <t>Motor 16 of 20, 15 kW</t>
        </is>
      </c>
      <c r="E1756" s="12" t="n">
        <v>480</v>
      </c>
      <c r="F1756" s="12" t="n">
        <v>15</v>
      </c>
      <c r="G1756" s="12" t="n">
        <v>21.2</v>
      </c>
      <c r="H1756" s="12" t="inlineStr">
        <is>
          <t>R1 MCC-C1</t>
        </is>
      </c>
      <c r="I1756" s="12" t="inlineStr">
        <is>
          <t>LV 600 V</t>
        </is>
      </c>
      <c r="J1756" s="12" t="inlineStr">
        <is>
          <t>2</t>
        </is>
      </c>
      <c r="K1756" s="12" t="n">
        <v>1</v>
      </c>
    </row>
    <row r="1757">
      <c r="A1757" s="12" t="inlineStr">
        <is>
          <t>Water treatment building: rooftop HVAC, exhaust fans, vents</t>
        </is>
      </c>
      <c r="B1757" s="12" t="inlineStr"/>
      <c r="C1757" s="12" t="inlineStr"/>
      <c r="D1757" s="12" t="inlineStr">
        <is>
          <t>Motor 17 of 20, 15 kW</t>
        </is>
      </c>
      <c r="E1757" s="12" t="n">
        <v>480</v>
      </c>
      <c r="F1757" s="12" t="n">
        <v>15</v>
      </c>
      <c r="G1757" s="12" t="n">
        <v>21.2</v>
      </c>
      <c r="H1757" s="12" t="inlineStr">
        <is>
          <t>R1 MCC-C1</t>
        </is>
      </c>
      <c r="I1757" s="12" t="inlineStr">
        <is>
          <t>LV 600 V</t>
        </is>
      </c>
      <c r="J1757" s="12" t="inlineStr">
        <is>
          <t>2</t>
        </is>
      </c>
      <c r="K1757" s="12" t="n">
        <v>1</v>
      </c>
    </row>
    <row r="1758">
      <c r="A1758" s="12" t="inlineStr">
        <is>
          <t>Water treatment building: rooftop HVAC, exhaust fans, vents</t>
        </is>
      </c>
      <c r="B1758" s="12" t="inlineStr"/>
      <c r="C1758" s="12" t="inlineStr"/>
      <c r="D1758" s="12" t="inlineStr">
        <is>
          <t>Motor 18 of 20, 15 kW</t>
        </is>
      </c>
      <c r="E1758" s="12" t="n">
        <v>480</v>
      </c>
      <c r="F1758" s="12" t="n">
        <v>15</v>
      </c>
      <c r="G1758" s="12" t="n">
        <v>21.2</v>
      </c>
      <c r="H1758" s="12" t="inlineStr">
        <is>
          <t>R1 MCC-C1</t>
        </is>
      </c>
      <c r="I1758" s="12" t="inlineStr">
        <is>
          <t>LV 600 V</t>
        </is>
      </c>
      <c r="J1758" s="12" t="inlineStr">
        <is>
          <t>2</t>
        </is>
      </c>
      <c r="K1758" s="12" t="n">
        <v>1</v>
      </c>
    </row>
    <row r="1759">
      <c r="A1759" s="12" t="inlineStr">
        <is>
          <t>Water treatment building: rooftop HVAC, exhaust fans, vents</t>
        </is>
      </c>
      <c r="B1759" s="12" t="inlineStr"/>
      <c r="C1759" s="12" t="inlineStr"/>
      <c r="D1759" s="12" t="inlineStr">
        <is>
          <t>Motor 19 of 20, 15 kW</t>
        </is>
      </c>
      <c r="E1759" s="12" t="n">
        <v>480</v>
      </c>
      <c r="F1759" s="12" t="n">
        <v>15</v>
      </c>
      <c r="G1759" s="12" t="n">
        <v>21.2</v>
      </c>
      <c r="H1759" s="12" t="inlineStr">
        <is>
          <t>R1 MCC-C1</t>
        </is>
      </c>
      <c r="I1759" s="12" t="inlineStr">
        <is>
          <t>LV 600 V</t>
        </is>
      </c>
      <c r="J1759" s="12" t="inlineStr">
        <is>
          <t>2</t>
        </is>
      </c>
      <c r="K1759" s="12" t="n">
        <v>1</v>
      </c>
    </row>
    <row r="1760">
      <c r="A1760" s="12" t="inlineStr">
        <is>
          <t>Water treatment building: rooftop HVAC, exhaust fans, vents</t>
        </is>
      </c>
      <c r="B1760" s="12" t="inlineStr"/>
      <c r="C1760" s="12" t="inlineStr"/>
      <c r="D1760" s="12" t="inlineStr">
        <is>
          <t>Motor 20 of 20, 15 kW</t>
        </is>
      </c>
      <c r="E1760" s="12" t="n">
        <v>480</v>
      </c>
      <c r="F1760" s="12" t="n">
        <v>15</v>
      </c>
      <c r="G1760" s="12" t="n">
        <v>21.2</v>
      </c>
      <c r="H1760" s="12" t="inlineStr">
        <is>
          <t>R1 MCC-C1</t>
        </is>
      </c>
      <c r="I1760" s="12" t="inlineStr">
        <is>
          <t>LV 600 V</t>
        </is>
      </c>
      <c r="J1760" s="12" t="inlineStr">
        <is>
          <t>2</t>
        </is>
      </c>
      <c r="K176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2026-10-23T17:25:45Z</dcterms:created>
  <dcterms:modified xsi:type="dcterms:W3CDTF">2026-10-23T17:25:48Z</dcterms:modified>
</cp:coreProperties>
</file>