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Liu\Downloads\"/>
    </mc:Choice>
  </mc:AlternateContent>
  <xr:revisionPtr revIDLastSave="0" documentId="13_ncr:1_{BD6BB72A-20EF-40FB-8CB8-FA7D307ABD6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abor Planning - draft1" sheetId="11" r:id="rId1"/>
    <sheet name="draft" sheetId="15" state="hidden" r:id="rId2"/>
  </sheets>
  <definedNames>
    <definedName name="solver_adj" localSheetId="1" hidden="1">draft!$F$23:$K$34</definedName>
    <definedName name="solver_adj" localSheetId="0" hidden="1">'Labor Planning - draft1'!$F$24:$K$35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draft!$D$23:$D$34</definedName>
    <definedName name="solver_lhs1" localSheetId="0" hidden="1">'Labor Planning - draft1'!$E$24:$E$35</definedName>
    <definedName name="solver_lhs2" localSheetId="1" hidden="1">draft!$D$23:$D$34</definedName>
    <definedName name="solver_lhs2" localSheetId="0" hidden="1">'Labor Planning - draft1'!$G$24:$G$35</definedName>
    <definedName name="solver_lhs3" localSheetId="1" hidden="1">draft!$F$23:$K$34</definedName>
    <definedName name="solver_lhs3" localSheetId="0" hidden="1">'Labor Planning - draft1'!$L$24:$L$35</definedName>
    <definedName name="solver_lhs4" localSheetId="1" hidden="1">draft!$G$23:$G$34</definedName>
    <definedName name="solver_lhs4" localSheetId="0" hidden="1">'Labor Planning - draft1'!$L$24:$L$35</definedName>
    <definedName name="solver_lhs5" localSheetId="1" hidden="1">draft!$L$23:$L$34</definedName>
    <definedName name="solver_lhs5" localSheetId="0" hidden="1">'Labor Planning - draft1'!$L$24:$L$35</definedName>
    <definedName name="solver_lhs6" localSheetId="1" hidden="1">draft!$L$23:$L$34</definedName>
    <definedName name="solver_lhs6" localSheetId="0" hidden="1">'Labor Planning - draft1'!$L$24:$L$35</definedName>
    <definedName name="solver_lhs7" localSheetId="1" hidden="1">draft!$L$23:$L$34</definedName>
    <definedName name="solver_lhs7" localSheetId="0" hidden="1">'Labor Planning - draft1'!$L$24:$L$35</definedName>
    <definedName name="solver_lhs8" localSheetId="1" hidden="1">draft!$L$23:$L$34</definedName>
    <definedName name="solver_lhs8" localSheetId="0" hidden="1">'Labor Planning - draft1'!$L$24:$L$35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draft!$C$2</definedName>
    <definedName name="solver_opt" localSheetId="0" hidden="1">'Labor Planning - draft1'!$C$3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1</definedName>
    <definedName name="solver_rel3" localSheetId="1" hidden="1">4</definedName>
    <definedName name="solver_rel3" localSheetId="0" hidden="1">3</definedName>
    <definedName name="solver_rel4" localSheetId="1" hidden="1">1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hs1" localSheetId="1" hidden="1">draft!$P$23:$P$34</definedName>
    <definedName name="solver_rhs1" localSheetId="0" hidden="1">'Labor Planning - draft1'!$P$24:$P$35</definedName>
    <definedName name="solver_rhs2" localSheetId="1" hidden="1">0</definedName>
    <definedName name="solver_rhs2" localSheetId="0" hidden="1">'Labor Planning - draft1'!$Q$24:$Q$35</definedName>
    <definedName name="solver_rhs3" localSheetId="1" hidden="1">"integer"</definedName>
    <definedName name="solver_rhs3" localSheetId="0" hidden="1">'Labor Planning - draft1'!$N$24:$N$35</definedName>
    <definedName name="solver_rhs4" localSheetId="1" hidden="1">draft!$Q$23:$Q$34</definedName>
    <definedName name="solver_rhs4" localSheetId="0" hidden="1">'Labor Planning - draft1'!$N$24:$N$35</definedName>
    <definedName name="solver_rhs5" localSheetId="1" hidden="1">draft!$N$23:$N$34</definedName>
    <definedName name="solver_rhs5" localSheetId="0" hidden="1">'Labor Planning - draft1'!$N$24:$N$35</definedName>
    <definedName name="solver_rhs6" localSheetId="1" hidden="1">draft!$N$23:$N$34</definedName>
    <definedName name="solver_rhs6" localSheetId="0" hidden="1">'Labor Planning - draft1'!$N$24:$N$35</definedName>
    <definedName name="solver_rhs7" localSheetId="1" hidden="1">draft!$N$23:$N$34</definedName>
    <definedName name="solver_rhs7" localSheetId="0" hidden="1">'Labor Planning - draft1'!$N$24:$N$35</definedName>
    <definedName name="solver_rhs8" localSheetId="1" hidden="1">draft!$N$23:$N$34</definedName>
    <definedName name="solver_rhs8" localSheetId="0" hidden="1">'Labor Planning - draft1'!$N$24:$N$35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0.000001</definedName>
    <definedName name="solver_tol" localSheetId="0" hidden="1">0.000001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1" l="1"/>
  <c r="L24" i="11" s="1"/>
  <c r="E24" i="11"/>
  <c r="E25" i="11" s="1"/>
  <c r="E26" i="11" s="1"/>
  <c r="Q24" i="11" l="1"/>
  <c r="C24" i="11"/>
  <c r="P24" i="11" s="1"/>
  <c r="D25" i="11"/>
  <c r="Q25" i="11" s="1"/>
  <c r="E27" i="11"/>
  <c r="E28" i="11" s="1"/>
  <c r="E29" i="11" s="1"/>
  <c r="E30" i="11" s="1"/>
  <c r="E31" i="11" s="1"/>
  <c r="E32" i="11" s="1"/>
  <c r="E33" i="11" s="1"/>
  <c r="E34" i="11" s="1"/>
  <c r="E35" i="11" s="1"/>
  <c r="E37" i="11" l="1"/>
  <c r="C25" i="11"/>
  <c r="P25" i="11" s="1"/>
  <c r="L25" i="11"/>
  <c r="D26" i="11"/>
  <c r="Q26" i="11" s="1"/>
  <c r="E4" i="11" l="1"/>
  <c r="C26" i="11"/>
  <c r="L26" i="11"/>
  <c r="D27" i="11"/>
  <c r="C27" i="11" s="1"/>
  <c r="P26" i="11" l="1"/>
  <c r="Q27" i="11"/>
  <c r="P27" i="11"/>
  <c r="L27" i="11"/>
  <c r="D28" i="11"/>
  <c r="C28" i="11" l="1"/>
  <c r="L28" i="11"/>
  <c r="D29" i="11"/>
  <c r="C29" i="11" s="1"/>
  <c r="D30" i="11" l="1"/>
  <c r="L29" i="11"/>
  <c r="C30" i="11" l="1"/>
  <c r="D31" i="11"/>
  <c r="L30" i="11"/>
  <c r="C31" i="11" l="1"/>
  <c r="P31" i="11" s="1"/>
  <c r="L31" i="11"/>
  <c r="D32" i="11"/>
  <c r="C32" i="11" l="1"/>
  <c r="D33" i="11"/>
  <c r="C33" i="11" s="1"/>
  <c r="L32" i="11"/>
  <c r="D34" i="11" l="1"/>
  <c r="L33" i="11"/>
  <c r="C34" i="11" l="1"/>
  <c r="D35" i="11"/>
  <c r="D37" i="11" s="1"/>
  <c r="E3" i="11" s="1"/>
  <c r="L34" i="11"/>
  <c r="C35" i="11" l="1"/>
  <c r="C37" i="11" s="1"/>
  <c r="L35" i="11"/>
  <c r="L37" i="11" s="1"/>
  <c r="N37" i="11" l="1"/>
  <c r="K37" i="11"/>
  <c r="J37" i="11"/>
  <c r="I37" i="11"/>
  <c r="H37" i="11"/>
  <c r="G37" i="11"/>
  <c r="F37" i="11"/>
  <c r="N36" i="15"/>
  <c r="K36" i="15"/>
  <c r="E9" i="15" s="1"/>
  <c r="J36" i="15"/>
  <c r="I36" i="15"/>
  <c r="E7" i="15" s="1"/>
  <c r="H36" i="15"/>
  <c r="E6" i="15" s="1"/>
  <c r="G36" i="15"/>
  <c r="F36" i="15"/>
  <c r="E34" i="15"/>
  <c r="L34" i="15" s="1"/>
  <c r="D34" i="15"/>
  <c r="Q33" i="15"/>
  <c r="L33" i="15"/>
  <c r="E33" i="15"/>
  <c r="C33" i="15" s="1"/>
  <c r="P33" i="15" s="1"/>
  <c r="D33" i="15"/>
  <c r="Q32" i="15"/>
  <c r="E32" i="15"/>
  <c r="L32" i="15" s="1"/>
  <c r="D32" i="15"/>
  <c r="Q31" i="15"/>
  <c r="L31" i="15"/>
  <c r="E31" i="15"/>
  <c r="C31" i="15" s="1"/>
  <c r="P31" i="15" s="1"/>
  <c r="D31" i="15"/>
  <c r="E30" i="15"/>
  <c r="L30" i="15" s="1"/>
  <c r="D30" i="15"/>
  <c r="Q29" i="15"/>
  <c r="L29" i="15"/>
  <c r="E29" i="15"/>
  <c r="C29" i="15" s="1"/>
  <c r="P29" i="15" s="1"/>
  <c r="D29" i="15"/>
  <c r="E28" i="15"/>
  <c r="L28" i="15" s="1"/>
  <c r="D28" i="15"/>
  <c r="Q27" i="15"/>
  <c r="L27" i="15"/>
  <c r="E27" i="15"/>
  <c r="C27" i="15" s="1"/>
  <c r="P27" i="15" s="1"/>
  <c r="D27" i="15"/>
  <c r="E26" i="15"/>
  <c r="L26" i="15" s="1"/>
  <c r="D26" i="15"/>
  <c r="Q25" i="15"/>
  <c r="L25" i="15"/>
  <c r="E25" i="15"/>
  <c r="C25" i="15" s="1"/>
  <c r="P25" i="15" s="1"/>
  <c r="D25" i="15"/>
  <c r="E24" i="15"/>
  <c r="L24" i="15" s="1"/>
  <c r="D24" i="15"/>
  <c r="Q23" i="15"/>
  <c r="L23" i="15"/>
  <c r="E23" i="15"/>
  <c r="E36" i="15" s="1"/>
  <c r="E2" i="15" s="1"/>
  <c r="D23" i="15"/>
  <c r="D36" i="15" s="1"/>
  <c r="E3" i="15" s="1"/>
  <c r="E8" i="15"/>
  <c r="E5" i="15"/>
  <c r="E4" i="15"/>
  <c r="E9" i="11" l="1"/>
  <c r="E5" i="11"/>
  <c r="E6" i="11"/>
  <c r="E7" i="11"/>
  <c r="C3" i="11" s="1"/>
  <c r="E8" i="11"/>
  <c r="E10" i="11"/>
  <c r="P35" i="11"/>
  <c r="Q35" i="11"/>
  <c r="C2" i="15"/>
  <c r="C4" i="15" s="1"/>
  <c r="L36" i="15"/>
  <c r="Q24" i="15"/>
  <c r="Q26" i="15"/>
  <c r="Q28" i="15"/>
  <c r="Q30" i="15"/>
  <c r="Q34" i="15"/>
  <c r="C23" i="15"/>
  <c r="C24" i="15"/>
  <c r="P24" i="15" s="1"/>
  <c r="C26" i="15"/>
  <c r="P26" i="15" s="1"/>
  <c r="C28" i="15"/>
  <c r="P28" i="15" s="1"/>
  <c r="C30" i="15"/>
  <c r="P30" i="15" s="1"/>
  <c r="C32" i="15"/>
  <c r="P32" i="15" s="1"/>
  <c r="C34" i="15"/>
  <c r="P34" i="15" s="1"/>
  <c r="C5" i="11" l="1"/>
  <c r="P23" i="15"/>
  <c r="C36" i="15"/>
  <c r="Q28" i="11" l="1"/>
  <c r="P33" i="11"/>
  <c r="P30" i="11"/>
  <c r="P34" i="11"/>
  <c r="P32" i="11"/>
  <c r="P29" i="11"/>
  <c r="P28" i="11"/>
  <c r="Q30" i="11"/>
  <c r="Q29" i="11"/>
  <c r="Q33" i="11"/>
  <c r="Q34" i="11"/>
  <c r="Q32" i="11"/>
  <c r="Q31" i="11"/>
</calcChain>
</file>

<file path=xl/sharedStrings.xml><?xml version="1.0" encoding="utf-8"?>
<sst xmlns="http://schemas.openxmlformats.org/spreadsheetml/2006/main" count="236" uniqueCount="138">
  <si>
    <t>Annual Costs by Category</t>
  </si>
  <si>
    <t>Inputs:</t>
  </si>
  <si>
    <t>Max overtime (hours/month/employee)</t>
  </si>
  <si>
    <t>Starting workforce</t>
  </si>
  <si>
    <t>Overtime cost ($/hour)</t>
  </si>
  <si>
    <t>Ending workforce (min)</t>
  </si>
  <si>
    <t>Ending workforce (max)</t>
  </si>
  <si>
    <t>Time Period</t>
  </si>
  <si>
    <t>Employees Hired</t>
  </si>
  <si>
    <t>Overtime (hrs)</t>
  </si>
  <si>
    <t xml:space="preserve">Available </t>
  </si>
  <si>
    <t>Monthly Demand Forecast  (units)</t>
  </si>
  <si>
    <t>Maximum Production (units)</t>
  </si>
  <si>
    <t>Maximum  Overtime (hours)</t>
  </si>
  <si>
    <t>≥</t>
  </si>
  <si>
    <t>Annual Sum</t>
  </si>
  <si>
    <t xml:space="preserve"> </t>
  </si>
  <si>
    <t>regular worker cost per month x total worker count</t>
  </si>
  <si>
    <t>overtime per hour x the number of overtime during the previous year</t>
  </si>
  <si>
    <t>cost of hiring and training new worker x the hired workers during the previous year</t>
  </si>
  <si>
    <t>cost of laying off an enployee x the layed off employees during the previous year</t>
  </si>
  <si>
    <t>inventory holding cost per unit per month x the units during the previous year</t>
  </si>
  <si>
    <t>cost of stockouts per unit per month x the backlogged units during the previous year</t>
  </si>
  <si>
    <t>outsourced cost per item x outsourced production in units during the previous year</t>
  </si>
  <si>
    <t>materials cost per unit x internal produced units during the previous year</t>
  </si>
  <si>
    <t>v</t>
  </si>
  <si>
    <t>cost of hiring and training a FBA x the hired FBA during the previous year</t>
  </si>
  <si>
    <t>cost of laying off a FBA x the layed off FBA employees during the previous year</t>
  </si>
  <si>
    <t xml:space="preserve">Supervisor cost ($/month) </t>
  </si>
  <si>
    <t>Cost for hiring and training new worker (FT)</t>
  </si>
  <si>
    <t>Cost for laying off an employee (FT)</t>
  </si>
  <si>
    <t>Overtime Cost</t>
  </si>
  <si>
    <t>Hours worked By FT Regular employee per month</t>
  </si>
  <si>
    <t>Hours worked By PT Regular employee per month</t>
  </si>
  <si>
    <t>FT Regular Workforce</t>
  </si>
  <si>
    <t>FT Supervisor Workforce</t>
  </si>
  <si>
    <t>PT Work hour</t>
  </si>
  <si>
    <t>Maximum FT Overtime (hours)</t>
  </si>
  <si>
    <t>clientcarrieraccount</t>
  </si>
  <si>
    <t>billto_id</t>
  </si>
  <si>
    <t>.[load_billto]</t>
  </si>
  <si>
    <t>load_billto_id</t>
  </si>
  <si>
    <t>BilltoID</t>
  </si>
  <si>
    <t>load header</t>
  </si>
  <si>
    <t>billtoID</t>
  </si>
  <si>
    <t>load info</t>
  </si>
  <si>
    <t>ap header</t>
  </si>
  <si>
    <t>account number</t>
  </si>
  <si>
    <t>Inputs</t>
  </si>
  <si>
    <t>Annual Cost By Category</t>
  </si>
  <si>
    <t>Outputs</t>
  </si>
  <si>
    <t>Cost of Hiring a FT</t>
  </si>
  <si>
    <t>Cost of Firing a FT</t>
  </si>
  <si>
    <t>FT Regular Cost</t>
  </si>
  <si>
    <t>FT Supervisor Cost</t>
  </si>
  <si>
    <t>PT Temp Cost</t>
  </si>
  <si>
    <t>FT Regular Count</t>
  </si>
  <si>
    <t>FT Supervisor Count</t>
  </si>
  <si>
    <t>PT Temp Hour Count</t>
  </si>
  <si>
    <t xml:space="preserve">FT Regular cost ($/month) </t>
  </si>
  <si>
    <t>Labor hours required per item handled</t>
  </si>
  <si>
    <t>PT Temp cost ($/hour)</t>
  </si>
  <si>
    <t>Monthly Demand Forecast  (# of Hours)</t>
  </si>
  <si>
    <t>Starting FT Regular workforce</t>
  </si>
  <si>
    <t>Starting FT Supervisor workforce</t>
  </si>
  <si>
    <t>FT Employees Hired</t>
  </si>
  <si>
    <t>Minimum Supervisor Count</t>
  </si>
  <si>
    <t>Cost of Hiring a FT Supervisor</t>
  </si>
  <si>
    <t>Cost for hiring and training new FT Regular</t>
  </si>
  <si>
    <t>Cost for laying off FT Regular</t>
  </si>
  <si>
    <t>Cost for hiring and training new FT Supervisor</t>
  </si>
  <si>
    <t>Cost for laying off FT Supervisor</t>
  </si>
  <si>
    <t>Labor/Supervisor Ratio</t>
  </si>
  <si>
    <t>dealing with other facilities</t>
  </si>
  <si>
    <t>balancing storage, simulation model to model out by day or week to see whether there are peak surcharge</t>
  </si>
  <si>
    <t>&gt;=</t>
  </si>
  <si>
    <t>MS3 Labor Planning (Aug.2023-Jul.2024)</t>
  </si>
  <si>
    <t>potential: planning inventory handling operations</t>
  </si>
  <si>
    <t>too many SUP and labor</t>
  </si>
  <si>
    <t>too much empty space</t>
  </si>
  <si>
    <t>PT efficiency discount</t>
  </si>
  <si>
    <t>Employees overstaffed</t>
  </si>
  <si>
    <t>Avg Cost ($/hour)</t>
  </si>
  <si>
    <t>NATURE PLANET APS</t>
  </si>
  <si>
    <t>OPENSTORE</t>
  </si>
  <si>
    <t>FILUM LLC - NUUDS</t>
  </si>
  <si>
    <t>COOP SLEEP GOODS</t>
  </si>
  <si>
    <t>LEVENGER INC.</t>
  </si>
  <si>
    <t>ORBIT IRRIGATION PRODUCTS #6156</t>
  </si>
  <si>
    <t>VGP HOLDINGS LLC</t>
  </si>
  <si>
    <t>FILUM LLC - TONES</t>
  </si>
  <si>
    <t>OOFOS INC.</t>
  </si>
  <si>
    <t>SCOSCHE INDUSTRIES</t>
  </si>
  <si>
    <t>ST. JUDE CHILDREN'S RESEARCH HOSPITAL IN</t>
  </si>
  <si>
    <t>TotalWorkForce except Supervisor</t>
  </si>
  <si>
    <t>Total Annual Labor Cost</t>
  </si>
  <si>
    <t>Cost of redundancy for a FT Supervisor</t>
  </si>
  <si>
    <t>*FT: Full Time</t>
  </si>
  <si>
    <t>*PT: Part Time</t>
  </si>
  <si>
    <t>FT Staff Cost</t>
  </si>
  <si>
    <t>Cost of Hiring a FT Staff</t>
  </si>
  <si>
    <t>Cost of redundancy for a FT Staff</t>
  </si>
  <si>
    <t>Sep,2023</t>
  </si>
  <si>
    <t>Aug,2023</t>
  </si>
  <si>
    <t>Oct,2023</t>
  </si>
  <si>
    <t>Nov,2023</t>
  </si>
  <si>
    <t>Dec,2023</t>
  </si>
  <si>
    <t>Jan,2024</t>
  </si>
  <si>
    <t>Feb,2024</t>
  </si>
  <si>
    <t>Mar,2024</t>
  </si>
  <si>
    <t>Apr,2024</t>
  </si>
  <si>
    <t>May,2024</t>
  </si>
  <si>
    <t>Jun,2024</t>
  </si>
  <si>
    <t>Jul,2024</t>
  </si>
  <si>
    <t>FT Staff Workforce</t>
  </si>
  <si>
    <t>PT Temp Work hour</t>
  </si>
  <si>
    <t>FT Employees Redundancy</t>
  </si>
  <si>
    <t>FT Supervisor Hired</t>
  </si>
  <si>
    <t>FT Supervisor Redundancy</t>
  </si>
  <si>
    <t xml:space="preserve">Hours Available </t>
  </si>
  <si>
    <t xml:space="preserve">FT Staff cost ($/month) </t>
  </si>
  <si>
    <t xml:space="preserve">FT Supervisor cost ($/month) </t>
  </si>
  <si>
    <t>Cost for hiring and training a new FT Staff</t>
  </si>
  <si>
    <t>Cost for hiring and training a new FT Supervisor</t>
  </si>
  <si>
    <t>Cost for redundancy for a FT Supervisor</t>
  </si>
  <si>
    <t>Cost for redundancy for a FT Staff</t>
  </si>
  <si>
    <t>Hours worked by FT Staff per month</t>
  </si>
  <si>
    <t>Hours worked by PT Temp employee per month</t>
  </si>
  <si>
    <t>Max overtime (hours/month/FT Staff)</t>
  </si>
  <si>
    <t>Starting FT Staff Workforce</t>
  </si>
  <si>
    <t>PT Temp efficiency discount (0.0-1.0)</t>
  </si>
  <si>
    <t>FT Staff Hired</t>
  </si>
  <si>
    <t>FT Staff Redundancy</t>
  </si>
  <si>
    <t>*Cannot round up or set integer. This is not an integer model</t>
  </si>
  <si>
    <t>*Supervisor includes SUP, OM, AOM, and GM</t>
  </si>
  <si>
    <t>Maximum Supervisor/Staff Ratio (1:15)</t>
  </si>
  <si>
    <t>Facility Labor Planning (Aug.2023-Jul.2024)</t>
  </si>
  <si>
    <t>*Numbers are all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</si>
</sst>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#,##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2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6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164" fontId="0" fillId="0" borderId="2" xfId="2" applyFont="1" applyBorder="1"/>
    <xf numFmtId="0" fontId="0" fillId="0" borderId="3" xfId="0" applyBorder="1"/>
    <xf numFmtId="0" fontId="0" fillId="0" borderId="4" xfId="0" applyBorder="1"/>
    <xf numFmtId="166" fontId="0" fillId="3" borderId="5" xfId="2" applyNumberFormat="1" applyFont="1" applyFill="1" applyBorder="1"/>
    <xf numFmtId="0" fontId="0" fillId="0" borderId="6" xfId="0" applyBorder="1"/>
    <xf numFmtId="0" fontId="0" fillId="0" borderId="7" xfId="0" applyBorder="1"/>
    <xf numFmtId="166" fontId="0" fillId="3" borderId="8" xfId="2" applyNumberFormat="1" applyFont="1" applyFill="1" applyBorder="1"/>
    <xf numFmtId="0" fontId="0" fillId="0" borderId="9" xfId="0" applyBorder="1"/>
    <xf numFmtId="0" fontId="0" fillId="0" borderId="11" xfId="0" applyBorder="1"/>
    <xf numFmtId="166" fontId="0" fillId="4" borderId="8" xfId="2" applyNumberFormat="1" applyFont="1" applyFill="1" applyBorder="1"/>
    <xf numFmtId="166" fontId="0" fillId="4" borderId="10" xfId="2" applyNumberFormat="1" applyFont="1" applyFill="1" applyBorder="1"/>
    <xf numFmtId="0" fontId="0" fillId="0" borderId="12" xfId="0" applyBorder="1"/>
    <xf numFmtId="0" fontId="0" fillId="0" borderId="13" xfId="0" applyBorder="1"/>
    <xf numFmtId="166" fontId="0" fillId="4" borderId="5" xfId="2" applyNumberFormat="1" applyFont="1" applyFill="1" applyBorder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1" xfId="0" applyNumberFormat="1" applyBorder="1"/>
    <xf numFmtId="3" fontId="0" fillId="4" borderId="1" xfId="0" applyNumberForma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166" fontId="5" fillId="0" borderId="2" xfId="2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3" fontId="0" fillId="5" borderId="1" xfId="0" applyNumberFormat="1" applyFill="1" applyBorder="1" applyAlignment="1">
      <alignment horizontal="center"/>
    </xf>
    <xf numFmtId="0" fontId="0" fillId="0" borderId="17" xfId="0" applyBorder="1"/>
    <xf numFmtId="20" fontId="0" fillId="0" borderId="0" xfId="0" applyNumberFormat="1" applyAlignment="1">
      <alignment horizontal="center" wrapText="1"/>
    </xf>
    <xf numFmtId="1" fontId="0" fillId="0" borderId="0" xfId="0" applyNumberFormat="1"/>
    <xf numFmtId="0" fontId="8" fillId="0" borderId="0" xfId="0" applyFont="1"/>
    <xf numFmtId="0" fontId="9" fillId="0" borderId="1" xfId="0" applyFont="1" applyBorder="1" applyAlignment="1">
      <alignment horizontal="center" wrapText="1"/>
    </xf>
    <xf numFmtId="166" fontId="0" fillId="3" borderId="10" xfId="2" applyNumberFormat="1" applyFont="1" applyFill="1" applyBorder="1"/>
    <xf numFmtId="0" fontId="0" fillId="0" borderId="18" xfId="0" applyBorder="1"/>
    <xf numFmtId="166" fontId="0" fillId="4" borderId="19" xfId="2" applyNumberFormat="1" applyFont="1" applyFill="1" applyBorder="1"/>
    <xf numFmtId="0" fontId="0" fillId="4" borderId="19" xfId="0" applyFill="1" applyBorder="1"/>
    <xf numFmtId="0" fontId="0" fillId="0" borderId="21" xfId="0" applyBorder="1"/>
    <xf numFmtId="167" fontId="0" fillId="4" borderId="22" xfId="1" applyNumberFormat="1" applyFont="1" applyFill="1" applyBorder="1" applyAlignment="1">
      <alignment horizontal="center"/>
    </xf>
    <xf numFmtId="3" fontId="0" fillId="4" borderId="23" xfId="1" applyNumberFormat="1" applyFont="1" applyFill="1" applyBorder="1" applyAlignment="1">
      <alignment horizontal="center"/>
    </xf>
    <xf numFmtId="3" fontId="0" fillId="4" borderId="24" xfId="1" applyNumberFormat="1" applyFont="1" applyFill="1" applyBorder="1" applyAlignment="1">
      <alignment horizontal="center"/>
    </xf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wrapText="1"/>
    </xf>
    <xf numFmtId="0" fontId="0" fillId="0" borderId="1" xfId="0" applyBorder="1"/>
    <xf numFmtId="3" fontId="0" fillId="4" borderId="23" xfId="1" quotePrefix="1" applyNumberFormat="1" applyFont="1" applyFill="1" applyBorder="1" applyAlignment="1">
      <alignment horizontal="center"/>
    </xf>
    <xf numFmtId="44" fontId="0" fillId="0" borderId="0" xfId="0" applyNumberFormat="1"/>
    <xf numFmtId="167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0" borderId="0" xfId="0" applyNumberFormat="1"/>
    <xf numFmtId="9" fontId="0" fillId="0" borderId="0" xfId="0" applyNumberFormat="1"/>
    <xf numFmtId="9" fontId="0" fillId="0" borderId="0" xfId="65" applyFont="1"/>
    <xf numFmtId="0" fontId="5" fillId="0" borderId="27" xfId="0" applyFont="1" applyBorder="1" applyAlignment="1">
      <alignment horizontal="center" wrapText="1"/>
    </xf>
    <xf numFmtId="44" fontId="5" fillId="0" borderId="0" xfId="0" applyNumberFormat="1" applyFont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3" borderId="5" xfId="2" applyNumberFormat="1" applyFont="1" applyFill="1" applyBorder="1"/>
    <xf numFmtId="0" fontId="12" fillId="0" borderId="0" xfId="0" applyFont="1"/>
  </cellXfs>
  <cellStyles count="68">
    <cellStyle name="Comma" xfId="1" builtinId="3"/>
    <cellStyle name="Comma 2" xfId="62" xr:uid="{00000000-0005-0000-0000-000001000000}"/>
    <cellStyle name="Currency" xfId="2" builtinId="4"/>
    <cellStyle name="Currency 2" xfId="61" xr:uid="{00000000-0005-0000-0000-000003000000}"/>
    <cellStyle name="Followed Hyperlink" xfId="36" builtinId="9" hidden="1"/>
    <cellStyle name="Followed Hyperlink" xfId="4" builtinId="9" hidden="1"/>
    <cellStyle name="Followed Hyperlink" xfId="10" builtinId="9" hidden="1"/>
    <cellStyle name="Followed Hyperlink" xfId="1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42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28" builtinId="9" hidden="1"/>
    <cellStyle name="Followed Hyperlink" xfId="12" builtinId="9" hidden="1"/>
    <cellStyle name="Followed Hyperlink" xfId="8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40" builtinId="9" hidden="1"/>
    <cellStyle name="Followed Hyperlink" xfId="54" builtinId="9" hidden="1"/>
    <cellStyle name="Followed Hyperlink" xfId="58" builtinId="9" hidden="1"/>
    <cellStyle name="Followed Hyperlink" xfId="46" builtinId="9" hidden="1"/>
    <cellStyle name="Followed Hyperlink" xfId="30" builtinId="9" hidden="1"/>
    <cellStyle name="Followed Hyperlink" xfId="16" builtinId="9" hidden="1"/>
    <cellStyle name="Followed Hyperlink" xfId="20" builtinId="9" hidden="1"/>
    <cellStyle name="Followed Hyperlink" xfId="50" builtinId="9" hidden="1"/>
    <cellStyle name="Followed Hyperlink" xfId="56" builtinId="9" hidden="1"/>
    <cellStyle name="Followed Hyperlink" xfId="52" builtinId="9" hidden="1"/>
    <cellStyle name="Followed Hyperlink" xfId="60" builtinId="9" hidden="1"/>
    <cellStyle name="Followed Hyperlink" xfId="24" builtinId="9" hidden="1"/>
    <cellStyle name="Hyperlink" xfId="47" builtinId="8" hidden="1"/>
    <cellStyle name="Hyperlink" xfId="29" builtinId="8" hidden="1"/>
    <cellStyle name="Hyperlink" xfId="25" builtinId="8" hidden="1"/>
    <cellStyle name="Hyperlink" xfId="23" builtinId="8" hidden="1"/>
    <cellStyle name="Hyperlink" xfId="45" builtinId="8" hidden="1"/>
    <cellStyle name="Hyperlink" xfId="13" builtinId="8" hidden="1"/>
    <cellStyle name="Hyperlink" xfId="9" builtinId="8" hidden="1"/>
    <cellStyle name="Hyperlink" xfId="51" builtinId="8" hidden="1"/>
    <cellStyle name="Hyperlink" xfId="27" builtinId="8" hidden="1"/>
    <cellStyle name="Hyperlink" xfId="11" builtinId="8" hidden="1"/>
    <cellStyle name="Hyperlink" xfId="17" builtinId="8" hidden="1"/>
    <cellStyle name="Hyperlink" xfId="57" builtinId="8" hidden="1"/>
    <cellStyle name="Hyperlink" xfId="59" builtinId="8" hidden="1"/>
    <cellStyle name="Hyperlink" xfId="53" builtinId="8" hidden="1"/>
    <cellStyle name="Hyperlink" xfId="49" builtinId="8" hidden="1"/>
    <cellStyle name="Hyperlink" xfId="15" builtinId="8" hidden="1"/>
    <cellStyle name="Hyperlink" xfId="35" builtinId="8" hidden="1"/>
    <cellStyle name="Hyperlink" xfId="37" builtinId="8" hidden="1"/>
    <cellStyle name="Hyperlink" xfId="31" builtinId="8" hidden="1"/>
    <cellStyle name="Hyperlink" xfId="19" builtinId="8" hidden="1"/>
    <cellStyle name="Hyperlink" xfId="43" builtinId="8" hidden="1"/>
    <cellStyle name="Hyperlink" xfId="55" builtinId="8" hidden="1"/>
    <cellStyle name="Hyperlink" xfId="33" builtinId="8" hidden="1"/>
    <cellStyle name="Hyperlink" xfId="41" builtinId="8" hidden="1"/>
    <cellStyle name="Hyperlink" xfId="39" builtinId="8" hidden="1"/>
    <cellStyle name="Hyperlink" xfId="5" builtinId="8" hidden="1"/>
    <cellStyle name="Hyperlink" xfId="3" builtinId="8" hidden="1"/>
    <cellStyle name="Hyperlink" xfId="7" builtinId="8" hidden="1"/>
    <cellStyle name="Hyperlink" xfId="21" builtinId="8" hidden="1"/>
    <cellStyle name="Normal" xfId="0" builtinId="0"/>
    <cellStyle name="Normal 2" xfId="63" xr:uid="{BF440DED-EC06-4024-BC64-92CBBE087098}"/>
    <cellStyle name="Normal 3" xfId="64" xr:uid="{D141D21B-4FE5-452C-B245-57FF05C6F9FC}"/>
    <cellStyle name="Normal 4" xfId="66" xr:uid="{5EDE6502-9984-4281-AEB6-83DAD0D3611C}"/>
    <cellStyle name="Percent" xfId="65" builtinId="5"/>
    <cellStyle name="Percent 2" xfId="67" xr:uid="{408E7479-1C4E-415A-B3A0-6DF2A4897B9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DB4A-B287-4218-91D3-25A99209DDAB}">
  <dimension ref="A1:AE42"/>
  <sheetViews>
    <sheetView tabSelected="1" zoomScale="53" zoomScaleNormal="85" zoomScalePageLayoutView="150" workbookViewId="0">
      <selection activeCell="J9" sqref="J9"/>
    </sheetView>
  </sheetViews>
  <sheetFormatPr defaultColWidth="11" defaultRowHeight="15.6" x14ac:dyDescent="0.3"/>
  <cols>
    <col min="1" max="1" width="17.59765625" customWidth="1"/>
    <col min="2" max="2" width="14" customWidth="1"/>
    <col min="3" max="3" width="17.69921875" customWidth="1"/>
    <col min="4" max="4" width="13.5" customWidth="1"/>
    <col min="5" max="5" width="14.09765625" bestFit="1" customWidth="1"/>
    <col min="6" max="11" width="16.59765625" customWidth="1"/>
    <col min="12" max="12" width="12" customWidth="1"/>
    <col min="14" max="14" width="16" customWidth="1"/>
    <col min="15" max="15" width="14.796875" customWidth="1"/>
    <col min="16" max="16" width="13.09765625" bestFit="1" customWidth="1"/>
    <col min="18" max="18" width="11.3984375" customWidth="1"/>
    <col min="19" max="19" width="30.796875" customWidth="1"/>
  </cols>
  <sheetData>
    <row r="1" spans="1:10" ht="21.6" thickBot="1" x14ac:dyDescent="0.45">
      <c r="A1" s="63" t="s">
        <v>137</v>
      </c>
    </row>
    <row r="2" spans="1:10" ht="24" thickBot="1" x14ac:dyDescent="0.5">
      <c r="A2" s="33" t="s">
        <v>136</v>
      </c>
      <c r="E2" s="59" t="s">
        <v>0</v>
      </c>
      <c r="F2" s="60"/>
      <c r="G2" s="61"/>
    </row>
    <row r="3" spans="1:10" ht="16.2" thickBot="1" x14ac:dyDescent="0.35">
      <c r="B3" s="25" t="s">
        <v>95</v>
      </c>
      <c r="C3" s="26">
        <f>SUM(E3:E10)</f>
        <v>4233912.7581339059</v>
      </c>
      <c r="E3" s="62">
        <f>C13*D37</f>
        <v>3139556.4202344171</v>
      </c>
      <c r="F3" s="8" t="s">
        <v>99</v>
      </c>
      <c r="G3" s="9"/>
      <c r="I3" s="2"/>
    </row>
    <row r="4" spans="1:10" ht="16.2" thickBot="1" x14ac:dyDescent="0.35">
      <c r="E4" s="10">
        <f>C14*E37</f>
        <v>393091.92856101319</v>
      </c>
      <c r="F4" s="5" t="s">
        <v>54</v>
      </c>
      <c r="G4" s="11"/>
      <c r="I4" s="58"/>
    </row>
    <row r="5" spans="1:10" ht="16.2" thickBot="1" x14ac:dyDescent="0.35">
      <c r="B5" s="3" t="s">
        <v>82</v>
      </c>
      <c r="C5" s="4">
        <f>C3/N37</f>
        <v>26.987537021837188</v>
      </c>
      <c r="E5" s="10">
        <f>C15*F37</f>
        <v>171810.42555216784</v>
      </c>
      <c r="F5" s="5" t="s">
        <v>55</v>
      </c>
      <c r="G5" s="11"/>
    </row>
    <row r="6" spans="1:10" x14ac:dyDescent="0.3">
      <c r="C6" s="1"/>
      <c r="E6" s="10">
        <f>C16*G37</f>
        <v>201765.12493724655</v>
      </c>
      <c r="F6" s="5" t="s">
        <v>31</v>
      </c>
      <c r="G6" s="11"/>
    </row>
    <row r="7" spans="1:10" x14ac:dyDescent="0.3">
      <c r="E7" s="10">
        <f>C17*H37</f>
        <v>100554.38223229467</v>
      </c>
      <c r="F7" s="5" t="s">
        <v>100</v>
      </c>
      <c r="G7" s="11"/>
    </row>
    <row r="8" spans="1:10" x14ac:dyDescent="0.3">
      <c r="C8" s="1"/>
      <c r="E8" s="10">
        <f>C18*I37</f>
        <v>160888.49335653367</v>
      </c>
      <c r="F8" s="5" t="s">
        <v>101</v>
      </c>
      <c r="G8" s="11"/>
    </row>
    <row r="9" spans="1:10" x14ac:dyDescent="0.3">
      <c r="E9" s="10">
        <f>C19*J37</f>
        <v>22111.810601119811</v>
      </c>
      <c r="F9" s="5" t="s">
        <v>67</v>
      </c>
      <c r="G9" s="11"/>
    </row>
    <row r="10" spans="1:10" ht="16.2" thickBot="1" x14ac:dyDescent="0.35">
      <c r="E10" s="35">
        <f>C20*K37</f>
        <v>44134.172659112999</v>
      </c>
      <c r="F10" s="36" t="s">
        <v>96</v>
      </c>
      <c r="G10" s="12"/>
    </row>
    <row r="11" spans="1:10" x14ac:dyDescent="0.3">
      <c r="C11" s="49"/>
    </row>
    <row r="12" spans="1:10" ht="16.2" thickBot="1" x14ac:dyDescent="0.35">
      <c r="B12" t="s">
        <v>1</v>
      </c>
    </row>
    <row r="13" spans="1:10" x14ac:dyDescent="0.3">
      <c r="C13" s="17">
        <v>3654</v>
      </c>
      <c r="D13" s="15" t="s">
        <v>120</v>
      </c>
      <c r="E13" s="15"/>
      <c r="F13" s="9"/>
      <c r="G13" s="40">
        <v>0.9</v>
      </c>
      <c r="H13" s="43" t="s">
        <v>130</v>
      </c>
      <c r="I13" s="15"/>
      <c r="J13" s="9"/>
    </row>
    <row r="14" spans="1:10" x14ac:dyDescent="0.3">
      <c r="C14" s="13">
        <v>6500</v>
      </c>
      <c r="D14" s="6" t="s">
        <v>121</v>
      </c>
      <c r="E14" s="6"/>
      <c r="F14" s="11"/>
      <c r="G14" s="41">
        <v>174</v>
      </c>
      <c r="H14" s="44" t="s">
        <v>126</v>
      </c>
      <c r="I14" s="6"/>
      <c r="J14" s="11"/>
    </row>
    <row r="15" spans="1:10" x14ac:dyDescent="0.3">
      <c r="C15" s="13">
        <v>31</v>
      </c>
      <c r="D15" s="30" t="s">
        <v>61</v>
      </c>
      <c r="E15" s="30"/>
      <c r="F15" s="39"/>
      <c r="G15" s="41">
        <v>130</v>
      </c>
      <c r="H15" s="44" t="s">
        <v>127</v>
      </c>
      <c r="I15" s="6"/>
      <c r="J15" s="11"/>
    </row>
    <row r="16" spans="1:10" x14ac:dyDescent="0.3">
      <c r="C16" s="13">
        <v>32</v>
      </c>
      <c r="D16" s="6" t="s">
        <v>4</v>
      </c>
      <c r="E16" s="6"/>
      <c r="F16" s="11"/>
      <c r="G16" s="41">
        <v>32</v>
      </c>
      <c r="H16" s="44" t="s">
        <v>128</v>
      </c>
      <c r="I16" s="6"/>
      <c r="J16" s="11"/>
    </row>
    <row r="17" spans="2:31" x14ac:dyDescent="0.3">
      <c r="C17" s="13">
        <v>3000</v>
      </c>
      <c r="D17" s="6" t="s">
        <v>122</v>
      </c>
      <c r="E17" s="6"/>
      <c r="F17" s="11"/>
      <c r="G17" s="41">
        <v>65</v>
      </c>
      <c r="H17" s="44" t="s">
        <v>129</v>
      </c>
      <c r="I17" s="6"/>
      <c r="J17" s="11"/>
    </row>
    <row r="18" spans="2:31" x14ac:dyDescent="0.3">
      <c r="B18" s="1"/>
      <c r="C18" s="13">
        <v>3654</v>
      </c>
      <c r="D18" s="6" t="s">
        <v>125</v>
      </c>
      <c r="E18" s="6"/>
      <c r="F18" s="11"/>
      <c r="G18" s="41">
        <v>6</v>
      </c>
      <c r="H18" s="44" t="s">
        <v>64</v>
      </c>
      <c r="I18" s="6"/>
      <c r="J18" s="11"/>
    </row>
    <row r="19" spans="2:31" x14ac:dyDescent="0.3">
      <c r="B19" s="49"/>
      <c r="C19" s="37">
        <v>5000</v>
      </c>
      <c r="D19" s="30" t="s">
        <v>123</v>
      </c>
      <c r="E19" s="30"/>
      <c r="F19" s="39"/>
      <c r="G19" s="48">
        <v>15</v>
      </c>
      <c r="H19" s="44" t="s">
        <v>135</v>
      </c>
      <c r="I19" s="6"/>
      <c r="J19" s="11"/>
    </row>
    <row r="20" spans="2:31" ht="16.2" thickBot="1" x14ac:dyDescent="0.35">
      <c r="C20" s="14">
        <v>6500</v>
      </c>
      <c r="D20" s="16" t="s">
        <v>124</v>
      </c>
      <c r="E20" s="16"/>
      <c r="F20" s="12"/>
      <c r="G20" s="42"/>
      <c r="H20" s="45"/>
      <c r="I20" s="16"/>
      <c r="J20" s="12"/>
    </row>
    <row r="22" spans="2:31" x14ac:dyDescent="0.3">
      <c r="F22" s="30"/>
    </row>
    <row r="23" spans="2:31" s="19" customFormat="1" ht="66" customHeight="1" x14ac:dyDescent="0.3">
      <c r="B23" s="18" t="s">
        <v>7</v>
      </c>
      <c r="C23" s="18" t="s">
        <v>94</v>
      </c>
      <c r="D23" s="18" t="s">
        <v>114</v>
      </c>
      <c r="E23" s="28" t="s">
        <v>35</v>
      </c>
      <c r="F23" s="18" t="s">
        <v>115</v>
      </c>
      <c r="G23" s="34" t="s">
        <v>9</v>
      </c>
      <c r="H23" s="18" t="s">
        <v>131</v>
      </c>
      <c r="I23" s="34" t="s">
        <v>132</v>
      </c>
      <c r="J23" s="18" t="s">
        <v>117</v>
      </c>
      <c r="K23" s="18" t="s">
        <v>118</v>
      </c>
      <c r="L23" s="18" t="s">
        <v>119</v>
      </c>
      <c r="M23" s="18"/>
      <c r="N23" s="18" t="s">
        <v>62</v>
      </c>
      <c r="O23" s="57"/>
      <c r="P23" s="18" t="s">
        <v>66</v>
      </c>
      <c r="Q23" s="18" t="s">
        <v>13</v>
      </c>
      <c r="S23"/>
      <c r="T23"/>
      <c r="U23"/>
      <c r="V23"/>
      <c r="W23"/>
      <c r="X23"/>
      <c r="Y23"/>
      <c r="Z23"/>
      <c r="AA23"/>
      <c r="AB23"/>
      <c r="AC23"/>
      <c r="AE23"/>
    </row>
    <row r="24" spans="2:31" x14ac:dyDescent="0.3">
      <c r="B24" s="24" t="s">
        <v>103</v>
      </c>
      <c r="C24" s="20">
        <f>D24+F24/$G$15</f>
        <v>65</v>
      </c>
      <c r="D24" s="29">
        <f>G$17+H24-I24</f>
        <v>65</v>
      </c>
      <c r="E24" s="29">
        <f>G$18+J24-K24</f>
        <v>4.6861011227746499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1.3138988772253501</v>
      </c>
      <c r="L24" s="22">
        <f>D24*$G$14+F24*$G$13+G24</f>
        <v>11310</v>
      </c>
      <c r="M24" s="51" t="s">
        <v>14</v>
      </c>
      <c r="N24" s="53">
        <v>7875.3933675528551</v>
      </c>
      <c r="P24" s="50">
        <f>C24/$G$19</f>
        <v>4.333333333333333</v>
      </c>
      <c r="Q24" s="20">
        <f t="shared" ref="Q24:Q35" si="0">D24*$G$16</f>
        <v>2080</v>
      </c>
    </row>
    <row r="25" spans="2:31" x14ac:dyDescent="0.3">
      <c r="B25" s="24" t="s">
        <v>102</v>
      </c>
      <c r="C25" s="20">
        <f>D25+F25/$G$15</f>
        <v>70.291516841619753</v>
      </c>
      <c r="D25" s="29">
        <f>D24+H25-I25</f>
        <v>70.291516841619753</v>
      </c>
      <c r="E25" s="29">
        <f>E24+J25-K25</f>
        <v>4.6861011227746499</v>
      </c>
      <c r="F25" s="21">
        <v>0</v>
      </c>
      <c r="G25" s="21">
        <v>0</v>
      </c>
      <c r="H25" s="21">
        <v>5.2915168416197567</v>
      </c>
      <c r="I25" s="21">
        <v>0</v>
      </c>
      <c r="J25" s="21">
        <v>0</v>
      </c>
      <c r="K25" s="21">
        <v>0</v>
      </c>
      <c r="L25" s="22">
        <f>D25*$G$14+F25*$G$13+G25</f>
        <v>12230.723930441836</v>
      </c>
      <c r="M25" s="51" t="s">
        <v>14</v>
      </c>
      <c r="N25" s="53">
        <v>12230.723930441838</v>
      </c>
      <c r="O25" s="56"/>
      <c r="P25" s="50">
        <f>C25/$G$19</f>
        <v>4.6861011227746499</v>
      </c>
      <c r="Q25" s="20">
        <f t="shared" si="0"/>
        <v>2249.3285389318321</v>
      </c>
    </row>
    <row r="26" spans="2:31" x14ac:dyDescent="0.3">
      <c r="B26" s="24" t="s">
        <v>104</v>
      </c>
      <c r="C26" s="20">
        <f>D26+F26/$G$15</f>
        <v>103.04216611508038</v>
      </c>
      <c r="D26" s="29">
        <f>D25+H26-I26</f>
        <v>98.51812741076489</v>
      </c>
      <c r="E26" s="29">
        <f>E25+J26-K26</f>
        <v>6.8694777410055634</v>
      </c>
      <c r="F26" s="21">
        <v>588.12503156101366</v>
      </c>
      <c r="G26" s="21">
        <v>3152.5800771444774</v>
      </c>
      <c r="H26" s="21">
        <v>28.226610569145134</v>
      </c>
      <c r="I26" s="21">
        <v>0</v>
      </c>
      <c r="J26" s="21">
        <v>2.1833766182309136</v>
      </c>
      <c r="K26" s="21">
        <v>0</v>
      </c>
      <c r="L26" s="22">
        <f>D26*$G$14+F26*$G$13+G26</f>
        <v>20824.046775022482</v>
      </c>
      <c r="M26" s="51" t="s">
        <v>14</v>
      </c>
      <c r="N26" s="53">
        <v>20824.046775022267</v>
      </c>
      <c r="O26" s="56"/>
      <c r="P26" s="50">
        <f>C26/$G$19</f>
        <v>6.8694777410053582</v>
      </c>
      <c r="Q26" s="20">
        <f t="shared" si="0"/>
        <v>3152.5800771444765</v>
      </c>
    </row>
    <row r="27" spans="2:31" x14ac:dyDescent="0.3">
      <c r="B27" s="24" t="s">
        <v>105</v>
      </c>
      <c r="C27" s="20">
        <f>D27+F27/$G$15</f>
        <v>136.62694864495259</v>
      </c>
      <c r="D27" s="29">
        <f t="shared" ref="D27:D34" si="1">D26+H27-I27</f>
        <v>98.51812741076489</v>
      </c>
      <c r="E27" s="29">
        <f t="shared" ref="E27:E35" si="2">E26+J27-K27</f>
        <v>9.1084632429986119</v>
      </c>
      <c r="F27" s="21">
        <v>4954.1467604444006</v>
      </c>
      <c r="G27" s="21">
        <v>3152.5800771444774</v>
      </c>
      <c r="H27" s="21">
        <v>0</v>
      </c>
      <c r="I27" s="21">
        <v>0</v>
      </c>
      <c r="J27" s="21">
        <v>2.2389855019930485</v>
      </c>
      <c r="K27" s="21">
        <v>0</v>
      </c>
      <c r="L27" s="22">
        <f>D27*$G$14+F27*$G$13+G27</f>
        <v>24753.466331017531</v>
      </c>
      <c r="M27" s="51" t="s">
        <v>14</v>
      </c>
      <c r="N27" s="53">
        <v>24753.466331015727</v>
      </c>
      <c r="O27" s="56"/>
      <c r="P27" s="50">
        <f>C27/$G$19</f>
        <v>9.1084632429968391</v>
      </c>
      <c r="Q27" s="20">
        <f t="shared" si="0"/>
        <v>3152.5800771444765</v>
      </c>
    </row>
    <row r="28" spans="2:31" x14ac:dyDescent="0.3">
      <c r="B28" s="24" t="s">
        <v>106</v>
      </c>
      <c r="C28" s="20">
        <f>D28+F28/$G$15</f>
        <v>98.51812741076489</v>
      </c>
      <c r="D28" s="29">
        <f>D27+H28-I28</f>
        <v>98.51812741076489</v>
      </c>
      <c r="E28" s="29">
        <f t="shared" si="2"/>
        <v>6.5678751607176817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2.5405880822809301</v>
      </c>
      <c r="L28" s="22">
        <f>D28*$G$14+F28*$G$13+G28</f>
        <v>17142.154169473091</v>
      </c>
      <c r="M28" s="51" t="s">
        <v>14</v>
      </c>
      <c r="N28" s="53">
        <v>17142.154169473091</v>
      </c>
      <c r="O28" s="56"/>
      <c r="P28" s="50">
        <f>C28/$G$19</f>
        <v>6.5678751607176595</v>
      </c>
      <c r="Q28" s="20">
        <f t="shared" si="0"/>
        <v>3152.5800771444765</v>
      </c>
    </row>
    <row r="29" spans="2:31" x14ac:dyDescent="0.3">
      <c r="B29" s="24" t="s">
        <v>107</v>
      </c>
      <c r="C29" s="20">
        <f>D29+F29/$G$15</f>
        <v>75.774296679222687</v>
      </c>
      <c r="D29" s="29">
        <f t="shared" si="1"/>
        <v>75.774296679222687</v>
      </c>
      <c r="E29" s="29">
        <f t="shared" si="2"/>
        <v>5.0516197786148735</v>
      </c>
      <c r="F29" s="21">
        <v>0</v>
      </c>
      <c r="G29" s="21">
        <v>0</v>
      </c>
      <c r="H29" s="21">
        <v>0</v>
      </c>
      <c r="I29" s="21">
        <v>22.743830731542204</v>
      </c>
      <c r="J29" s="21">
        <v>0</v>
      </c>
      <c r="K29" s="21">
        <v>1.5162553821028082</v>
      </c>
      <c r="L29" s="22">
        <f>D29*$G$14+F29*$G$13+G29</f>
        <v>13184.727622184748</v>
      </c>
      <c r="M29" s="51" t="s">
        <v>14</v>
      </c>
      <c r="N29" s="53">
        <v>13184.727622184748</v>
      </c>
      <c r="O29" s="56"/>
      <c r="P29" s="50">
        <f>C29/$G$19</f>
        <v>5.051619778614846</v>
      </c>
      <c r="Q29" s="20">
        <f t="shared" si="0"/>
        <v>2424.777493735126</v>
      </c>
    </row>
    <row r="30" spans="2:31" x14ac:dyDescent="0.3">
      <c r="B30" s="24" t="s">
        <v>108</v>
      </c>
      <c r="C30" s="20">
        <f>D30+F30/$G$15</f>
        <v>67.895865319885488</v>
      </c>
      <c r="D30" s="29">
        <f t="shared" si="1"/>
        <v>67.895865319885488</v>
      </c>
      <c r="E30" s="29">
        <f t="shared" si="2"/>
        <v>4.5263910213257095</v>
      </c>
      <c r="F30" s="21">
        <v>0</v>
      </c>
      <c r="G30" s="21">
        <v>0</v>
      </c>
      <c r="H30" s="21">
        <v>0</v>
      </c>
      <c r="I30" s="21">
        <v>7.8784313593371991</v>
      </c>
      <c r="J30" s="21">
        <v>0</v>
      </c>
      <c r="K30" s="21">
        <v>0.52522875728916452</v>
      </c>
      <c r="L30" s="22">
        <f>D30*$G$14+F30*$G$13+G30</f>
        <v>11813.880565660074</v>
      </c>
      <c r="M30" s="51" t="s">
        <v>14</v>
      </c>
      <c r="N30" s="53">
        <v>11813.880565660076</v>
      </c>
      <c r="O30" s="56"/>
      <c r="P30" s="50">
        <f>C30/$G$19</f>
        <v>4.5263910213256988</v>
      </c>
      <c r="Q30" s="20">
        <f t="shared" si="0"/>
        <v>2172.6676902363356</v>
      </c>
    </row>
    <row r="31" spans="2:31" x14ac:dyDescent="0.3">
      <c r="B31" s="24" t="s">
        <v>109</v>
      </c>
      <c r="C31" s="20">
        <f>D31+F31/$G$15</f>
        <v>65.540952535336785</v>
      </c>
      <c r="D31" s="29">
        <f>D30+H31-I31</f>
        <v>65.540952535336785</v>
      </c>
      <c r="E31" s="29">
        <f t="shared" si="2"/>
        <v>4.3693968356891233</v>
      </c>
      <c r="F31" s="21">
        <v>0</v>
      </c>
      <c r="G31" s="21">
        <v>0</v>
      </c>
      <c r="H31" s="21">
        <v>0</v>
      </c>
      <c r="I31" s="21">
        <v>2.3549127845487012</v>
      </c>
      <c r="J31" s="21">
        <v>0</v>
      </c>
      <c r="K31" s="21">
        <v>0.15699418563658663</v>
      </c>
      <c r="L31" s="22">
        <f>D31*$G$14+F31*$G$13+G31</f>
        <v>11404.1257411486</v>
      </c>
      <c r="M31" s="51" t="s">
        <v>14</v>
      </c>
      <c r="N31" s="53">
        <v>11404.125741148602</v>
      </c>
      <c r="O31" s="56"/>
      <c r="P31" s="50">
        <f>C31/$G$19</f>
        <v>4.3693968356891189</v>
      </c>
      <c r="Q31" s="20">
        <f t="shared" si="0"/>
        <v>2097.3104811307771</v>
      </c>
    </row>
    <row r="32" spans="2:31" x14ac:dyDescent="0.3">
      <c r="B32" s="24" t="s">
        <v>110</v>
      </c>
      <c r="C32" s="20">
        <f>D32+F32/$G$15</f>
        <v>55.176935861578379</v>
      </c>
      <c r="D32" s="29">
        <f t="shared" si="1"/>
        <v>55.176935861578379</v>
      </c>
      <c r="E32" s="29">
        <f t="shared" si="2"/>
        <v>3.6784623907718963</v>
      </c>
      <c r="F32" s="21">
        <v>0</v>
      </c>
      <c r="G32" s="21">
        <v>0</v>
      </c>
      <c r="H32" s="21">
        <v>0</v>
      </c>
      <c r="I32" s="21">
        <v>10.364016673758409</v>
      </c>
      <c r="J32" s="21">
        <v>0</v>
      </c>
      <c r="K32" s="21">
        <v>0.690934444917227</v>
      </c>
      <c r="L32" s="22">
        <f>D32*$G$14+F32*$G$13+G32</f>
        <v>9600.7868399146373</v>
      </c>
      <c r="M32" s="51" t="s">
        <v>14</v>
      </c>
      <c r="N32" s="53">
        <v>9600.7868399146391</v>
      </c>
      <c r="O32" s="56"/>
      <c r="P32" s="50">
        <f>C32/$G$19</f>
        <v>3.6784623907718919</v>
      </c>
      <c r="Q32" s="20">
        <f t="shared" si="0"/>
        <v>1765.6619475705081</v>
      </c>
    </row>
    <row r="33" spans="2:22" x14ac:dyDescent="0.3">
      <c r="B33" s="24" t="s">
        <v>111</v>
      </c>
      <c r="C33" s="20">
        <f>D33+F33/$G$15</f>
        <v>55.002211402972534</v>
      </c>
      <c r="D33" s="29">
        <f t="shared" si="1"/>
        <v>55.002211402972534</v>
      </c>
      <c r="E33" s="29">
        <f t="shared" si="2"/>
        <v>3.6668140935314977</v>
      </c>
      <c r="F33" s="21">
        <v>0</v>
      </c>
      <c r="G33" s="21">
        <v>0</v>
      </c>
      <c r="H33" s="21">
        <v>0</v>
      </c>
      <c r="I33" s="21">
        <v>0.17472445860584093</v>
      </c>
      <c r="J33" s="21">
        <v>0</v>
      </c>
      <c r="K33" s="21">
        <v>1.164829724039862E-2</v>
      </c>
      <c r="L33" s="22">
        <f>D33*$G$14+F33*$G$13+G33</f>
        <v>9570.384784117221</v>
      </c>
      <c r="M33" s="51" t="s">
        <v>14</v>
      </c>
      <c r="N33" s="53">
        <v>9570.3847841172228</v>
      </c>
      <c r="O33" s="56"/>
      <c r="P33" s="50">
        <f>C33/$G$19</f>
        <v>3.6668140935315021</v>
      </c>
      <c r="Q33" s="20">
        <f t="shared" si="0"/>
        <v>1760.0707648951211</v>
      </c>
    </row>
    <row r="34" spans="2:22" x14ac:dyDescent="0.3">
      <c r="B34" s="24" t="s">
        <v>112</v>
      </c>
      <c r="C34" s="20">
        <f>D34+F34/$G$15</f>
        <v>54.487341051560271</v>
      </c>
      <c r="D34" s="29">
        <f t="shared" si="1"/>
        <v>54.487341051560271</v>
      </c>
      <c r="E34" s="29">
        <f t="shared" si="2"/>
        <v>3.6324894034373472</v>
      </c>
      <c r="F34" s="21">
        <v>0</v>
      </c>
      <c r="G34" s="21">
        <v>0</v>
      </c>
      <c r="H34" s="21">
        <v>0</v>
      </c>
      <c r="I34" s="21">
        <v>0.51487035141226123</v>
      </c>
      <c r="J34" s="21">
        <v>0</v>
      </c>
      <c r="K34" s="21">
        <v>3.4324690094150623E-2</v>
      </c>
      <c r="L34" s="22">
        <f>D34*$G$14+F34*$G$13+G34</f>
        <v>9480.7973429714875</v>
      </c>
      <c r="M34" s="51" t="s">
        <v>14</v>
      </c>
      <c r="N34" s="53">
        <v>9480.7973429714893</v>
      </c>
      <c r="O34" s="56"/>
      <c r="P34" s="50">
        <f>C34/$G$19</f>
        <v>3.6324894034373516</v>
      </c>
      <c r="Q34" s="20">
        <f t="shared" si="0"/>
        <v>1743.5949136499287</v>
      </c>
    </row>
    <row r="35" spans="2:22" x14ac:dyDescent="0.3">
      <c r="B35" s="24" t="s">
        <v>113</v>
      </c>
      <c r="C35" s="20">
        <f>D35+F35/$G$15</f>
        <v>54.487341051560271</v>
      </c>
      <c r="D35" s="29">
        <f>D34+H35-I35</f>
        <v>54.487341051560271</v>
      </c>
      <c r="E35" s="29">
        <f t="shared" si="2"/>
        <v>3.6324894034373472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2">
        <f>D35*$G$14+F35*$G$13+G35</f>
        <v>9480.7973429714875</v>
      </c>
      <c r="M35" s="51" t="s">
        <v>14</v>
      </c>
      <c r="N35" s="53">
        <v>9003.5125304974845</v>
      </c>
      <c r="O35" s="56"/>
      <c r="P35" s="50">
        <f>C35/$G$19</f>
        <v>3.6324894034373516</v>
      </c>
      <c r="Q35" s="20">
        <f t="shared" si="0"/>
        <v>1743.5949136499287</v>
      </c>
    </row>
    <row r="36" spans="2:22" x14ac:dyDescent="0.3"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2"/>
    </row>
    <row r="37" spans="2:22" x14ac:dyDescent="0.3">
      <c r="B37" s="27" t="s">
        <v>15</v>
      </c>
      <c r="C37" s="51">
        <f t="shared" ref="C37:K37" si="3">SUM(C24:C35)</f>
        <v>901.84370291453422</v>
      </c>
      <c r="D37" s="51">
        <f>SUM(D24:D35)</f>
        <v>859.2108429760309</v>
      </c>
      <c r="E37" s="51">
        <f t="shared" si="3"/>
        <v>60.475681317078951</v>
      </c>
      <c r="F37" s="51">
        <f t="shared" si="3"/>
        <v>5542.2717920054147</v>
      </c>
      <c r="G37" s="51">
        <f t="shared" si="3"/>
        <v>6305.1601542889548</v>
      </c>
      <c r="H37" s="51">
        <f t="shared" si="3"/>
        <v>33.51812741076489</v>
      </c>
      <c r="I37" s="51">
        <f t="shared" si="3"/>
        <v>44.030786359204619</v>
      </c>
      <c r="J37" s="51">
        <f t="shared" si="3"/>
        <v>4.422362120223962</v>
      </c>
      <c r="K37" s="51">
        <f t="shared" si="3"/>
        <v>6.7898727167866149</v>
      </c>
      <c r="L37" s="51">
        <f>SUM(L24:L35)</f>
        <v>160795.89144492321</v>
      </c>
      <c r="M37" s="51" t="s">
        <v>14</v>
      </c>
      <c r="N37" s="51">
        <f>SUM(N24:N35)</f>
        <v>156884.00000000003</v>
      </c>
      <c r="P37" s="19"/>
      <c r="Q37" s="31"/>
    </row>
    <row r="39" spans="2:22" x14ac:dyDescent="0.3">
      <c r="B39" t="s">
        <v>133</v>
      </c>
    </row>
    <row r="40" spans="2:22" x14ac:dyDescent="0.3">
      <c r="B40" t="s">
        <v>97</v>
      </c>
      <c r="H40" s="56"/>
      <c r="I40" s="56"/>
      <c r="O40" s="56"/>
    </row>
    <row r="41" spans="2:22" x14ac:dyDescent="0.3">
      <c r="B41" t="s">
        <v>98</v>
      </c>
      <c r="N41" s="56"/>
      <c r="O41" s="56"/>
    </row>
    <row r="42" spans="2:22" x14ac:dyDescent="0.3">
      <c r="B42" t="s">
        <v>134</v>
      </c>
      <c r="N42" s="56"/>
      <c r="O42" s="55"/>
      <c r="U42" s="2"/>
      <c r="V42" s="2"/>
    </row>
  </sheetData>
  <mergeCells count="1">
    <mergeCell ref="E2:G2"/>
  </mergeCells>
  <phoneticPr fontId="11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09F6-94C5-4E18-906B-9C0439E36754}">
  <dimension ref="A1:AU50"/>
  <sheetViews>
    <sheetView zoomScale="67" zoomScaleNormal="85" zoomScalePageLayoutView="150" workbookViewId="0">
      <selection activeCell="M12" sqref="M12"/>
    </sheetView>
  </sheetViews>
  <sheetFormatPr defaultColWidth="11" defaultRowHeight="15.6" x14ac:dyDescent="0.3"/>
  <cols>
    <col min="2" max="2" width="14" customWidth="1"/>
    <col min="3" max="3" width="17.69921875" customWidth="1"/>
    <col min="4" max="4" width="13.5" customWidth="1"/>
    <col min="5" max="5" width="14.09765625" bestFit="1" customWidth="1"/>
    <col min="6" max="6" width="14" customWidth="1"/>
    <col min="8" max="9" width="14" customWidth="1"/>
    <col min="10" max="10" width="15.69921875" customWidth="1"/>
    <col min="11" max="11" width="13.5" customWidth="1"/>
    <col min="12" max="12" width="12" customWidth="1"/>
    <col min="14" max="14" width="11" customWidth="1"/>
    <col min="15" max="15" width="14.796875" customWidth="1"/>
    <col min="16" max="16" width="13.09765625" bestFit="1" customWidth="1"/>
    <col min="19" max="19" width="11.3984375" customWidth="1"/>
    <col min="20" max="20" width="18.59765625" customWidth="1"/>
    <col min="22" max="22" width="18.8984375" customWidth="1"/>
    <col min="23" max="23" width="15" customWidth="1"/>
    <col min="24" max="24" width="21.69921875" customWidth="1"/>
    <col min="25" max="25" width="21.19921875" customWidth="1"/>
    <col min="26" max="26" width="15.09765625" customWidth="1"/>
    <col min="27" max="27" width="18" customWidth="1"/>
    <col min="28" max="30" width="18.69921875" customWidth="1"/>
    <col min="31" max="31" width="35.296875" customWidth="1"/>
    <col min="32" max="32" width="34.69921875" customWidth="1"/>
    <col min="33" max="33" width="29.5" customWidth="1"/>
    <col min="34" max="34" width="29.59765625" customWidth="1"/>
    <col min="35" max="35" width="30.796875" customWidth="1"/>
  </cols>
  <sheetData>
    <row r="1" spans="1:27" ht="24" thickBot="1" x14ac:dyDescent="0.5">
      <c r="A1" s="33" t="s">
        <v>76</v>
      </c>
      <c r="E1" s="59" t="s">
        <v>0</v>
      </c>
      <c r="F1" s="60"/>
      <c r="G1" s="61"/>
      <c r="H1" t="s">
        <v>97</v>
      </c>
      <c r="W1" t="s">
        <v>50</v>
      </c>
      <c r="Y1" t="s">
        <v>49</v>
      </c>
    </row>
    <row r="2" spans="1:27" ht="16.2" thickBot="1" x14ac:dyDescent="0.35">
      <c r="B2" s="25" t="s">
        <v>95</v>
      </c>
      <c r="C2" s="26">
        <f>SUM(E2:E9)</f>
        <v>1201446</v>
      </c>
      <c r="E2" s="7">
        <f>C12*E36</f>
        <v>927000</v>
      </c>
      <c r="F2" s="8" t="s">
        <v>99</v>
      </c>
      <c r="G2" s="9"/>
      <c r="H2" t="s">
        <v>98</v>
      </c>
      <c r="X2">
        <v>1</v>
      </c>
      <c r="Y2" t="s">
        <v>53</v>
      </c>
    </row>
    <row r="3" spans="1:27" ht="16.2" thickBot="1" x14ac:dyDescent="0.35">
      <c r="E3" s="10">
        <f>C13*D36</f>
        <v>84000</v>
      </c>
      <c r="F3" s="5" t="s">
        <v>54</v>
      </c>
      <c r="G3" s="11"/>
      <c r="X3">
        <v>2</v>
      </c>
      <c r="Y3" t="s">
        <v>54</v>
      </c>
    </row>
    <row r="4" spans="1:27" ht="16.2" thickBot="1" x14ac:dyDescent="0.35">
      <c r="B4" s="3" t="s">
        <v>82</v>
      </c>
      <c r="C4" s="4">
        <f>C2/N36</f>
        <v>147.47393047075124</v>
      </c>
      <c r="E4" s="10">
        <f>C14*F36</f>
        <v>3627</v>
      </c>
      <c r="F4" s="5" t="s">
        <v>55</v>
      </c>
      <c r="G4" s="11"/>
      <c r="X4">
        <v>3</v>
      </c>
      <c r="Y4" t="s">
        <v>55</v>
      </c>
    </row>
    <row r="5" spans="1:27" x14ac:dyDescent="0.3">
      <c r="C5" s="1"/>
      <c r="E5" s="10">
        <f>C15*G36</f>
        <v>11319</v>
      </c>
      <c r="F5" s="5" t="s">
        <v>31</v>
      </c>
      <c r="G5" s="11"/>
      <c r="X5">
        <v>4</v>
      </c>
      <c r="Y5" t="s">
        <v>31</v>
      </c>
    </row>
    <row r="6" spans="1:27" x14ac:dyDescent="0.3">
      <c r="E6" s="10">
        <f>C16*H36</f>
        <v>1500</v>
      </c>
      <c r="F6" s="5" t="s">
        <v>100</v>
      </c>
      <c r="G6" s="11"/>
      <c r="X6">
        <v>5</v>
      </c>
      <c r="Y6" t="s">
        <v>51</v>
      </c>
    </row>
    <row r="7" spans="1:27" x14ac:dyDescent="0.3">
      <c r="C7" s="1"/>
      <c r="E7" s="10">
        <f>C17*I36</f>
        <v>156000</v>
      </c>
      <c r="F7" s="5" t="s">
        <v>101</v>
      </c>
      <c r="G7" s="11"/>
      <c r="X7">
        <v>6</v>
      </c>
      <c r="Y7" t="s">
        <v>52</v>
      </c>
    </row>
    <row r="8" spans="1:27" x14ac:dyDescent="0.3">
      <c r="E8" s="10">
        <f>C18*J36</f>
        <v>18000</v>
      </c>
      <c r="F8" s="5" t="s">
        <v>67</v>
      </c>
      <c r="G8" s="11"/>
      <c r="M8" t="s">
        <v>25</v>
      </c>
      <c r="N8">
        <v>1</v>
      </c>
      <c r="O8" t="s">
        <v>17</v>
      </c>
    </row>
    <row r="9" spans="1:27" ht="16.2" thickBot="1" x14ac:dyDescent="0.35">
      <c r="E9" s="35">
        <f>C19*K36</f>
        <v>0</v>
      </c>
      <c r="F9" s="36" t="s">
        <v>96</v>
      </c>
      <c r="G9" s="12"/>
      <c r="M9" t="s">
        <v>25</v>
      </c>
      <c r="N9">
        <v>2</v>
      </c>
      <c r="O9" t="s">
        <v>18</v>
      </c>
      <c r="W9" t="s">
        <v>48</v>
      </c>
      <c r="X9">
        <v>1</v>
      </c>
      <c r="Y9" t="s">
        <v>56</v>
      </c>
      <c r="Z9" t="s">
        <v>60</v>
      </c>
      <c r="AA9">
        <v>7</v>
      </c>
    </row>
    <row r="10" spans="1:27" x14ac:dyDescent="0.3">
      <c r="M10" t="s">
        <v>25</v>
      </c>
      <c r="N10" s="2">
        <v>3</v>
      </c>
      <c r="O10" s="2" t="s">
        <v>19</v>
      </c>
      <c r="X10">
        <v>2</v>
      </c>
      <c r="Y10" t="s">
        <v>57</v>
      </c>
      <c r="Z10" t="s">
        <v>32</v>
      </c>
      <c r="AA10">
        <v>8</v>
      </c>
    </row>
    <row r="11" spans="1:27" ht="16.2" thickBot="1" x14ac:dyDescent="0.35">
      <c r="B11" t="s">
        <v>1</v>
      </c>
      <c r="M11" t="s">
        <v>25</v>
      </c>
      <c r="N11" s="2">
        <v>4</v>
      </c>
      <c r="O11" s="2" t="s">
        <v>20</v>
      </c>
      <c r="X11">
        <v>3</v>
      </c>
      <c r="Y11" t="s">
        <v>58</v>
      </c>
      <c r="Z11" t="s">
        <v>33</v>
      </c>
      <c r="AA11">
        <v>9</v>
      </c>
    </row>
    <row r="12" spans="1:27" x14ac:dyDescent="0.3">
      <c r="B12">
        <v>1</v>
      </c>
      <c r="C12" s="17">
        <v>3000</v>
      </c>
      <c r="D12" s="15" t="s">
        <v>59</v>
      </c>
      <c r="E12" s="15"/>
      <c r="F12" s="9"/>
      <c r="G12" s="40">
        <v>0.7</v>
      </c>
      <c r="H12" s="43" t="s">
        <v>80</v>
      </c>
      <c r="I12" s="15"/>
      <c r="J12" s="9"/>
      <c r="M12" t="s">
        <v>25</v>
      </c>
      <c r="O12" t="s">
        <v>26</v>
      </c>
      <c r="X12">
        <v>1</v>
      </c>
      <c r="Y12" t="s">
        <v>59</v>
      </c>
      <c r="Z12" t="s">
        <v>2</v>
      </c>
      <c r="AA12">
        <v>10</v>
      </c>
    </row>
    <row r="13" spans="1:27" ht="31.2" x14ac:dyDescent="0.3">
      <c r="B13">
        <v>2</v>
      </c>
      <c r="C13" s="13">
        <v>4000</v>
      </c>
      <c r="D13" s="6" t="s">
        <v>28</v>
      </c>
      <c r="E13" s="6"/>
      <c r="F13" s="11"/>
      <c r="G13" s="41">
        <v>40</v>
      </c>
      <c r="H13" s="44" t="s">
        <v>32</v>
      </c>
      <c r="I13" s="6"/>
      <c r="J13" s="11"/>
      <c r="M13" t="s">
        <v>25</v>
      </c>
      <c r="O13" t="s">
        <v>27</v>
      </c>
      <c r="U13" s="19" t="s">
        <v>72</v>
      </c>
      <c r="V13" s="31">
        <v>5.347222222222222E-2</v>
      </c>
      <c r="X13">
        <v>2</v>
      </c>
      <c r="Y13" t="s">
        <v>28</v>
      </c>
      <c r="Z13" t="s">
        <v>3</v>
      </c>
      <c r="AA13">
        <v>11</v>
      </c>
    </row>
    <row r="14" spans="1:27" x14ac:dyDescent="0.3">
      <c r="B14">
        <v>3</v>
      </c>
      <c r="C14" s="38">
        <v>31</v>
      </c>
      <c r="D14" s="30" t="s">
        <v>61</v>
      </c>
      <c r="E14" s="30"/>
      <c r="F14" s="39"/>
      <c r="G14" s="41">
        <v>30</v>
      </c>
      <c r="H14" s="44" t="s">
        <v>33</v>
      </c>
      <c r="I14" s="6"/>
      <c r="J14" s="11"/>
      <c r="N14">
        <v>5</v>
      </c>
      <c r="O14" t="s">
        <v>21</v>
      </c>
      <c r="X14">
        <v>3</v>
      </c>
      <c r="Y14" t="s">
        <v>61</v>
      </c>
      <c r="Z14" t="s">
        <v>5</v>
      </c>
      <c r="AA14">
        <v>12</v>
      </c>
    </row>
    <row r="15" spans="1:27" x14ac:dyDescent="0.3">
      <c r="B15">
        <v>4</v>
      </c>
      <c r="C15" s="13">
        <v>21</v>
      </c>
      <c r="D15" s="6" t="s">
        <v>4</v>
      </c>
      <c r="E15" s="6"/>
      <c r="F15" s="11"/>
      <c r="G15" s="41">
        <v>8</v>
      </c>
      <c r="H15" s="44" t="s">
        <v>2</v>
      </c>
      <c r="I15" s="6"/>
      <c r="J15" s="11"/>
      <c r="N15">
        <v>6</v>
      </c>
      <c r="O15" t="s">
        <v>22</v>
      </c>
      <c r="X15">
        <v>4</v>
      </c>
      <c r="Y15" t="s">
        <v>4</v>
      </c>
      <c r="Z15" t="s">
        <v>6</v>
      </c>
      <c r="AA15">
        <v>13</v>
      </c>
    </row>
    <row r="16" spans="1:27" x14ac:dyDescent="0.3">
      <c r="B16">
        <v>5</v>
      </c>
      <c r="C16" s="13">
        <v>1500</v>
      </c>
      <c r="D16" s="6" t="s">
        <v>68</v>
      </c>
      <c r="E16" s="6"/>
      <c r="F16" s="11"/>
      <c r="G16" s="41">
        <v>30</v>
      </c>
      <c r="H16" s="44" t="s">
        <v>63</v>
      </c>
      <c r="I16" s="6"/>
      <c r="J16" s="11"/>
      <c r="N16">
        <v>7</v>
      </c>
      <c r="O16" t="s">
        <v>24</v>
      </c>
      <c r="X16">
        <v>5</v>
      </c>
      <c r="Y16" t="s">
        <v>29</v>
      </c>
    </row>
    <row r="17" spans="2:47" x14ac:dyDescent="0.3">
      <c r="B17">
        <v>6</v>
      </c>
      <c r="C17" s="13">
        <v>3000</v>
      </c>
      <c r="D17" s="6" t="s">
        <v>69</v>
      </c>
      <c r="E17" s="6"/>
      <c r="F17" s="11"/>
      <c r="G17" s="41">
        <v>1</v>
      </c>
      <c r="H17" s="44" t="s">
        <v>64</v>
      </c>
      <c r="I17" s="6"/>
      <c r="J17" s="11"/>
      <c r="N17">
        <v>8</v>
      </c>
      <c r="O17" t="s">
        <v>23</v>
      </c>
      <c r="X17">
        <v>6</v>
      </c>
      <c r="Y17" t="s">
        <v>30</v>
      </c>
    </row>
    <row r="18" spans="2:47" x14ac:dyDescent="0.3">
      <c r="B18">
        <v>7</v>
      </c>
      <c r="C18" s="37">
        <v>2000</v>
      </c>
      <c r="D18" s="30" t="s">
        <v>70</v>
      </c>
      <c r="E18" s="30"/>
      <c r="F18" s="39"/>
      <c r="G18" s="41"/>
      <c r="H18" s="44"/>
      <c r="I18" s="6"/>
      <c r="J18" s="11"/>
    </row>
    <row r="19" spans="2:47" ht="16.2" thickBot="1" x14ac:dyDescent="0.35">
      <c r="B19">
        <v>8</v>
      </c>
      <c r="C19" s="14">
        <v>5000</v>
      </c>
      <c r="D19" s="16" t="s">
        <v>71</v>
      </c>
      <c r="E19" s="16"/>
      <c r="F19" s="12"/>
      <c r="G19" s="42"/>
      <c r="H19" s="45"/>
      <c r="I19" s="16"/>
      <c r="J19" s="12"/>
    </row>
    <row r="21" spans="2:47" x14ac:dyDescent="0.3">
      <c r="F21" s="30"/>
      <c r="V21" t="s">
        <v>7</v>
      </c>
      <c r="W21" t="s">
        <v>35</v>
      </c>
      <c r="X21" t="s">
        <v>34</v>
      </c>
      <c r="Y21" t="s">
        <v>36</v>
      </c>
      <c r="AE21" t="s">
        <v>9</v>
      </c>
      <c r="AF21" t="s">
        <v>8</v>
      </c>
      <c r="AG21" t="s">
        <v>81</v>
      </c>
      <c r="AH21" t="s">
        <v>10</v>
      </c>
      <c r="AJ21" t="s">
        <v>11</v>
      </c>
      <c r="AL21" t="s">
        <v>12</v>
      </c>
      <c r="AM21" t="s">
        <v>37</v>
      </c>
    </row>
    <row r="22" spans="2:47" s="19" customFormat="1" ht="66" customHeight="1" x14ac:dyDescent="0.3">
      <c r="B22" s="18" t="s">
        <v>7</v>
      </c>
      <c r="C22" s="18" t="s">
        <v>94</v>
      </c>
      <c r="D22" s="28" t="s">
        <v>35</v>
      </c>
      <c r="E22" s="18" t="s">
        <v>114</v>
      </c>
      <c r="F22" s="18" t="s">
        <v>115</v>
      </c>
      <c r="G22" s="34" t="s">
        <v>9</v>
      </c>
      <c r="H22" s="18" t="s">
        <v>65</v>
      </c>
      <c r="I22" s="34" t="s">
        <v>116</v>
      </c>
      <c r="J22" s="18" t="s">
        <v>117</v>
      </c>
      <c r="K22" s="18" t="s">
        <v>118</v>
      </c>
      <c r="L22" s="18" t="s">
        <v>119</v>
      </c>
      <c r="M22" s="18"/>
      <c r="N22" s="18" t="s">
        <v>62</v>
      </c>
      <c r="P22" s="18" t="s">
        <v>66</v>
      </c>
      <c r="Q22" s="18" t="s">
        <v>13</v>
      </c>
      <c r="R22"/>
      <c r="T22" s="46" t="s">
        <v>83</v>
      </c>
      <c r="U22" s="46" t="s">
        <v>84</v>
      </c>
      <c r="V22" s="46" t="s">
        <v>86</v>
      </c>
      <c r="W22" s="46" t="s">
        <v>87</v>
      </c>
      <c r="X22" s="46" t="s">
        <v>88</v>
      </c>
      <c r="Y22" s="47" t="s">
        <v>89</v>
      </c>
      <c r="Z22" s="46" t="s">
        <v>91</v>
      </c>
      <c r="AA22" s="46" t="s">
        <v>92</v>
      </c>
      <c r="AB22" s="46" t="s">
        <v>93</v>
      </c>
      <c r="AC22" s="46" t="s">
        <v>85</v>
      </c>
      <c r="AD22" s="46" t="s">
        <v>90</v>
      </c>
      <c r="AF22">
        <v>1</v>
      </c>
      <c r="AG22">
        <v>500</v>
      </c>
      <c r="AH22">
        <v>36</v>
      </c>
      <c r="AI22"/>
      <c r="AJ22">
        <v>0</v>
      </c>
      <c r="AK22">
        <v>0</v>
      </c>
      <c r="AL22">
        <v>0</v>
      </c>
      <c r="AM22">
        <v>3300</v>
      </c>
      <c r="AN22" t="s">
        <v>14</v>
      </c>
      <c r="AO22">
        <v>2800</v>
      </c>
      <c r="AP22"/>
      <c r="AQ22">
        <v>1440</v>
      </c>
      <c r="AR22">
        <v>360</v>
      </c>
      <c r="AS22"/>
      <c r="AU22"/>
    </row>
    <row r="23" spans="2:47" x14ac:dyDescent="0.3">
      <c r="B23" s="24" t="s">
        <v>103</v>
      </c>
      <c r="C23" s="20">
        <f>E23+F23/$G$14</f>
        <v>30</v>
      </c>
      <c r="D23" s="29">
        <f t="shared" ref="D23:D34" si="0">G$17+J23-K23</f>
        <v>2</v>
      </c>
      <c r="E23" s="29">
        <f t="shared" ref="E23:E34" si="1">G$16+H23-I23</f>
        <v>30</v>
      </c>
      <c r="F23" s="21">
        <v>0</v>
      </c>
      <c r="G23" s="21">
        <v>0</v>
      </c>
      <c r="H23" s="21">
        <v>0</v>
      </c>
      <c r="I23" s="21">
        <v>0</v>
      </c>
      <c r="J23" s="21">
        <v>1</v>
      </c>
      <c r="K23" s="21">
        <v>0</v>
      </c>
      <c r="L23" s="22">
        <f>E23*$G$13+F23*$G$12+G23</f>
        <v>1200</v>
      </c>
      <c r="M23" s="22" t="s">
        <v>14</v>
      </c>
      <c r="N23" s="23">
        <v>225.42674305</v>
      </c>
      <c r="O23" s="32"/>
      <c r="P23" s="20">
        <f>ROUNDUP(C23/17,0)</f>
        <v>2</v>
      </c>
      <c r="Q23" s="20">
        <f t="shared" ref="Q23:Q34" si="2">E23*$G$15</f>
        <v>240</v>
      </c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F23">
        <v>2</v>
      </c>
      <c r="AG23">
        <v>500</v>
      </c>
      <c r="AH23">
        <v>36</v>
      </c>
      <c r="AJ23">
        <v>0</v>
      </c>
      <c r="AK23">
        <v>0</v>
      </c>
      <c r="AL23">
        <v>0</v>
      </c>
      <c r="AM23">
        <v>3300</v>
      </c>
      <c r="AN23" t="s">
        <v>14</v>
      </c>
      <c r="AO23">
        <v>2800</v>
      </c>
      <c r="AQ23">
        <v>1440</v>
      </c>
      <c r="AR23">
        <v>360</v>
      </c>
    </row>
    <row r="24" spans="2:47" x14ac:dyDescent="0.3">
      <c r="B24" s="24" t="s">
        <v>102</v>
      </c>
      <c r="C24" s="20">
        <f t="shared" ref="C24:C34" si="3">E24+F24/$G$14</f>
        <v>30</v>
      </c>
      <c r="D24" s="29">
        <f t="shared" si="0"/>
        <v>2</v>
      </c>
      <c r="E24" s="29">
        <f t="shared" si="1"/>
        <v>30</v>
      </c>
      <c r="F24" s="21">
        <v>0</v>
      </c>
      <c r="G24" s="21">
        <v>0</v>
      </c>
      <c r="H24" s="21">
        <v>0</v>
      </c>
      <c r="I24" s="21">
        <v>0</v>
      </c>
      <c r="J24" s="21">
        <v>1</v>
      </c>
      <c r="K24" s="21">
        <v>0</v>
      </c>
      <c r="L24" s="22">
        <f t="shared" ref="L24:L34" si="4">E24*$G$13+F24*$G$12+G24</f>
        <v>1200</v>
      </c>
      <c r="M24" s="22" t="s">
        <v>14</v>
      </c>
      <c r="N24" s="23">
        <v>370.13619999999997</v>
      </c>
      <c r="O24" s="32"/>
      <c r="P24" s="20">
        <f t="shared" ref="P24:P34" si="5">ROUNDUP(C24/17,0)</f>
        <v>2</v>
      </c>
      <c r="Q24" s="20">
        <f t="shared" si="2"/>
        <v>240</v>
      </c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F24">
        <v>3</v>
      </c>
      <c r="AG24">
        <v>500</v>
      </c>
      <c r="AH24">
        <v>36</v>
      </c>
      <c r="AJ24">
        <v>0</v>
      </c>
      <c r="AK24">
        <v>0</v>
      </c>
      <c r="AL24">
        <v>0</v>
      </c>
      <c r="AM24">
        <v>1500</v>
      </c>
      <c r="AN24" t="s">
        <v>14</v>
      </c>
      <c r="AO24">
        <v>1000</v>
      </c>
      <c r="AQ24">
        <v>1440</v>
      </c>
      <c r="AR24">
        <v>360</v>
      </c>
    </row>
    <row r="25" spans="2:47" x14ac:dyDescent="0.3">
      <c r="B25" s="24" t="s">
        <v>104</v>
      </c>
      <c r="C25" s="20">
        <f t="shared" si="3"/>
        <v>33.799999999999997</v>
      </c>
      <c r="D25" s="29">
        <f t="shared" si="0"/>
        <v>2</v>
      </c>
      <c r="E25" s="29">
        <f t="shared" si="1"/>
        <v>31</v>
      </c>
      <c r="F25" s="21">
        <v>84</v>
      </c>
      <c r="G25" s="21">
        <v>237</v>
      </c>
      <c r="H25" s="21">
        <v>1</v>
      </c>
      <c r="I25" s="21">
        <v>0</v>
      </c>
      <c r="J25" s="21">
        <v>1</v>
      </c>
      <c r="K25" s="21">
        <v>0</v>
      </c>
      <c r="L25" s="22">
        <f t="shared" si="4"/>
        <v>1535.8</v>
      </c>
      <c r="M25" s="22" t="s">
        <v>14</v>
      </c>
      <c r="N25" s="23">
        <v>1081.5430400499995</v>
      </c>
      <c r="O25" s="32"/>
      <c r="P25" s="20">
        <f t="shared" si="5"/>
        <v>2</v>
      </c>
      <c r="Q25" s="20">
        <f t="shared" si="2"/>
        <v>248</v>
      </c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F25">
        <v>4</v>
      </c>
      <c r="AG25">
        <v>500</v>
      </c>
      <c r="AH25">
        <v>36</v>
      </c>
      <c r="AJ25">
        <v>0</v>
      </c>
      <c r="AK25">
        <v>0</v>
      </c>
      <c r="AL25">
        <v>0</v>
      </c>
      <c r="AM25">
        <v>1420</v>
      </c>
      <c r="AN25" t="s">
        <v>14</v>
      </c>
      <c r="AO25">
        <v>920</v>
      </c>
      <c r="AQ25">
        <v>1440</v>
      </c>
      <c r="AR25">
        <v>360</v>
      </c>
    </row>
    <row r="26" spans="2:47" x14ac:dyDescent="0.3">
      <c r="B26" s="24" t="s">
        <v>105</v>
      </c>
      <c r="C26" s="20">
        <f t="shared" si="3"/>
        <v>31.1</v>
      </c>
      <c r="D26" s="29">
        <f t="shared" si="0"/>
        <v>2</v>
      </c>
      <c r="E26" s="29">
        <f t="shared" si="1"/>
        <v>30</v>
      </c>
      <c r="F26" s="21">
        <v>33</v>
      </c>
      <c r="G26" s="21">
        <v>239</v>
      </c>
      <c r="H26" s="21">
        <v>0</v>
      </c>
      <c r="I26" s="21">
        <v>0</v>
      </c>
      <c r="J26" s="21">
        <v>1</v>
      </c>
      <c r="K26" s="21">
        <v>0</v>
      </c>
      <c r="L26" s="22">
        <f t="shared" si="4"/>
        <v>1462.1</v>
      </c>
      <c r="M26" s="22" t="s">
        <v>14</v>
      </c>
      <c r="N26" s="23">
        <v>1337.1125810500002</v>
      </c>
      <c r="O26" s="32"/>
      <c r="P26" s="20">
        <f t="shared" si="5"/>
        <v>2</v>
      </c>
      <c r="Q26" s="20">
        <f t="shared" si="2"/>
        <v>240</v>
      </c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F26">
        <v>5</v>
      </c>
      <c r="AG26">
        <v>500</v>
      </c>
      <c r="AH26">
        <v>36</v>
      </c>
      <c r="AJ26">
        <v>0</v>
      </c>
      <c r="AK26">
        <v>0</v>
      </c>
      <c r="AL26">
        <v>0</v>
      </c>
      <c r="AM26">
        <v>1280</v>
      </c>
      <c r="AN26" t="s">
        <v>14</v>
      </c>
      <c r="AO26">
        <v>780</v>
      </c>
      <c r="AQ26">
        <v>1440</v>
      </c>
      <c r="AR26">
        <v>360</v>
      </c>
    </row>
    <row r="27" spans="2:47" x14ac:dyDescent="0.3">
      <c r="B27" s="24" t="s">
        <v>106</v>
      </c>
      <c r="C27" s="20">
        <f t="shared" si="3"/>
        <v>30</v>
      </c>
      <c r="D27" s="29">
        <f t="shared" si="0"/>
        <v>2</v>
      </c>
      <c r="E27" s="29">
        <f t="shared" si="1"/>
        <v>30</v>
      </c>
      <c r="F27" s="21">
        <v>0</v>
      </c>
      <c r="G27" s="21">
        <v>63</v>
      </c>
      <c r="H27" s="21">
        <v>0</v>
      </c>
      <c r="I27" s="21">
        <v>0</v>
      </c>
      <c r="J27" s="21">
        <v>1</v>
      </c>
      <c r="K27" s="21">
        <v>0</v>
      </c>
      <c r="L27" s="22">
        <f t="shared" si="4"/>
        <v>1263</v>
      </c>
      <c r="M27" s="22" t="s">
        <v>14</v>
      </c>
      <c r="N27" s="23">
        <v>1085.2008430999997</v>
      </c>
      <c r="O27" s="32"/>
      <c r="P27" s="20">
        <f t="shared" si="5"/>
        <v>2</v>
      </c>
      <c r="Q27" s="20">
        <f t="shared" si="2"/>
        <v>240</v>
      </c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F27">
        <v>6</v>
      </c>
      <c r="AG27">
        <v>500</v>
      </c>
      <c r="AH27">
        <v>36</v>
      </c>
      <c r="AJ27">
        <v>0</v>
      </c>
      <c r="AK27">
        <v>0</v>
      </c>
      <c r="AL27">
        <v>0</v>
      </c>
      <c r="AM27">
        <v>1450</v>
      </c>
      <c r="AN27" t="s">
        <v>14</v>
      </c>
      <c r="AO27">
        <v>950</v>
      </c>
      <c r="AQ27">
        <v>1440</v>
      </c>
      <c r="AR27">
        <v>360</v>
      </c>
    </row>
    <row r="28" spans="2:47" x14ac:dyDescent="0.3">
      <c r="B28" s="24" t="s">
        <v>107</v>
      </c>
      <c r="C28" s="20">
        <f t="shared" si="3"/>
        <v>30</v>
      </c>
      <c r="D28" s="29">
        <f t="shared" si="0"/>
        <v>2</v>
      </c>
      <c r="E28" s="29">
        <f t="shared" si="1"/>
        <v>30</v>
      </c>
      <c r="F28" s="21">
        <v>0</v>
      </c>
      <c r="G28" s="21">
        <v>0</v>
      </c>
      <c r="H28" s="21">
        <v>0</v>
      </c>
      <c r="I28" s="21">
        <v>0</v>
      </c>
      <c r="J28" s="21">
        <v>1</v>
      </c>
      <c r="K28" s="21">
        <v>0</v>
      </c>
      <c r="L28" s="22">
        <f t="shared" si="4"/>
        <v>1200</v>
      </c>
      <c r="M28" s="22" t="s">
        <v>14</v>
      </c>
      <c r="N28" s="23">
        <v>713.62717500000008</v>
      </c>
      <c r="O28" s="32"/>
      <c r="P28" s="20">
        <f t="shared" si="5"/>
        <v>2</v>
      </c>
      <c r="Q28" s="20">
        <f t="shared" si="2"/>
        <v>240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F28">
        <v>7</v>
      </c>
      <c r="AG28">
        <v>500</v>
      </c>
      <c r="AH28">
        <v>36</v>
      </c>
      <c r="AJ28">
        <v>0</v>
      </c>
      <c r="AK28">
        <v>0</v>
      </c>
      <c r="AL28">
        <v>0</v>
      </c>
      <c r="AM28">
        <v>1550</v>
      </c>
      <c r="AN28" t="s">
        <v>14</v>
      </c>
      <c r="AO28">
        <v>1050</v>
      </c>
      <c r="AQ28">
        <v>1440</v>
      </c>
      <c r="AR28">
        <v>360</v>
      </c>
    </row>
    <row r="29" spans="2:47" x14ac:dyDescent="0.3">
      <c r="B29" s="24" t="s">
        <v>108</v>
      </c>
      <c r="C29" s="20">
        <f t="shared" si="3"/>
        <v>23</v>
      </c>
      <c r="D29" s="29">
        <f t="shared" si="0"/>
        <v>2</v>
      </c>
      <c r="E29" s="29">
        <f t="shared" si="1"/>
        <v>23</v>
      </c>
      <c r="F29" s="21">
        <v>0</v>
      </c>
      <c r="G29" s="21">
        <v>0</v>
      </c>
      <c r="H29" s="21">
        <v>0</v>
      </c>
      <c r="I29" s="21">
        <v>7</v>
      </c>
      <c r="J29" s="21">
        <v>1</v>
      </c>
      <c r="K29" s="21">
        <v>0</v>
      </c>
      <c r="L29" s="22">
        <f t="shared" si="4"/>
        <v>920</v>
      </c>
      <c r="M29" s="22" t="s">
        <v>14</v>
      </c>
      <c r="N29" s="23">
        <v>600.24845972499998</v>
      </c>
      <c r="O29" s="32"/>
      <c r="P29" s="20">
        <f t="shared" si="5"/>
        <v>2</v>
      </c>
      <c r="Q29" s="20">
        <f t="shared" si="2"/>
        <v>184</v>
      </c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F29">
        <v>8</v>
      </c>
      <c r="AG29">
        <v>500</v>
      </c>
      <c r="AH29">
        <v>36</v>
      </c>
      <c r="AJ29">
        <v>0</v>
      </c>
      <c r="AK29">
        <v>0</v>
      </c>
      <c r="AL29">
        <v>0</v>
      </c>
      <c r="AM29">
        <v>1700</v>
      </c>
      <c r="AN29" t="s">
        <v>14</v>
      </c>
      <c r="AO29">
        <v>1200</v>
      </c>
      <c r="AQ29">
        <v>1440</v>
      </c>
      <c r="AR29">
        <v>360</v>
      </c>
    </row>
    <row r="30" spans="2:47" x14ac:dyDescent="0.3">
      <c r="B30" s="24" t="s">
        <v>109</v>
      </c>
      <c r="C30" s="20">
        <f t="shared" si="3"/>
        <v>30</v>
      </c>
      <c r="D30" s="29">
        <f t="shared" si="0"/>
        <v>2</v>
      </c>
      <c r="E30" s="29">
        <f t="shared" si="1"/>
        <v>30</v>
      </c>
      <c r="F30" s="21">
        <v>0</v>
      </c>
      <c r="G30" s="21">
        <v>0</v>
      </c>
      <c r="H30" s="21">
        <v>0</v>
      </c>
      <c r="I30" s="21">
        <v>0</v>
      </c>
      <c r="J30" s="21">
        <v>1</v>
      </c>
      <c r="K30" s="21">
        <v>0</v>
      </c>
      <c r="L30" s="22">
        <f t="shared" si="4"/>
        <v>1200</v>
      </c>
      <c r="M30" s="22" t="s">
        <v>14</v>
      </c>
      <c r="N30" s="23">
        <v>678.82007500000009</v>
      </c>
      <c r="O30" s="32"/>
      <c r="P30" s="20">
        <f t="shared" si="5"/>
        <v>2</v>
      </c>
      <c r="Q30" s="20">
        <f t="shared" si="2"/>
        <v>240</v>
      </c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F30">
        <v>9</v>
      </c>
      <c r="AG30">
        <v>500</v>
      </c>
      <c r="AH30">
        <v>36</v>
      </c>
      <c r="AJ30">
        <v>0</v>
      </c>
      <c r="AK30">
        <v>0</v>
      </c>
      <c r="AL30">
        <v>0</v>
      </c>
      <c r="AM30">
        <v>2500</v>
      </c>
      <c r="AN30" t="s">
        <v>14</v>
      </c>
      <c r="AO30">
        <v>2000</v>
      </c>
      <c r="AQ30">
        <v>1440</v>
      </c>
      <c r="AR30">
        <v>360</v>
      </c>
    </row>
    <row r="31" spans="2:47" x14ac:dyDescent="0.3">
      <c r="B31" s="24" t="s">
        <v>110</v>
      </c>
      <c r="C31" s="20">
        <f t="shared" si="3"/>
        <v>14</v>
      </c>
      <c r="D31" s="29">
        <f t="shared" si="0"/>
        <v>1</v>
      </c>
      <c r="E31" s="29">
        <f t="shared" si="1"/>
        <v>14</v>
      </c>
      <c r="F31" s="21">
        <v>0</v>
      </c>
      <c r="G31" s="21">
        <v>0</v>
      </c>
      <c r="H31" s="21">
        <v>0</v>
      </c>
      <c r="I31" s="21">
        <v>16</v>
      </c>
      <c r="J31" s="21">
        <v>0</v>
      </c>
      <c r="K31" s="21">
        <v>0</v>
      </c>
      <c r="L31" s="22">
        <f t="shared" si="4"/>
        <v>560</v>
      </c>
      <c r="M31" s="22" t="s">
        <v>14</v>
      </c>
      <c r="N31" s="23">
        <v>451.95474999999999</v>
      </c>
      <c r="O31" s="32"/>
      <c r="P31" s="20">
        <f t="shared" si="5"/>
        <v>1</v>
      </c>
      <c r="Q31" s="20">
        <f t="shared" si="2"/>
        <v>112</v>
      </c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F31">
        <v>10</v>
      </c>
      <c r="AG31">
        <v>500</v>
      </c>
      <c r="AH31">
        <v>36</v>
      </c>
      <c r="AJ31">
        <v>0</v>
      </c>
      <c r="AK31">
        <v>0</v>
      </c>
      <c r="AL31">
        <v>0</v>
      </c>
      <c r="AM31">
        <v>3000</v>
      </c>
      <c r="AN31" t="s">
        <v>14</v>
      </c>
      <c r="AO31">
        <v>2500</v>
      </c>
      <c r="AQ31">
        <v>1440</v>
      </c>
      <c r="AR31">
        <v>360</v>
      </c>
    </row>
    <row r="32" spans="2:47" x14ac:dyDescent="0.3">
      <c r="B32" s="24" t="s">
        <v>111</v>
      </c>
      <c r="C32" s="20">
        <f t="shared" si="3"/>
        <v>17</v>
      </c>
      <c r="D32" s="29">
        <f t="shared" si="0"/>
        <v>1</v>
      </c>
      <c r="E32" s="29">
        <f t="shared" si="1"/>
        <v>17</v>
      </c>
      <c r="F32" s="21">
        <v>0</v>
      </c>
      <c r="G32" s="21">
        <v>0</v>
      </c>
      <c r="H32" s="21">
        <v>0</v>
      </c>
      <c r="I32" s="21">
        <v>13</v>
      </c>
      <c r="J32" s="21">
        <v>0</v>
      </c>
      <c r="K32" s="21">
        <v>0</v>
      </c>
      <c r="L32" s="22">
        <f t="shared" si="4"/>
        <v>680</v>
      </c>
      <c r="M32" s="22" t="s">
        <v>14</v>
      </c>
      <c r="N32" s="23">
        <v>475.35690139999991</v>
      </c>
      <c r="O32" s="32"/>
      <c r="P32" s="20">
        <f t="shared" si="5"/>
        <v>1</v>
      </c>
      <c r="Q32" s="20">
        <f t="shared" si="2"/>
        <v>136</v>
      </c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F32">
        <v>11</v>
      </c>
      <c r="AG32">
        <v>500</v>
      </c>
      <c r="AH32">
        <v>36</v>
      </c>
      <c r="AJ32">
        <v>0</v>
      </c>
      <c r="AK32">
        <v>0</v>
      </c>
      <c r="AL32">
        <v>0</v>
      </c>
      <c r="AM32">
        <v>3500</v>
      </c>
      <c r="AN32" t="s">
        <v>14</v>
      </c>
      <c r="AO32">
        <v>3000</v>
      </c>
      <c r="AQ32">
        <v>1440</v>
      </c>
      <c r="AR32">
        <v>360</v>
      </c>
    </row>
    <row r="33" spans="2:44" x14ac:dyDescent="0.3">
      <c r="B33" s="24" t="s">
        <v>112</v>
      </c>
      <c r="C33" s="20">
        <f t="shared" si="3"/>
        <v>30</v>
      </c>
      <c r="D33" s="29">
        <f t="shared" si="0"/>
        <v>2</v>
      </c>
      <c r="E33" s="29">
        <f t="shared" si="1"/>
        <v>30</v>
      </c>
      <c r="F33" s="21">
        <v>0</v>
      </c>
      <c r="G33" s="21">
        <v>0</v>
      </c>
      <c r="H33" s="21">
        <v>0</v>
      </c>
      <c r="I33" s="21">
        <v>0</v>
      </c>
      <c r="J33" s="21">
        <v>1</v>
      </c>
      <c r="K33" s="21">
        <v>0</v>
      </c>
      <c r="L33" s="22">
        <f t="shared" si="4"/>
        <v>1200</v>
      </c>
      <c r="M33" s="22" t="s">
        <v>14</v>
      </c>
      <c r="N33" s="23">
        <v>580.1829846249999</v>
      </c>
      <c r="O33" s="32"/>
      <c r="P33" s="20">
        <f t="shared" si="5"/>
        <v>2</v>
      </c>
      <c r="Q33" s="20">
        <f t="shared" si="2"/>
        <v>240</v>
      </c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F33">
        <v>12</v>
      </c>
      <c r="AG33">
        <v>500</v>
      </c>
      <c r="AH33">
        <v>36</v>
      </c>
      <c r="AJ33">
        <v>0</v>
      </c>
      <c r="AK33">
        <v>0</v>
      </c>
      <c r="AL33">
        <v>0</v>
      </c>
      <c r="AM33">
        <v>3300</v>
      </c>
      <c r="AN33" t="s">
        <v>14</v>
      </c>
      <c r="AO33">
        <v>2800</v>
      </c>
      <c r="AQ33">
        <v>1440</v>
      </c>
      <c r="AR33">
        <v>360</v>
      </c>
    </row>
    <row r="34" spans="2:44" x14ac:dyDescent="0.3">
      <c r="B34" s="24" t="s">
        <v>113</v>
      </c>
      <c r="C34" s="20">
        <f t="shared" si="3"/>
        <v>14</v>
      </c>
      <c r="D34" s="29">
        <f t="shared" si="0"/>
        <v>1</v>
      </c>
      <c r="E34" s="29">
        <f t="shared" si="1"/>
        <v>14</v>
      </c>
      <c r="F34" s="21">
        <v>0</v>
      </c>
      <c r="G34" s="21">
        <v>0</v>
      </c>
      <c r="H34" s="21">
        <v>0</v>
      </c>
      <c r="I34" s="21">
        <v>16</v>
      </c>
      <c r="J34" s="21">
        <v>0</v>
      </c>
      <c r="K34" s="21">
        <v>0</v>
      </c>
      <c r="L34" s="22">
        <f t="shared" si="4"/>
        <v>560</v>
      </c>
      <c r="M34" s="22" t="s">
        <v>14</v>
      </c>
      <c r="N34" s="23">
        <v>547.22675000000004</v>
      </c>
      <c r="O34" s="32"/>
      <c r="P34" s="20">
        <f t="shared" si="5"/>
        <v>1</v>
      </c>
      <c r="Q34" s="20">
        <f t="shared" si="2"/>
        <v>112</v>
      </c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44" x14ac:dyDescent="0.3">
      <c r="AF35" t="s">
        <v>15</v>
      </c>
      <c r="AG35">
        <v>6000</v>
      </c>
      <c r="AH35">
        <v>432</v>
      </c>
      <c r="AJ35">
        <v>0</v>
      </c>
      <c r="AK35">
        <v>0</v>
      </c>
      <c r="AL35">
        <v>0</v>
      </c>
      <c r="AO35">
        <v>21800</v>
      </c>
    </row>
    <row r="36" spans="2:44" x14ac:dyDescent="0.3">
      <c r="B36" s="27" t="s">
        <v>15</v>
      </c>
      <c r="C36" s="22">
        <f t="shared" ref="C36:L36" si="6">SUM(C23:C34)</f>
        <v>312.89999999999998</v>
      </c>
      <c r="D36" s="22">
        <f>SUM(D23:D34)</f>
        <v>21</v>
      </c>
      <c r="E36" s="22">
        <f t="shared" si="6"/>
        <v>309</v>
      </c>
      <c r="F36" s="22">
        <f t="shared" si="6"/>
        <v>117</v>
      </c>
      <c r="G36" s="22">
        <f t="shared" si="6"/>
        <v>539</v>
      </c>
      <c r="H36" s="22">
        <f t="shared" si="6"/>
        <v>1</v>
      </c>
      <c r="I36" s="22">
        <f t="shared" si="6"/>
        <v>52</v>
      </c>
      <c r="J36" s="22">
        <f t="shared" si="6"/>
        <v>9</v>
      </c>
      <c r="K36" s="22">
        <f t="shared" si="6"/>
        <v>0</v>
      </c>
      <c r="L36" s="22">
        <f t="shared" si="6"/>
        <v>12980.9</v>
      </c>
      <c r="M36" s="22" t="s">
        <v>75</v>
      </c>
      <c r="N36" s="22">
        <f>SUM(N23:N34)</f>
        <v>8146.8365029999986</v>
      </c>
    </row>
    <row r="37" spans="2:44" x14ac:dyDescent="0.3">
      <c r="D37">
        <v>2</v>
      </c>
      <c r="E37">
        <v>1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</row>
    <row r="39" spans="2:44" x14ac:dyDescent="0.3">
      <c r="V39" t="s">
        <v>16</v>
      </c>
      <c r="AN39" t="s">
        <v>46</v>
      </c>
      <c r="AO39" t="s">
        <v>47</v>
      </c>
    </row>
    <row r="40" spans="2:44" x14ac:dyDescent="0.3">
      <c r="AL40" t="s">
        <v>38</v>
      </c>
      <c r="AM40" t="s">
        <v>39</v>
      </c>
    </row>
    <row r="41" spans="2:44" x14ac:dyDescent="0.3">
      <c r="AK41" s="2" t="s">
        <v>40</v>
      </c>
      <c r="AL41" s="2" t="s">
        <v>41</v>
      </c>
    </row>
    <row r="42" spans="2:44" x14ac:dyDescent="0.3">
      <c r="AL42" t="s">
        <v>42</v>
      </c>
    </row>
    <row r="43" spans="2:44" x14ac:dyDescent="0.3">
      <c r="AK43" t="s">
        <v>43</v>
      </c>
      <c r="AL43" t="s">
        <v>44</v>
      </c>
    </row>
    <row r="44" spans="2:44" x14ac:dyDescent="0.3">
      <c r="C44">
        <v>1</v>
      </c>
      <c r="D44" t="s">
        <v>78</v>
      </c>
      <c r="AK44" t="s">
        <v>45</v>
      </c>
      <c r="AL44" t="s">
        <v>44</v>
      </c>
    </row>
    <row r="45" spans="2:44" x14ac:dyDescent="0.3">
      <c r="C45">
        <v>2</v>
      </c>
      <c r="D45" t="s">
        <v>79</v>
      </c>
    </row>
    <row r="48" spans="2:44" x14ac:dyDescent="0.3">
      <c r="C48">
        <v>1</v>
      </c>
      <c r="D48" t="s">
        <v>77</v>
      </c>
    </row>
    <row r="49" spans="3:4" x14ac:dyDescent="0.3">
      <c r="C49">
        <v>2</v>
      </c>
      <c r="D49" t="s">
        <v>74</v>
      </c>
    </row>
    <row r="50" spans="3:4" x14ac:dyDescent="0.3">
      <c r="C50">
        <v>3</v>
      </c>
      <c r="D50" t="s">
        <v>73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 Planning - draft1</vt:lpstr>
      <vt:lpstr>draft</vt:lpstr>
    </vt:vector>
  </TitlesOfParts>
  <Manager/>
  <Company>MIT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Caplice</dc:creator>
  <cp:keywords/>
  <dc:description/>
  <cp:lastModifiedBy>Sherry Liu</cp:lastModifiedBy>
  <cp:revision/>
  <dcterms:created xsi:type="dcterms:W3CDTF">2015-11-15T17:11:44Z</dcterms:created>
  <dcterms:modified xsi:type="dcterms:W3CDTF">2024-09-17T21:56:47Z</dcterms:modified>
  <cp:category/>
  <cp:contentStatus/>
</cp:coreProperties>
</file>