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Media A Advani\Downloads\"/>
    </mc:Choice>
  </mc:AlternateContent>
  <xr:revisionPtr revIDLastSave="0" documentId="13_ncr:1_{9C300D79-FCF8-41B2-A899-F29D8F3BA51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ates" sheetId="5" r:id="rId1"/>
    <sheet name="Ground Floor" sheetId="1" r:id="rId2"/>
    <sheet name="Ground Floor 1" sheetId="4" r:id="rId3"/>
    <sheet name="1st Floor" sheetId="2" r:id="rId4"/>
    <sheet name="2nd Floor" sheetId="3" r:id="rId5"/>
    <sheet name="5th Floor" sheetId="7" r:id="rId6"/>
    <sheet name="6th Floor" sheetId="6" r:id="rId7"/>
    <sheet name="7th Floor" sheetId="8" r:id="rId8"/>
    <sheet name="8th Floor" sheetId="9" r:id="rId9"/>
    <sheet name="9th Floor" sheetId="10" r:id="rId10"/>
    <sheet name="10th Floor" sheetId="11" r:id="rId11"/>
    <sheet name="11th Floor" sheetId="12" r:id="rId12"/>
    <sheet name="12th Floor" sheetId="13" r:id="rId13"/>
    <sheet name="13th Floor" sheetId="14" r:id="rId14"/>
    <sheet name="14th Floor" sheetId="15" r:id="rId15"/>
    <sheet name="15th Floor" sheetId="16" r:id="rId16"/>
    <sheet name="16th floor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21" roundtripDataSignature="AMtx7mgKA2gTbB3M5irnBWl+QrZRItyGFQ=="/>
    </ext>
  </extLst>
</workbook>
</file>

<file path=xl/calcChain.xml><?xml version="1.0" encoding="utf-8"?>
<calcChain xmlns="http://schemas.openxmlformats.org/spreadsheetml/2006/main">
  <c r="N23" i="17" l="1"/>
  <c r="L20" i="17"/>
  <c r="K20" i="17"/>
  <c r="G20" i="17"/>
  <c r="D20" i="17"/>
  <c r="E20" i="17" s="1"/>
  <c r="H20" i="17" s="1"/>
  <c r="I20" i="17" s="1"/>
  <c r="C20" i="17"/>
  <c r="L19" i="17"/>
  <c r="G19" i="17"/>
  <c r="C19" i="17"/>
  <c r="D19" i="17" s="1"/>
  <c r="E19" i="17" s="1"/>
  <c r="H19" i="17" s="1"/>
  <c r="I19" i="17" s="1"/>
  <c r="L18" i="17"/>
  <c r="K18" i="17"/>
  <c r="G18" i="17"/>
  <c r="D18" i="17"/>
  <c r="E18" i="17" s="1"/>
  <c r="H18" i="17" s="1"/>
  <c r="I18" i="17" s="1"/>
  <c r="C18" i="17"/>
  <c r="L17" i="17"/>
  <c r="I17" i="17"/>
  <c r="G17" i="17"/>
  <c r="C17" i="17"/>
  <c r="D17" i="17" s="1"/>
  <c r="E17" i="17" s="1"/>
  <c r="H17" i="17" s="1"/>
  <c r="L16" i="17"/>
  <c r="K16" i="17"/>
  <c r="G16" i="17"/>
  <c r="D16" i="17"/>
  <c r="E16" i="17" s="1"/>
  <c r="H16" i="17" s="1"/>
  <c r="I16" i="17" s="1"/>
  <c r="C16" i="17"/>
  <c r="L15" i="17"/>
  <c r="K15" i="17"/>
  <c r="G15" i="17"/>
  <c r="C15" i="17"/>
  <c r="D15" i="17" s="1"/>
  <c r="E15" i="17" s="1"/>
  <c r="H15" i="17" s="1"/>
  <c r="I15" i="17" s="1"/>
  <c r="L14" i="17"/>
  <c r="K14" i="17"/>
  <c r="G14" i="17"/>
  <c r="D14" i="17"/>
  <c r="E14" i="17" s="1"/>
  <c r="H14" i="17" s="1"/>
  <c r="I14" i="17" s="1"/>
  <c r="C14" i="17"/>
  <c r="L13" i="17"/>
  <c r="K13" i="17"/>
  <c r="G13" i="17"/>
  <c r="C13" i="17"/>
  <c r="D13" i="17" s="1"/>
  <c r="E13" i="17" s="1"/>
  <c r="H13" i="17" s="1"/>
  <c r="I13" i="17" s="1"/>
  <c r="L12" i="17"/>
  <c r="K12" i="17"/>
  <c r="G12" i="17"/>
  <c r="D12" i="17"/>
  <c r="E12" i="17" s="1"/>
  <c r="H12" i="17" s="1"/>
  <c r="I12" i="17" s="1"/>
  <c r="C12" i="17"/>
  <c r="L11" i="17"/>
  <c r="K11" i="17"/>
  <c r="G11" i="17"/>
  <c r="C11" i="17"/>
  <c r="D11" i="17" s="1"/>
  <c r="E11" i="17" s="1"/>
  <c r="H11" i="17" s="1"/>
  <c r="I11" i="17" s="1"/>
  <c r="L10" i="17"/>
  <c r="K10" i="17"/>
  <c r="G10" i="17"/>
  <c r="D10" i="17"/>
  <c r="E10" i="17" s="1"/>
  <c r="H10" i="17" s="1"/>
  <c r="I10" i="17" s="1"/>
  <c r="C10" i="17"/>
  <c r="Q9" i="17"/>
  <c r="L9" i="17"/>
  <c r="K9" i="17"/>
  <c r="I9" i="17"/>
  <c r="G9" i="17"/>
  <c r="C9" i="17"/>
  <c r="D9" i="17" s="1"/>
  <c r="E9" i="17" s="1"/>
  <c r="H9" i="17" s="1"/>
  <c r="L8" i="17"/>
  <c r="K8" i="17"/>
  <c r="G8" i="17"/>
  <c r="D8" i="17"/>
  <c r="E8" i="17" s="1"/>
  <c r="H8" i="17" s="1"/>
  <c r="I8" i="17" s="1"/>
  <c r="C8" i="17"/>
  <c r="L7" i="17"/>
  <c r="K7" i="17"/>
  <c r="I7" i="17"/>
  <c r="G7" i="17"/>
  <c r="C7" i="17"/>
  <c r="D7" i="17" s="1"/>
  <c r="E7" i="17" s="1"/>
  <c r="H7" i="17" s="1"/>
  <c r="L6" i="17"/>
  <c r="K6" i="17"/>
  <c r="K19" i="17" s="1"/>
  <c r="G6" i="17"/>
  <c r="D6" i="17"/>
  <c r="E6" i="17" s="1"/>
  <c r="H6" i="17" s="1"/>
  <c r="I6" i="17" s="1"/>
  <c r="C6" i="17"/>
  <c r="L5" i="17"/>
  <c r="K5" i="17"/>
  <c r="G5" i="17"/>
  <c r="C5" i="17"/>
  <c r="D5" i="17" s="1"/>
  <c r="E5" i="17" s="1"/>
  <c r="H5" i="17" s="1"/>
  <c r="I5" i="17" s="1"/>
  <c r="L4" i="17"/>
  <c r="K4" i="17"/>
  <c r="K17" i="17" s="1"/>
  <c r="G4" i="17"/>
  <c r="D4" i="17"/>
  <c r="E4" i="17" s="1"/>
  <c r="H4" i="17" s="1"/>
  <c r="I4" i="17" s="1"/>
  <c r="C4" i="17"/>
  <c r="N23" i="16"/>
  <c r="R20" i="16"/>
  <c r="L20" i="16"/>
  <c r="K20" i="16"/>
  <c r="J20" i="16"/>
  <c r="M20" i="16" s="1"/>
  <c r="G20" i="16"/>
  <c r="D20" i="16"/>
  <c r="E20" i="16" s="1"/>
  <c r="H20" i="16" s="1"/>
  <c r="I20" i="16" s="1"/>
  <c r="C20" i="16"/>
  <c r="L19" i="16"/>
  <c r="G19" i="16"/>
  <c r="E19" i="16"/>
  <c r="H19" i="16" s="1"/>
  <c r="I19" i="16" s="1"/>
  <c r="C19" i="16"/>
  <c r="D19" i="16" s="1"/>
  <c r="L18" i="16"/>
  <c r="J18" i="16"/>
  <c r="M18" i="16" s="1"/>
  <c r="G18" i="16"/>
  <c r="D18" i="16"/>
  <c r="E18" i="16" s="1"/>
  <c r="H18" i="16" s="1"/>
  <c r="I18" i="16" s="1"/>
  <c r="C18" i="16"/>
  <c r="L17" i="16"/>
  <c r="G17" i="16"/>
  <c r="C17" i="16"/>
  <c r="D17" i="16" s="1"/>
  <c r="E17" i="16" s="1"/>
  <c r="H17" i="16" s="1"/>
  <c r="I17" i="16" s="1"/>
  <c r="L16" i="16"/>
  <c r="K16" i="16"/>
  <c r="G16" i="16"/>
  <c r="D16" i="16"/>
  <c r="E16" i="16" s="1"/>
  <c r="H16" i="16" s="1"/>
  <c r="I16" i="16" s="1"/>
  <c r="C16" i="16"/>
  <c r="L15" i="16"/>
  <c r="K15" i="16"/>
  <c r="G15" i="16"/>
  <c r="E15" i="16"/>
  <c r="H15" i="16" s="1"/>
  <c r="I15" i="16" s="1"/>
  <c r="C15" i="16"/>
  <c r="D15" i="16" s="1"/>
  <c r="P14" i="16"/>
  <c r="L14" i="16"/>
  <c r="K14" i="16"/>
  <c r="H14" i="16"/>
  <c r="I14" i="16" s="1"/>
  <c r="Q14" i="16" s="1"/>
  <c r="G14" i="16"/>
  <c r="D14" i="16"/>
  <c r="E14" i="16" s="1"/>
  <c r="C14" i="16"/>
  <c r="L13" i="16"/>
  <c r="K13" i="16"/>
  <c r="G13" i="16"/>
  <c r="E13" i="16"/>
  <c r="H13" i="16" s="1"/>
  <c r="I13" i="16" s="1"/>
  <c r="C13" i="16"/>
  <c r="D13" i="16" s="1"/>
  <c r="L12" i="16"/>
  <c r="K12" i="16"/>
  <c r="H12" i="16"/>
  <c r="I12" i="16" s="1"/>
  <c r="G12" i="16"/>
  <c r="D12" i="16"/>
  <c r="E12" i="16" s="1"/>
  <c r="C12" i="16"/>
  <c r="L11" i="16"/>
  <c r="K11" i="16"/>
  <c r="G11" i="16"/>
  <c r="C11" i="16"/>
  <c r="D11" i="16" s="1"/>
  <c r="E11" i="16" s="1"/>
  <c r="H11" i="16" s="1"/>
  <c r="I11" i="16" s="1"/>
  <c r="L10" i="16"/>
  <c r="K10" i="16"/>
  <c r="G10" i="16"/>
  <c r="D10" i="16"/>
  <c r="E10" i="16" s="1"/>
  <c r="H10" i="16" s="1"/>
  <c r="I10" i="16" s="1"/>
  <c r="C10" i="16"/>
  <c r="L9" i="16"/>
  <c r="K9" i="16"/>
  <c r="G9" i="16"/>
  <c r="E9" i="16"/>
  <c r="H9" i="16" s="1"/>
  <c r="I9" i="16" s="1"/>
  <c r="C9" i="16"/>
  <c r="D9" i="16" s="1"/>
  <c r="N8" i="16"/>
  <c r="O8" i="16" s="1"/>
  <c r="G8" i="16"/>
  <c r="H8" i="16" s="1"/>
  <c r="I8" i="16" s="1"/>
  <c r="D8" i="16"/>
  <c r="L7" i="16"/>
  <c r="K7" i="16"/>
  <c r="I7" i="16"/>
  <c r="G7" i="16"/>
  <c r="C7" i="16"/>
  <c r="D7" i="16" s="1"/>
  <c r="E7" i="16" s="1"/>
  <c r="H7" i="16" s="1"/>
  <c r="L6" i="16"/>
  <c r="K6" i="16"/>
  <c r="K19" i="16" s="1"/>
  <c r="G6" i="16"/>
  <c r="D6" i="16"/>
  <c r="E6" i="16" s="1"/>
  <c r="H6" i="16" s="1"/>
  <c r="I6" i="16" s="1"/>
  <c r="C6" i="16"/>
  <c r="L5" i="16"/>
  <c r="K5" i="16"/>
  <c r="K18" i="16" s="1"/>
  <c r="G5" i="16"/>
  <c r="H5" i="16" s="1"/>
  <c r="I5" i="16" s="1"/>
  <c r="C5" i="16"/>
  <c r="D5" i="16" s="1"/>
  <c r="E5" i="16" s="1"/>
  <c r="L4" i="16"/>
  <c r="K4" i="16"/>
  <c r="K17" i="16" s="1"/>
  <c r="G4" i="16"/>
  <c r="C4" i="16"/>
  <c r="D4" i="16" s="1"/>
  <c r="E4" i="16" s="1"/>
  <c r="H4" i="16" s="1"/>
  <c r="I4" i="16" s="1"/>
  <c r="M23" i="15"/>
  <c r="L20" i="15"/>
  <c r="K20" i="15"/>
  <c r="G20" i="15"/>
  <c r="D20" i="15"/>
  <c r="E20" i="15" s="1"/>
  <c r="H20" i="15" s="1"/>
  <c r="I20" i="15" s="1"/>
  <c r="C20" i="15"/>
  <c r="L19" i="15"/>
  <c r="G19" i="15"/>
  <c r="C19" i="15"/>
  <c r="D19" i="15" s="1"/>
  <c r="E19" i="15" s="1"/>
  <c r="H19" i="15" s="1"/>
  <c r="I19" i="15" s="1"/>
  <c r="L18" i="15"/>
  <c r="H18" i="15"/>
  <c r="I18" i="15" s="1"/>
  <c r="G18" i="15"/>
  <c r="D18" i="15"/>
  <c r="E18" i="15" s="1"/>
  <c r="C18" i="15"/>
  <c r="L17" i="15"/>
  <c r="G17" i="15"/>
  <c r="C17" i="15"/>
  <c r="D17" i="15" s="1"/>
  <c r="E17" i="15" s="1"/>
  <c r="H17" i="15" s="1"/>
  <c r="I17" i="15" s="1"/>
  <c r="P16" i="15"/>
  <c r="L16" i="15"/>
  <c r="K16" i="15"/>
  <c r="G16" i="15"/>
  <c r="D16" i="15"/>
  <c r="E16" i="15" s="1"/>
  <c r="H16" i="15" s="1"/>
  <c r="I16" i="15" s="1"/>
  <c r="C16" i="15"/>
  <c r="L15" i="15"/>
  <c r="K15" i="15"/>
  <c r="G15" i="15"/>
  <c r="C15" i="15"/>
  <c r="D15" i="15" s="1"/>
  <c r="E15" i="15" s="1"/>
  <c r="H15" i="15" s="1"/>
  <c r="I15" i="15" s="1"/>
  <c r="L14" i="15"/>
  <c r="K14" i="15"/>
  <c r="G14" i="15"/>
  <c r="D14" i="15"/>
  <c r="E14" i="15" s="1"/>
  <c r="H14" i="15" s="1"/>
  <c r="I14" i="15" s="1"/>
  <c r="C14" i="15"/>
  <c r="L13" i="15"/>
  <c r="K13" i="15"/>
  <c r="G13" i="15"/>
  <c r="C13" i="15"/>
  <c r="D13" i="15" s="1"/>
  <c r="E13" i="15" s="1"/>
  <c r="H13" i="15" s="1"/>
  <c r="I13" i="15" s="1"/>
  <c r="P12" i="15"/>
  <c r="L12" i="15"/>
  <c r="K12" i="15"/>
  <c r="G12" i="15"/>
  <c r="D12" i="15"/>
  <c r="E12" i="15" s="1"/>
  <c r="H12" i="15" s="1"/>
  <c r="I12" i="15" s="1"/>
  <c r="C12" i="15"/>
  <c r="L11" i="15"/>
  <c r="K11" i="15"/>
  <c r="G11" i="15"/>
  <c r="C11" i="15"/>
  <c r="D11" i="15" s="1"/>
  <c r="E11" i="15" s="1"/>
  <c r="H11" i="15" s="1"/>
  <c r="I11" i="15" s="1"/>
  <c r="L10" i="15"/>
  <c r="K10" i="15"/>
  <c r="H10" i="15"/>
  <c r="I10" i="15" s="1"/>
  <c r="G10" i="15"/>
  <c r="D10" i="15"/>
  <c r="E10" i="15" s="1"/>
  <c r="C10" i="15"/>
  <c r="L9" i="15"/>
  <c r="K9" i="15"/>
  <c r="G9" i="15"/>
  <c r="C9" i="15"/>
  <c r="D9" i="15" s="1"/>
  <c r="E9" i="15" s="1"/>
  <c r="H9" i="15" s="1"/>
  <c r="I9" i="15" s="1"/>
  <c r="L8" i="15"/>
  <c r="K8" i="15"/>
  <c r="G8" i="15"/>
  <c r="D8" i="15"/>
  <c r="E8" i="15" s="1"/>
  <c r="H8" i="15" s="1"/>
  <c r="I8" i="15" s="1"/>
  <c r="C8" i="15"/>
  <c r="L7" i="15"/>
  <c r="K7" i="15"/>
  <c r="G7" i="15"/>
  <c r="C7" i="15"/>
  <c r="D7" i="15" s="1"/>
  <c r="E7" i="15" s="1"/>
  <c r="H7" i="15" s="1"/>
  <c r="I7" i="15" s="1"/>
  <c r="L6" i="15"/>
  <c r="K6" i="15"/>
  <c r="K19" i="15" s="1"/>
  <c r="H6" i="15"/>
  <c r="I6" i="15" s="1"/>
  <c r="G6" i="15"/>
  <c r="D6" i="15"/>
  <c r="E6" i="15" s="1"/>
  <c r="C6" i="15"/>
  <c r="L5" i="15"/>
  <c r="K5" i="15"/>
  <c r="K18" i="15" s="1"/>
  <c r="G5" i="15"/>
  <c r="C5" i="15"/>
  <c r="D5" i="15" s="1"/>
  <c r="E5" i="15" s="1"/>
  <c r="H5" i="15" s="1"/>
  <c r="I5" i="15" s="1"/>
  <c r="P4" i="15"/>
  <c r="L4" i="15"/>
  <c r="K4" i="15"/>
  <c r="K17" i="15" s="1"/>
  <c r="G4" i="15"/>
  <c r="D4" i="15"/>
  <c r="E4" i="15" s="1"/>
  <c r="H4" i="15" s="1"/>
  <c r="I4" i="15" s="1"/>
  <c r="C4" i="15"/>
  <c r="N24" i="14"/>
  <c r="L20" i="14"/>
  <c r="K20" i="14"/>
  <c r="G20" i="14"/>
  <c r="D20" i="14"/>
  <c r="E20" i="14" s="1"/>
  <c r="H20" i="14" s="1"/>
  <c r="I20" i="14" s="1"/>
  <c r="C20" i="14"/>
  <c r="L19" i="14"/>
  <c r="G19" i="14"/>
  <c r="C19" i="14"/>
  <c r="D19" i="14" s="1"/>
  <c r="E19" i="14" s="1"/>
  <c r="H19" i="14" s="1"/>
  <c r="I19" i="14" s="1"/>
  <c r="L18" i="14"/>
  <c r="G18" i="14"/>
  <c r="D18" i="14"/>
  <c r="E18" i="14" s="1"/>
  <c r="H18" i="14" s="1"/>
  <c r="I18" i="14" s="1"/>
  <c r="C18" i="14"/>
  <c r="L17" i="14"/>
  <c r="G17" i="14"/>
  <c r="C17" i="14"/>
  <c r="D17" i="14" s="1"/>
  <c r="E17" i="14" s="1"/>
  <c r="H17" i="14" s="1"/>
  <c r="I17" i="14" s="1"/>
  <c r="L16" i="14"/>
  <c r="K16" i="14"/>
  <c r="G16" i="14"/>
  <c r="D16" i="14"/>
  <c r="E16" i="14" s="1"/>
  <c r="H16" i="14" s="1"/>
  <c r="I16" i="14" s="1"/>
  <c r="C16" i="14"/>
  <c r="L15" i="14"/>
  <c r="K15" i="14"/>
  <c r="G15" i="14"/>
  <c r="C15" i="14"/>
  <c r="D15" i="14" s="1"/>
  <c r="E15" i="14" s="1"/>
  <c r="H15" i="14" s="1"/>
  <c r="I15" i="14" s="1"/>
  <c r="L14" i="14"/>
  <c r="K14" i="14"/>
  <c r="G14" i="14"/>
  <c r="D14" i="14"/>
  <c r="E14" i="14" s="1"/>
  <c r="H14" i="14" s="1"/>
  <c r="I14" i="14" s="1"/>
  <c r="C14" i="14"/>
  <c r="L13" i="14"/>
  <c r="K13" i="14"/>
  <c r="G13" i="14"/>
  <c r="C13" i="14"/>
  <c r="D13" i="14" s="1"/>
  <c r="E13" i="14" s="1"/>
  <c r="H13" i="14" s="1"/>
  <c r="I13" i="14" s="1"/>
  <c r="L12" i="14"/>
  <c r="K12" i="14"/>
  <c r="G12" i="14"/>
  <c r="C12" i="14"/>
  <c r="D12" i="14" s="1"/>
  <c r="E12" i="14" s="1"/>
  <c r="H12" i="14" s="1"/>
  <c r="I12" i="14" s="1"/>
  <c r="L11" i="14"/>
  <c r="K11" i="14"/>
  <c r="H11" i="14"/>
  <c r="I11" i="14" s="1"/>
  <c r="Q11" i="14" s="1"/>
  <c r="G11" i="14"/>
  <c r="C11" i="14"/>
  <c r="D11" i="14" s="1"/>
  <c r="E11" i="14" s="1"/>
  <c r="L10" i="14"/>
  <c r="K10" i="14"/>
  <c r="G10" i="14"/>
  <c r="C10" i="14"/>
  <c r="D10" i="14" s="1"/>
  <c r="E10" i="14" s="1"/>
  <c r="H10" i="14" s="1"/>
  <c r="I10" i="14" s="1"/>
  <c r="Q9" i="14"/>
  <c r="L9" i="14"/>
  <c r="K9" i="14"/>
  <c r="H9" i="14"/>
  <c r="I9" i="14" s="1"/>
  <c r="G9" i="14"/>
  <c r="E9" i="14"/>
  <c r="D9" i="14"/>
  <c r="C9" i="14"/>
  <c r="L8" i="14"/>
  <c r="K8" i="14"/>
  <c r="G8" i="14"/>
  <c r="E8" i="14"/>
  <c r="H8" i="14" s="1"/>
  <c r="I8" i="14" s="1"/>
  <c r="D8" i="14"/>
  <c r="C8" i="14"/>
  <c r="L7" i="14"/>
  <c r="K7" i="14"/>
  <c r="G7" i="14"/>
  <c r="D7" i="14"/>
  <c r="E7" i="14" s="1"/>
  <c r="H7" i="14" s="1"/>
  <c r="I7" i="14" s="1"/>
  <c r="C7" i="14"/>
  <c r="L6" i="14"/>
  <c r="K6" i="14"/>
  <c r="K19" i="14" s="1"/>
  <c r="G6" i="14"/>
  <c r="D6" i="14"/>
  <c r="E6" i="14" s="1"/>
  <c r="H6" i="14" s="1"/>
  <c r="I6" i="14" s="1"/>
  <c r="C6" i="14"/>
  <c r="L5" i="14"/>
  <c r="K5" i="14"/>
  <c r="K18" i="14" s="1"/>
  <c r="G5" i="14"/>
  <c r="C5" i="14"/>
  <c r="D5" i="14" s="1"/>
  <c r="E5" i="14" s="1"/>
  <c r="H5" i="14" s="1"/>
  <c r="I5" i="14" s="1"/>
  <c r="L4" i="14"/>
  <c r="K4" i="14"/>
  <c r="K17" i="14" s="1"/>
  <c r="G4" i="14"/>
  <c r="D4" i="14"/>
  <c r="E4" i="14" s="1"/>
  <c r="H4" i="14" s="1"/>
  <c r="I4" i="14" s="1"/>
  <c r="C4" i="14"/>
  <c r="N22" i="13"/>
  <c r="L20" i="13"/>
  <c r="K20" i="13"/>
  <c r="G20" i="13"/>
  <c r="D20" i="13"/>
  <c r="E20" i="13" s="1"/>
  <c r="H20" i="13" s="1"/>
  <c r="I20" i="13" s="1"/>
  <c r="R20" i="13" s="1"/>
  <c r="C20" i="13"/>
  <c r="L19" i="13"/>
  <c r="G19" i="13"/>
  <c r="E19" i="13"/>
  <c r="H19" i="13" s="1"/>
  <c r="I19" i="13" s="1"/>
  <c r="D19" i="13"/>
  <c r="C19" i="13"/>
  <c r="R18" i="13"/>
  <c r="L18" i="13"/>
  <c r="J18" i="13"/>
  <c r="G18" i="13"/>
  <c r="D18" i="13"/>
  <c r="E18" i="13" s="1"/>
  <c r="H18" i="13" s="1"/>
  <c r="I18" i="13" s="1"/>
  <c r="C18" i="13"/>
  <c r="L17" i="13"/>
  <c r="G17" i="13"/>
  <c r="E17" i="13"/>
  <c r="H17" i="13" s="1"/>
  <c r="I17" i="13" s="1"/>
  <c r="D17" i="13"/>
  <c r="C17" i="13"/>
  <c r="L16" i="13"/>
  <c r="K16" i="13"/>
  <c r="G16" i="13"/>
  <c r="D16" i="13"/>
  <c r="E16" i="13" s="1"/>
  <c r="H16" i="13" s="1"/>
  <c r="I16" i="13" s="1"/>
  <c r="C16" i="13"/>
  <c r="L15" i="13"/>
  <c r="K15" i="13"/>
  <c r="G15" i="13"/>
  <c r="E15" i="13"/>
  <c r="H15" i="13" s="1"/>
  <c r="I15" i="13" s="1"/>
  <c r="D15" i="13"/>
  <c r="C15" i="13"/>
  <c r="L14" i="13"/>
  <c r="K14" i="13"/>
  <c r="G14" i="13"/>
  <c r="D14" i="13"/>
  <c r="E14" i="13" s="1"/>
  <c r="H14" i="13" s="1"/>
  <c r="I14" i="13" s="1"/>
  <c r="C14" i="13"/>
  <c r="L13" i="13"/>
  <c r="K13" i="13"/>
  <c r="G13" i="13"/>
  <c r="E13" i="13"/>
  <c r="H13" i="13" s="1"/>
  <c r="I13" i="13" s="1"/>
  <c r="D13" i="13"/>
  <c r="C13" i="13"/>
  <c r="R12" i="13"/>
  <c r="L12" i="13"/>
  <c r="K12" i="13"/>
  <c r="J12" i="13"/>
  <c r="M12" i="13" s="1"/>
  <c r="G12" i="13"/>
  <c r="D12" i="13"/>
  <c r="E12" i="13" s="1"/>
  <c r="H12" i="13" s="1"/>
  <c r="I12" i="13" s="1"/>
  <c r="C12" i="13"/>
  <c r="L11" i="13"/>
  <c r="K11" i="13"/>
  <c r="G11" i="13"/>
  <c r="E11" i="13"/>
  <c r="H11" i="13" s="1"/>
  <c r="I11" i="13" s="1"/>
  <c r="D11" i="13"/>
  <c r="C11" i="13"/>
  <c r="L10" i="13"/>
  <c r="K10" i="13"/>
  <c r="G10" i="13"/>
  <c r="D10" i="13"/>
  <c r="E10" i="13" s="1"/>
  <c r="H10" i="13" s="1"/>
  <c r="I10" i="13" s="1"/>
  <c r="R10" i="13" s="1"/>
  <c r="C10" i="13"/>
  <c r="L9" i="13"/>
  <c r="K9" i="13"/>
  <c r="G9" i="13"/>
  <c r="E9" i="13"/>
  <c r="H9" i="13" s="1"/>
  <c r="I9" i="13" s="1"/>
  <c r="D9" i="13"/>
  <c r="C9" i="13"/>
  <c r="R8" i="13"/>
  <c r="L8" i="13"/>
  <c r="K8" i="13"/>
  <c r="G8" i="13"/>
  <c r="D8" i="13"/>
  <c r="E8" i="13" s="1"/>
  <c r="H8" i="13" s="1"/>
  <c r="I8" i="13" s="1"/>
  <c r="C8" i="13"/>
  <c r="L7" i="13"/>
  <c r="K7" i="13"/>
  <c r="G7" i="13"/>
  <c r="E7" i="13"/>
  <c r="H7" i="13" s="1"/>
  <c r="I7" i="13" s="1"/>
  <c r="D7" i="13"/>
  <c r="C7" i="13"/>
  <c r="L6" i="13"/>
  <c r="K6" i="13"/>
  <c r="K19" i="13" s="1"/>
  <c r="J6" i="13"/>
  <c r="M6" i="13" s="1"/>
  <c r="G6" i="13"/>
  <c r="D6" i="13"/>
  <c r="E6" i="13" s="1"/>
  <c r="H6" i="13" s="1"/>
  <c r="I6" i="13" s="1"/>
  <c r="R6" i="13" s="1"/>
  <c r="C6" i="13"/>
  <c r="L5" i="13"/>
  <c r="K5" i="13"/>
  <c r="K18" i="13" s="1"/>
  <c r="G5" i="13"/>
  <c r="E5" i="13"/>
  <c r="H5" i="13" s="1"/>
  <c r="I5" i="13" s="1"/>
  <c r="D5" i="13"/>
  <c r="C5" i="13"/>
  <c r="R4" i="13"/>
  <c r="L4" i="13"/>
  <c r="K4" i="13"/>
  <c r="K17" i="13" s="1"/>
  <c r="J4" i="13"/>
  <c r="M4" i="13" s="1"/>
  <c r="G4" i="13"/>
  <c r="C4" i="13"/>
  <c r="D4" i="13" s="1"/>
  <c r="E4" i="13" s="1"/>
  <c r="H4" i="13" s="1"/>
  <c r="I4" i="13" s="1"/>
  <c r="N23" i="12"/>
  <c r="L20" i="12"/>
  <c r="K20" i="12"/>
  <c r="G20" i="12"/>
  <c r="C20" i="12"/>
  <c r="D20" i="12" s="1"/>
  <c r="E20" i="12" s="1"/>
  <c r="L19" i="12"/>
  <c r="G19" i="12"/>
  <c r="C19" i="12"/>
  <c r="D19" i="12" s="1"/>
  <c r="E19" i="12" s="1"/>
  <c r="H19" i="12" s="1"/>
  <c r="I19" i="12" s="1"/>
  <c r="L18" i="12"/>
  <c r="G18" i="12"/>
  <c r="C18" i="12"/>
  <c r="D18" i="12" s="1"/>
  <c r="E18" i="12" s="1"/>
  <c r="H18" i="12" s="1"/>
  <c r="I18" i="12" s="1"/>
  <c r="L17" i="12"/>
  <c r="G17" i="12"/>
  <c r="C17" i="12"/>
  <c r="D17" i="12" s="1"/>
  <c r="E17" i="12" s="1"/>
  <c r="H17" i="12" s="1"/>
  <c r="I17" i="12" s="1"/>
  <c r="L16" i="12"/>
  <c r="K16" i="12"/>
  <c r="G16" i="12"/>
  <c r="C16" i="12"/>
  <c r="D16" i="12" s="1"/>
  <c r="E16" i="12" s="1"/>
  <c r="L15" i="12"/>
  <c r="K15" i="12"/>
  <c r="G15" i="12"/>
  <c r="C15" i="12"/>
  <c r="D15" i="12" s="1"/>
  <c r="E15" i="12" s="1"/>
  <c r="H15" i="12" s="1"/>
  <c r="I15" i="12" s="1"/>
  <c r="L14" i="12"/>
  <c r="K14" i="12"/>
  <c r="G14" i="12"/>
  <c r="C14" i="12"/>
  <c r="D14" i="12" s="1"/>
  <c r="E14" i="12" s="1"/>
  <c r="L13" i="12"/>
  <c r="K13" i="12"/>
  <c r="G13" i="12"/>
  <c r="C13" i="12"/>
  <c r="D13" i="12" s="1"/>
  <c r="E13" i="12" s="1"/>
  <c r="H13" i="12" s="1"/>
  <c r="I13" i="12" s="1"/>
  <c r="L12" i="12"/>
  <c r="K12" i="12"/>
  <c r="G12" i="12"/>
  <c r="C12" i="12"/>
  <c r="D12" i="12" s="1"/>
  <c r="E12" i="12" s="1"/>
  <c r="H12" i="12" s="1"/>
  <c r="I12" i="12" s="1"/>
  <c r="L11" i="12"/>
  <c r="K11" i="12"/>
  <c r="G11" i="12"/>
  <c r="E11" i="12"/>
  <c r="H11" i="12" s="1"/>
  <c r="I11" i="12" s="1"/>
  <c r="D11" i="12"/>
  <c r="C11" i="12"/>
  <c r="L10" i="12"/>
  <c r="K10" i="12"/>
  <c r="G10" i="12"/>
  <c r="C10" i="12"/>
  <c r="D10" i="12" s="1"/>
  <c r="E10" i="12" s="1"/>
  <c r="H10" i="12" s="1"/>
  <c r="I10" i="12" s="1"/>
  <c r="R10" i="12" s="1"/>
  <c r="L9" i="12"/>
  <c r="K9" i="12"/>
  <c r="G9" i="12"/>
  <c r="E9" i="12"/>
  <c r="H9" i="12" s="1"/>
  <c r="I9" i="12" s="1"/>
  <c r="D9" i="12"/>
  <c r="C9" i="12"/>
  <c r="R8" i="12"/>
  <c r="O8" i="12"/>
  <c r="N8" i="12"/>
  <c r="G8" i="12"/>
  <c r="H8" i="12" s="1"/>
  <c r="I8" i="12" s="1"/>
  <c r="D8" i="12"/>
  <c r="L7" i="12"/>
  <c r="K7" i="12"/>
  <c r="G7" i="12"/>
  <c r="E7" i="12"/>
  <c r="H7" i="12" s="1"/>
  <c r="I7" i="12" s="1"/>
  <c r="P7" i="12" s="1"/>
  <c r="D7" i="12"/>
  <c r="C7" i="12"/>
  <c r="L6" i="12"/>
  <c r="K6" i="12"/>
  <c r="K19" i="12" s="1"/>
  <c r="G6" i="12"/>
  <c r="D6" i="12"/>
  <c r="E6" i="12" s="1"/>
  <c r="H6" i="12" s="1"/>
  <c r="I6" i="12" s="1"/>
  <c r="C6" i="12"/>
  <c r="L5" i="12"/>
  <c r="K5" i="12"/>
  <c r="K18" i="12" s="1"/>
  <c r="G5" i="12"/>
  <c r="E5" i="12"/>
  <c r="D5" i="12"/>
  <c r="C5" i="12"/>
  <c r="L4" i="12"/>
  <c r="K4" i="12"/>
  <c r="K17" i="12" s="1"/>
  <c r="G4" i="12"/>
  <c r="D4" i="12"/>
  <c r="E4" i="12" s="1"/>
  <c r="H4" i="12" s="1"/>
  <c r="I4" i="12" s="1"/>
  <c r="C4" i="12"/>
  <c r="N23" i="11"/>
  <c r="L20" i="11"/>
  <c r="K20" i="11"/>
  <c r="H20" i="11"/>
  <c r="I20" i="11" s="1"/>
  <c r="G20" i="11"/>
  <c r="C20" i="11"/>
  <c r="D20" i="11" s="1"/>
  <c r="E20" i="11" s="1"/>
  <c r="L19" i="11"/>
  <c r="G19" i="11"/>
  <c r="C19" i="11"/>
  <c r="D19" i="11" s="1"/>
  <c r="E19" i="11" s="1"/>
  <c r="H19" i="11" s="1"/>
  <c r="I19" i="11" s="1"/>
  <c r="P18" i="11"/>
  <c r="L18" i="11"/>
  <c r="H18" i="11"/>
  <c r="I18" i="11" s="1"/>
  <c r="G18" i="11"/>
  <c r="C18" i="11"/>
  <c r="D18" i="11" s="1"/>
  <c r="E18" i="11" s="1"/>
  <c r="L17" i="11"/>
  <c r="G17" i="11"/>
  <c r="C17" i="11"/>
  <c r="D17" i="11" s="1"/>
  <c r="E17" i="11" s="1"/>
  <c r="H17" i="11" s="1"/>
  <c r="I17" i="11" s="1"/>
  <c r="P16" i="11"/>
  <c r="L16" i="11"/>
  <c r="K16" i="11"/>
  <c r="G16" i="11"/>
  <c r="C16" i="11"/>
  <c r="D16" i="11" s="1"/>
  <c r="E16" i="11" s="1"/>
  <c r="H16" i="11" s="1"/>
  <c r="I16" i="11" s="1"/>
  <c r="L15" i="11"/>
  <c r="K15" i="11"/>
  <c r="G15" i="11"/>
  <c r="C15" i="11"/>
  <c r="D15" i="11" s="1"/>
  <c r="E15" i="11" s="1"/>
  <c r="H15" i="11" s="1"/>
  <c r="I15" i="11" s="1"/>
  <c r="L14" i="11"/>
  <c r="K14" i="11"/>
  <c r="G14" i="11"/>
  <c r="C14" i="11"/>
  <c r="D14" i="11" s="1"/>
  <c r="E14" i="11" s="1"/>
  <c r="H14" i="11" s="1"/>
  <c r="I14" i="11" s="1"/>
  <c r="L13" i="11"/>
  <c r="K13" i="11"/>
  <c r="G13" i="11"/>
  <c r="C13" i="11"/>
  <c r="D13" i="11" s="1"/>
  <c r="E13" i="11" s="1"/>
  <c r="H13" i="11" s="1"/>
  <c r="I13" i="11" s="1"/>
  <c r="L12" i="11"/>
  <c r="K12" i="11"/>
  <c r="H12" i="11"/>
  <c r="I12" i="11" s="1"/>
  <c r="G12" i="11"/>
  <c r="C12" i="11"/>
  <c r="D12" i="11" s="1"/>
  <c r="E12" i="11" s="1"/>
  <c r="L11" i="11"/>
  <c r="K11" i="11"/>
  <c r="G11" i="11"/>
  <c r="C11" i="11"/>
  <c r="D11" i="11" s="1"/>
  <c r="E11" i="11" s="1"/>
  <c r="H11" i="11" s="1"/>
  <c r="I11" i="11" s="1"/>
  <c r="L10" i="11"/>
  <c r="K10" i="11"/>
  <c r="G10" i="11"/>
  <c r="C10" i="11"/>
  <c r="D10" i="11" s="1"/>
  <c r="E10" i="11" s="1"/>
  <c r="H10" i="11" s="1"/>
  <c r="I10" i="11" s="1"/>
  <c r="L9" i="11"/>
  <c r="K9" i="11"/>
  <c r="G9" i="11"/>
  <c r="C9" i="11"/>
  <c r="D9" i="11" s="1"/>
  <c r="E9" i="11" s="1"/>
  <c r="H9" i="11" s="1"/>
  <c r="I9" i="11" s="1"/>
  <c r="L8" i="11"/>
  <c r="K8" i="11"/>
  <c r="H8" i="11"/>
  <c r="I8" i="11" s="1"/>
  <c r="G8" i="11"/>
  <c r="C8" i="11"/>
  <c r="D8" i="11" s="1"/>
  <c r="E8" i="11" s="1"/>
  <c r="L7" i="11"/>
  <c r="K7" i="11"/>
  <c r="G7" i="11"/>
  <c r="C7" i="11"/>
  <c r="D7" i="11" s="1"/>
  <c r="E7" i="11" s="1"/>
  <c r="H7" i="11" s="1"/>
  <c r="I7" i="11" s="1"/>
  <c r="L6" i="11"/>
  <c r="K6" i="11"/>
  <c r="K19" i="11" s="1"/>
  <c r="G6" i="11"/>
  <c r="C6" i="11"/>
  <c r="D6" i="11" s="1"/>
  <c r="E6" i="11" s="1"/>
  <c r="H6" i="11" s="1"/>
  <c r="I6" i="11" s="1"/>
  <c r="L5" i="11"/>
  <c r="K5" i="11"/>
  <c r="K18" i="11" s="1"/>
  <c r="G5" i="11"/>
  <c r="C5" i="11"/>
  <c r="D5" i="11" s="1"/>
  <c r="E5" i="11" s="1"/>
  <c r="H5" i="11" s="1"/>
  <c r="I5" i="11" s="1"/>
  <c r="L4" i="11"/>
  <c r="K4" i="11"/>
  <c r="K17" i="11" s="1"/>
  <c r="G4" i="11"/>
  <c r="C4" i="11"/>
  <c r="D4" i="11" s="1"/>
  <c r="E4" i="11" s="1"/>
  <c r="H4" i="11" s="1"/>
  <c r="I4" i="11" s="1"/>
  <c r="M23" i="10"/>
  <c r="L20" i="10"/>
  <c r="K20" i="10"/>
  <c r="G20" i="10"/>
  <c r="D20" i="10"/>
  <c r="E20" i="10" s="1"/>
  <c r="H20" i="10" s="1"/>
  <c r="I20" i="10" s="1"/>
  <c r="C20" i="10"/>
  <c r="L19" i="10"/>
  <c r="G19" i="10"/>
  <c r="C19" i="10"/>
  <c r="D19" i="10" s="1"/>
  <c r="E19" i="10" s="1"/>
  <c r="H19" i="10" s="1"/>
  <c r="I19" i="10" s="1"/>
  <c r="L18" i="10"/>
  <c r="G18" i="10"/>
  <c r="D18" i="10"/>
  <c r="E18" i="10" s="1"/>
  <c r="H18" i="10" s="1"/>
  <c r="I18" i="10" s="1"/>
  <c r="C18" i="10"/>
  <c r="L17" i="10"/>
  <c r="G17" i="10"/>
  <c r="C17" i="10"/>
  <c r="D17" i="10" s="1"/>
  <c r="E17" i="10" s="1"/>
  <c r="H17" i="10" s="1"/>
  <c r="I17" i="10" s="1"/>
  <c r="L16" i="10"/>
  <c r="K16" i="10"/>
  <c r="G16" i="10"/>
  <c r="D16" i="10"/>
  <c r="E16" i="10" s="1"/>
  <c r="H16" i="10" s="1"/>
  <c r="I16" i="10" s="1"/>
  <c r="C16" i="10"/>
  <c r="L15" i="10"/>
  <c r="K15" i="10"/>
  <c r="G15" i="10"/>
  <c r="C15" i="10"/>
  <c r="D15" i="10" s="1"/>
  <c r="E15" i="10" s="1"/>
  <c r="H15" i="10" s="1"/>
  <c r="I15" i="10" s="1"/>
  <c r="L14" i="10"/>
  <c r="K14" i="10"/>
  <c r="G14" i="10"/>
  <c r="D14" i="10"/>
  <c r="E14" i="10" s="1"/>
  <c r="H14" i="10" s="1"/>
  <c r="I14" i="10" s="1"/>
  <c r="C14" i="10"/>
  <c r="L13" i="10"/>
  <c r="K13" i="10"/>
  <c r="I13" i="10"/>
  <c r="G13" i="10"/>
  <c r="C13" i="10"/>
  <c r="D13" i="10" s="1"/>
  <c r="E13" i="10" s="1"/>
  <c r="H13" i="10" s="1"/>
  <c r="L12" i="10"/>
  <c r="K12" i="10"/>
  <c r="G12" i="10"/>
  <c r="C12" i="10"/>
  <c r="D12" i="10" s="1"/>
  <c r="E12" i="10" s="1"/>
  <c r="H12" i="10" s="1"/>
  <c r="I12" i="10" s="1"/>
  <c r="P11" i="10"/>
  <c r="L11" i="10"/>
  <c r="K11" i="10"/>
  <c r="G11" i="10"/>
  <c r="C11" i="10"/>
  <c r="D11" i="10" s="1"/>
  <c r="E11" i="10" s="1"/>
  <c r="H11" i="10" s="1"/>
  <c r="I11" i="10" s="1"/>
  <c r="L10" i="10"/>
  <c r="K10" i="10"/>
  <c r="G10" i="10"/>
  <c r="C10" i="10"/>
  <c r="D10" i="10" s="1"/>
  <c r="E10" i="10" s="1"/>
  <c r="L9" i="10"/>
  <c r="K9" i="10"/>
  <c r="G9" i="10"/>
  <c r="C9" i="10"/>
  <c r="D9" i="10" s="1"/>
  <c r="E9" i="10" s="1"/>
  <c r="H9" i="10" s="1"/>
  <c r="I9" i="10" s="1"/>
  <c r="L8" i="10"/>
  <c r="K8" i="10"/>
  <c r="G8" i="10"/>
  <c r="C8" i="10"/>
  <c r="D8" i="10" s="1"/>
  <c r="E8" i="10" s="1"/>
  <c r="L7" i="10"/>
  <c r="K7" i="10"/>
  <c r="G7" i="10"/>
  <c r="C7" i="10"/>
  <c r="D7" i="10" s="1"/>
  <c r="E7" i="10" s="1"/>
  <c r="H7" i="10" s="1"/>
  <c r="I7" i="10" s="1"/>
  <c r="L6" i="10"/>
  <c r="K6" i="10"/>
  <c r="K19" i="10" s="1"/>
  <c r="G6" i="10"/>
  <c r="C6" i="10"/>
  <c r="D6" i="10" s="1"/>
  <c r="E6" i="10" s="1"/>
  <c r="H6" i="10" s="1"/>
  <c r="I6" i="10" s="1"/>
  <c r="L5" i="10"/>
  <c r="K5" i="10"/>
  <c r="K18" i="10" s="1"/>
  <c r="G5" i="10"/>
  <c r="C5" i="10"/>
  <c r="D5" i="10" s="1"/>
  <c r="E5" i="10" s="1"/>
  <c r="H5" i="10" s="1"/>
  <c r="I5" i="10" s="1"/>
  <c r="L4" i="10"/>
  <c r="K4" i="10"/>
  <c r="K17" i="10" s="1"/>
  <c r="G4" i="10"/>
  <c r="C4" i="10"/>
  <c r="D4" i="10" s="1"/>
  <c r="E4" i="10" s="1"/>
  <c r="H4" i="10" s="1"/>
  <c r="I4" i="10" s="1"/>
  <c r="M23" i="9"/>
  <c r="L20" i="9"/>
  <c r="K20" i="9"/>
  <c r="G20" i="9"/>
  <c r="C20" i="9"/>
  <c r="D20" i="9" s="1"/>
  <c r="E20" i="9" s="1"/>
  <c r="H20" i="9" s="1"/>
  <c r="I20" i="9" s="1"/>
  <c r="L19" i="9"/>
  <c r="H19" i="9"/>
  <c r="I19" i="9" s="1"/>
  <c r="G19" i="9"/>
  <c r="C19" i="9"/>
  <c r="D19" i="9" s="1"/>
  <c r="E19" i="9" s="1"/>
  <c r="L18" i="9"/>
  <c r="G18" i="9"/>
  <c r="C18" i="9"/>
  <c r="D18" i="9" s="1"/>
  <c r="E18" i="9" s="1"/>
  <c r="H18" i="9" s="1"/>
  <c r="I18" i="9" s="1"/>
  <c r="L17" i="9"/>
  <c r="G17" i="9"/>
  <c r="C17" i="9"/>
  <c r="D17" i="9" s="1"/>
  <c r="E17" i="9" s="1"/>
  <c r="H17" i="9" s="1"/>
  <c r="I17" i="9" s="1"/>
  <c r="L16" i="9"/>
  <c r="K16" i="9"/>
  <c r="G16" i="9"/>
  <c r="C16" i="9"/>
  <c r="D16" i="9" s="1"/>
  <c r="E16" i="9" s="1"/>
  <c r="H16" i="9" s="1"/>
  <c r="I16" i="9" s="1"/>
  <c r="L15" i="9"/>
  <c r="K15" i="9"/>
  <c r="H15" i="9"/>
  <c r="I15" i="9" s="1"/>
  <c r="G15" i="9"/>
  <c r="C15" i="9"/>
  <c r="D15" i="9" s="1"/>
  <c r="E15" i="9" s="1"/>
  <c r="L14" i="9"/>
  <c r="K14" i="9"/>
  <c r="G14" i="9"/>
  <c r="C14" i="9"/>
  <c r="D14" i="9" s="1"/>
  <c r="E14" i="9" s="1"/>
  <c r="H14" i="9" s="1"/>
  <c r="I14" i="9" s="1"/>
  <c r="L13" i="9"/>
  <c r="K13" i="9"/>
  <c r="G13" i="9"/>
  <c r="C13" i="9"/>
  <c r="D13" i="9" s="1"/>
  <c r="E13" i="9" s="1"/>
  <c r="H13" i="9" s="1"/>
  <c r="I13" i="9" s="1"/>
  <c r="L12" i="9"/>
  <c r="K12" i="9"/>
  <c r="G12" i="9"/>
  <c r="C12" i="9"/>
  <c r="D12" i="9" s="1"/>
  <c r="E12" i="9" s="1"/>
  <c r="H12" i="9" s="1"/>
  <c r="I12" i="9" s="1"/>
  <c r="L11" i="9"/>
  <c r="K11" i="9"/>
  <c r="G11" i="9"/>
  <c r="C11" i="9"/>
  <c r="D11" i="9" s="1"/>
  <c r="E11" i="9" s="1"/>
  <c r="H11" i="9" s="1"/>
  <c r="I11" i="9" s="1"/>
  <c r="L10" i="9"/>
  <c r="K10" i="9"/>
  <c r="G10" i="9"/>
  <c r="C10" i="9"/>
  <c r="D10" i="9" s="1"/>
  <c r="E10" i="9" s="1"/>
  <c r="H10" i="9" s="1"/>
  <c r="I10" i="9" s="1"/>
  <c r="L9" i="9"/>
  <c r="K9" i="9"/>
  <c r="G9" i="9"/>
  <c r="C9" i="9"/>
  <c r="D9" i="9" s="1"/>
  <c r="E9" i="9" s="1"/>
  <c r="H9" i="9" s="1"/>
  <c r="I9" i="9" s="1"/>
  <c r="L8" i="9"/>
  <c r="K8" i="9"/>
  <c r="G8" i="9"/>
  <c r="C8" i="9"/>
  <c r="D8" i="9" s="1"/>
  <c r="E8" i="9" s="1"/>
  <c r="H8" i="9" s="1"/>
  <c r="I8" i="9" s="1"/>
  <c r="L7" i="9"/>
  <c r="K7" i="9"/>
  <c r="H7" i="9"/>
  <c r="I7" i="9" s="1"/>
  <c r="G7" i="9"/>
  <c r="C7" i="9"/>
  <c r="D7" i="9" s="1"/>
  <c r="E7" i="9" s="1"/>
  <c r="L6" i="9"/>
  <c r="K6" i="9"/>
  <c r="K19" i="9" s="1"/>
  <c r="G6" i="9"/>
  <c r="C6" i="9"/>
  <c r="D6" i="9" s="1"/>
  <c r="E6" i="9" s="1"/>
  <c r="H6" i="9" s="1"/>
  <c r="I6" i="9" s="1"/>
  <c r="L5" i="9"/>
  <c r="K5" i="9"/>
  <c r="K18" i="9" s="1"/>
  <c r="H5" i="9"/>
  <c r="I5" i="9" s="1"/>
  <c r="G5" i="9"/>
  <c r="C5" i="9"/>
  <c r="D5" i="9" s="1"/>
  <c r="E5" i="9" s="1"/>
  <c r="L4" i="9"/>
  <c r="K4" i="9"/>
  <c r="K17" i="9" s="1"/>
  <c r="G4" i="9"/>
  <c r="C4" i="9"/>
  <c r="D4" i="9" s="1"/>
  <c r="E4" i="9" s="1"/>
  <c r="H4" i="9" s="1"/>
  <c r="I4" i="9" s="1"/>
  <c r="M23" i="8"/>
  <c r="L20" i="8"/>
  <c r="K20" i="8"/>
  <c r="G20" i="8"/>
  <c r="C20" i="8"/>
  <c r="D20" i="8" s="1"/>
  <c r="E20" i="8" s="1"/>
  <c r="H20" i="8" s="1"/>
  <c r="I20" i="8" s="1"/>
  <c r="L19" i="8"/>
  <c r="G19" i="8"/>
  <c r="D19" i="8"/>
  <c r="E19" i="8" s="1"/>
  <c r="H19" i="8" s="1"/>
  <c r="I19" i="8" s="1"/>
  <c r="C19" i="8"/>
  <c r="L18" i="8"/>
  <c r="H18" i="8"/>
  <c r="I18" i="8" s="1"/>
  <c r="G18" i="8"/>
  <c r="C18" i="8"/>
  <c r="D18" i="8" s="1"/>
  <c r="E18" i="8" s="1"/>
  <c r="L17" i="8"/>
  <c r="H17" i="8"/>
  <c r="I17" i="8" s="1"/>
  <c r="G17" i="8"/>
  <c r="D17" i="8"/>
  <c r="E17" i="8" s="1"/>
  <c r="C17" i="8"/>
  <c r="L16" i="8"/>
  <c r="K16" i="8"/>
  <c r="G16" i="8"/>
  <c r="C16" i="8"/>
  <c r="D16" i="8" s="1"/>
  <c r="E16" i="8" s="1"/>
  <c r="H16" i="8" s="1"/>
  <c r="I16" i="8" s="1"/>
  <c r="L15" i="8"/>
  <c r="K15" i="8"/>
  <c r="G15" i="8"/>
  <c r="C15" i="8"/>
  <c r="D15" i="8" s="1"/>
  <c r="E15" i="8" s="1"/>
  <c r="H15" i="8" s="1"/>
  <c r="I15" i="8" s="1"/>
  <c r="L14" i="8"/>
  <c r="K14" i="8"/>
  <c r="G14" i="8"/>
  <c r="C14" i="8"/>
  <c r="D14" i="8" s="1"/>
  <c r="E14" i="8" s="1"/>
  <c r="H14" i="8" s="1"/>
  <c r="I14" i="8" s="1"/>
  <c r="L13" i="8"/>
  <c r="K13" i="8"/>
  <c r="G13" i="8"/>
  <c r="C13" i="8"/>
  <c r="D13" i="8" s="1"/>
  <c r="E13" i="8" s="1"/>
  <c r="H13" i="8" s="1"/>
  <c r="I13" i="8" s="1"/>
  <c r="L12" i="8"/>
  <c r="K12" i="8"/>
  <c r="H12" i="8"/>
  <c r="I12" i="8" s="1"/>
  <c r="G12" i="8"/>
  <c r="D12" i="8"/>
  <c r="E12" i="8" s="1"/>
  <c r="C12" i="8"/>
  <c r="L11" i="8"/>
  <c r="K11" i="8"/>
  <c r="G11" i="8"/>
  <c r="C11" i="8"/>
  <c r="D11" i="8" s="1"/>
  <c r="E11" i="8" s="1"/>
  <c r="H11" i="8" s="1"/>
  <c r="I11" i="8" s="1"/>
  <c r="L10" i="8"/>
  <c r="K10" i="8"/>
  <c r="G10" i="8"/>
  <c r="C10" i="8"/>
  <c r="D10" i="8" s="1"/>
  <c r="E10" i="8" s="1"/>
  <c r="H10" i="8" s="1"/>
  <c r="I10" i="8" s="1"/>
  <c r="L9" i="8"/>
  <c r="K9" i="8"/>
  <c r="G9" i="8"/>
  <c r="E9" i="8"/>
  <c r="H9" i="8" s="1"/>
  <c r="I9" i="8" s="1"/>
  <c r="D9" i="8"/>
  <c r="C9" i="8"/>
  <c r="N8" i="8"/>
  <c r="O8" i="8" s="1"/>
  <c r="G8" i="8"/>
  <c r="H8" i="8" s="1"/>
  <c r="I8" i="8" s="1"/>
  <c r="L7" i="8"/>
  <c r="K7" i="8"/>
  <c r="G7" i="8"/>
  <c r="C7" i="8"/>
  <c r="D7" i="8" s="1"/>
  <c r="E7" i="8" s="1"/>
  <c r="H7" i="8" s="1"/>
  <c r="I7" i="8" s="1"/>
  <c r="L6" i="8"/>
  <c r="K6" i="8"/>
  <c r="K19" i="8" s="1"/>
  <c r="G6" i="8"/>
  <c r="C6" i="8"/>
  <c r="D6" i="8" s="1"/>
  <c r="E6" i="8" s="1"/>
  <c r="H6" i="8" s="1"/>
  <c r="I6" i="8" s="1"/>
  <c r="L5" i="8"/>
  <c r="K5" i="8"/>
  <c r="K18" i="8" s="1"/>
  <c r="G5" i="8"/>
  <c r="C5" i="8"/>
  <c r="D5" i="8" s="1"/>
  <c r="E5" i="8" s="1"/>
  <c r="H5" i="8" s="1"/>
  <c r="I5" i="8" s="1"/>
  <c r="L4" i="8"/>
  <c r="K4" i="8"/>
  <c r="K17" i="8" s="1"/>
  <c r="G4" i="8"/>
  <c r="C4" i="8"/>
  <c r="D4" i="8" s="1"/>
  <c r="E4" i="8" s="1"/>
  <c r="H4" i="8" s="1"/>
  <c r="I4" i="8" s="1"/>
  <c r="O22" i="7"/>
  <c r="L18" i="7"/>
  <c r="G18" i="7"/>
  <c r="E18" i="7"/>
  <c r="H18" i="7" s="1"/>
  <c r="I18" i="7" s="1"/>
  <c r="D18" i="7"/>
  <c r="C18" i="7"/>
  <c r="L17" i="7"/>
  <c r="G17" i="7"/>
  <c r="E17" i="7"/>
  <c r="H17" i="7" s="1"/>
  <c r="I17" i="7" s="1"/>
  <c r="D17" i="7"/>
  <c r="C17" i="7"/>
  <c r="L16" i="7"/>
  <c r="K16" i="7"/>
  <c r="G16" i="7"/>
  <c r="E16" i="7"/>
  <c r="H16" i="7" s="1"/>
  <c r="I16" i="7" s="1"/>
  <c r="D16" i="7"/>
  <c r="C16" i="7"/>
  <c r="L15" i="7"/>
  <c r="K15" i="7"/>
  <c r="G15" i="7"/>
  <c r="E15" i="7"/>
  <c r="H15" i="7" s="1"/>
  <c r="I15" i="7" s="1"/>
  <c r="D15" i="7"/>
  <c r="C15" i="7"/>
  <c r="L14" i="7"/>
  <c r="K14" i="7"/>
  <c r="G14" i="7"/>
  <c r="E14" i="7"/>
  <c r="H14" i="7" s="1"/>
  <c r="I14" i="7" s="1"/>
  <c r="D14" i="7"/>
  <c r="C14" i="7"/>
  <c r="L13" i="7"/>
  <c r="K13" i="7"/>
  <c r="G13" i="7"/>
  <c r="E13" i="7"/>
  <c r="H13" i="7" s="1"/>
  <c r="I13" i="7" s="1"/>
  <c r="D13" i="7"/>
  <c r="C13" i="7"/>
  <c r="L12" i="7"/>
  <c r="K12" i="7"/>
  <c r="G12" i="7"/>
  <c r="E12" i="7"/>
  <c r="H12" i="7" s="1"/>
  <c r="I12" i="7" s="1"/>
  <c r="D12" i="7"/>
  <c r="C12" i="7"/>
  <c r="L11" i="7"/>
  <c r="K11" i="7"/>
  <c r="G11" i="7"/>
  <c r="E11" i="7"/>
  <c r="H11" i="7" s="1"/>
  <c r="I11" i="7" s="1"/>
  <c r="D11" i="7"/>
  <c r="C11" i="7"/>
  <c r="L10" i="7"/>
  <c r="K10" i="7"/>
  <c r="G10" i="7"/>
  <c r="E10" i="7"/>
  <c r="H10" i="7" s="1"/>
  <c r="I10" i="7" s="1"/>
  <c r="D10" i="7"/>
  <c r="C10" i="7"/>
  <c r="L9" i="7"/>
  <c r="K9" i="7"/>
  <c r="G9" i="7"/>
  <c r="E9" i="7"/>
  <c r="H9" i="7" s="1"/>
  <c r="I9" i="7" s="1"/>
  <c r="D9" i="7"/>
  <c r="C9" i="7"/>
  <c r="L8" i="7"/>
  <c r="K8" i="7"/>
  <c r="G8" i="7"/>
  <c r="E8" i="7"/>
  <c r="H8" i="7" s="1"/>
  <c r="I8" i="7" s="1"/>
  <c r="D8" i="7"/>
  <c r="C8" i="7"/>
  <c r="L7" i="7"/>
  <c r="K7" i="7"/>
  <c r="G7" i="7"/>
  <c r="E7" i="7"/>
  <c r="H7" i="7" s="1"/>
  <c r="I7" i="7" s="1"/>
  <c r="D7" i="7"/>
  <c r="C7" i="7"/>
  <c r="L6" i="7"/>
  <c r="K6" i="7"/>
  <c r="G6" i="7"/>
  <c r="E6" i="7"/>
  <c r="H6" i="7" s="1"/>
  <c r="I6" i="7" s="1"/>
  <c r="D6" i="7"/>
  <c r="C6" i="7"/>
  <c r="L5" i="7"/>
  <c r="K5" i="7"/>
  <c r="K18" i="7" s="1"/>
  <c r="G5" i="7"/>
  <c r="E5" i="7"/>
  <c r="H5" i="7" s="1"/>
  <c r="I5" i="7" s="1"/>
  <c r="D5" i="7"/>
  <c r="C5" i="7"/>
  <c r="L4" i="7"/>
  <c r="K4" i="7"/>
  <c r="K17" i="7" s="1"/>
  <c r="G4" i="7"/>
  <c r="E4" i="7"/>
  <c r="H4" i="7" s="1"/>
  <c r="I4" i="7" s="1"/>
  <c r="D4" i="7"/>
  <c r="C4" i="7"/>
  <c r="L27" i="6"/>
  <c r="M23" i="6"/>
  <c r="L20" i="6"/>
  <c r="K20" i="6"/>
  <c r="G20" i="6"/>
  <c r="E20" i="6"/>
  <c r="H20" i="6" s="1"/>
  <c r="I20" i="6" s="1"/>
  <c r="D20" i="6"/>
  <c r="C20" i="6"/>
  <c r="L19" i="6"/>
  <c r="G19" i="6"/>
  <c r="D19" i="6"/>
  <c r="E19" i="6" s="1"/>
  <c r="H19" i="6" s="1"/>
  <c r="I19" i="6" s="1"/>
  <c r="C19" i="6"/>
  <c r="L18" i="6"/>
  <c r="G18" i="6"/>
  <c r="E18" i="6"/>
  <c r="H18" i="6" s="1"/>
  <c r="I18" i="6" s="1"/>
  <c r="D18" i="6"/>
  <c r="C18" i="6"/>
  <c r="L17" i="6"/>
  <c r="G17" i="6"/>
  <c r="D17" i="6"/>
  <c r="E17" i="6" s="1"/>
  <c r="H17" i="6" s="1"/>
  <c r="I17" i="6" s="1"/>
  <c r="C17" i="6"/>
  <c r="L16" i="6"/>
  <c r="K16" i="6"/>
  <c r="G16" i="6"/>
  <c r="E16" i="6"/>
  <c r="H16" i="6" s="1"/>
  <c r="I16" i="6" s="1"/>
  <c r="D16" i="6"/>
  <c r="C16" i="6"/>
  <c r="L15" i="6"/>
  <c r="K15" i="6"/>
  <c r="G15" i="6"/>
  <c r="D15" i="6"/>
  <c r="E15" i="6" s="1"/>
  <c r="H15" i="6" s="1"/>
  <c r="I15" i="6" s="1"/>
  <c r="C15" i="6"/>
  <c r="L14" i="6"/>
  <c r="K14" i="6"/>
  <c r="G14" i="6"/>
  <c r="E14" i="6"/>
  <c r="H14" i="6" s="1"/>
  <c r="I14" i="6" s="1"/>
  <c r="D14" i="6"/>
  <c r="C14" i="6"/>
  <c r="L13" i="6"/>
  <c r="K13" i="6"/>
  <c r="G13" i="6"/>
  <c r="D13" i="6"/>
  <c r="E13" i="6" s="1"/>
  <c r="H13" i="6" s="1"/>
  <c r="I13" i="6" s="1"/>
  <c r="C13" i="6"/>
  <c r="L12" i="6"/>
  <c r="K12" i="6"/>
  <c r="G12" i="6"/>
  <c r="E12" i="6"/>
  <c r="H12" i="6" s="1"/>
  <c r="I12" i="6" s="1"/>
  <c r="D12" i="6"/>
  <c r="C12" i="6"/>
  <c r="L11" i="6"/>
  <c r="K11" i="6"/>
  <c r="G11" i="6"/>
  <c r="D11" i="6"/>
  <c r="E11" i="6" s="1"/>
  <c r="C11" i="6"/>
  <c r="L10" i="6"/>
  <c r="K10" i="6"/>
  <c r="G10" i="6"/>
  <c r="E10" i="6"/>
  <c r="D10" i="6"/>
  <c r="C10" i="6"/>
  <c r="L9" i="6"/>
  <c r="K9" i="6"/>
  <c r="G9" i="6"/>
  <c r="C9" i="6"/>
  <c r="D9" i="6" s="1"/>
  <c r="E9" i="6" s="1"/>
  <c r="H9" i="6" s="1"/>
  <c r="I9" i="6" s="1"/>
  <c r="L8" i="6"/>
  <c r="K8" i="6"/>
  <c r="G8" i="6"/>
  <c r="E8" i="6"/>
  <c r="H8" i="6" s="1"/>
  <c r="I8" i="6" s="1"/>
  <c r="D8" i="6"/>
  <c r="C8" i="6"/>
  <c r="L7" i="6"/>
  <c r="K7" i="6"/>
  <c r="G7" i="6"/>
  <c r="E7" i="6"/>
  <c r="H7" i="6" s="1"/>
  <c r="I7" i="6" s="1"/>
  <c r="D7" i="6"/>
  <c r="C7" i="6"/>
  <c r="R6" i="6"/>
  <c r="L6" i="6"/>
  <c r="K6" i="6"/>
  <c r="K19" i="6" s="1"/>
  <c r="J6" i="6"/>
  <c r="M6" i="6" s="1"/>
  <c r="G6" i="6"/>
  <c r="C6" i="6"/>
  <c r="D6" i="6" s="1"/>
  <c r="E6" i="6" s="1"/>
  <c r="H6" i="6" s="1"/>
  <c r="I6" i="6" s="1"/>
  <c r="L5" i="6"/>
  <c r="K5" i="6"/>
  <c r="K18" i="6" s="1"/>
  <c r="G5" i="6"/>
  <c r="E5" i="6"/>
  <c r="H5" i="6" s="1"/>
  <c r="I5" i="6" s="1"/>
  <c r="D5" i="6"/>
  <c r="C5" i="6"/>
  <c r="L4" i="6"/>
  <c r="K4" i="6"/>
  <c r="K17" i="6" s="1"/>
  <c r="G4" i="6"/>
  <c r="D4" i="6"/>
  <c r="E4" i="6" s="1"/>
  <c r="H4" i="6" s="1"/>
  <c r="I4" i="6" s="1"/>
  <c r="C4" i="6"/>
  <c r="G6" i="5"/>
  <c r="H6" i="5" s="1"/>
  <c r="F6" i="5"/>
  <c r="E6" i="5"/>
  <c r="F5" i="5"/>
  <c r="G5" i="5" s="1"/>
  <c r="H5" i="5" s="1"/>
  <c r="E5" i="5"/>
  <c r="G4" i="5"/>
  <c r="H4" i="5" s="1"/>
  <c r="F4" i="5"/>
  <c r="E4" i="5"/>
  <c r="F3" i="5"/>
  <c r="G3" i="5" s="1"/>
  <c r="H3" i="5" s="1"/>
  <c r="E3" i="5"/>
  <c r="L14" i="4"/>
  <c r="K14" i="4"/>
  <c r="H14" i="4"/>
  <c r="I14" i="4" s="1"/>
  <c r="C14" i="4"/>
  <c r="D14" i="4" s="1"/>
  <c r="L12" i="4"/>
  <c r="K12" i="4"/>
  <c r="H12" i="4"/>
  <c r="I12" i="4" s="1"/>
  <c r="D12" i="4"/>
  <c r="C12" i="4"/>
  <c r="R10" i="4"/>
  <c r="L10" i="4"/>
  <c r="K10" i="4"/>
  <c r="J10" i="4"/>
  <c r="M10" i="4" s="1"/>
  <c r="I10" i="4"/>
  <c r="P10" i="4" s="1"/>
  <c r="H10" i="4"/>
  <c r="C10" i="4"/>
  <c r="D10" i="4" s="1"/>
  <c r="L8" i="4"/>
  <c r="K8" i="4"/>
  <c r="H8" i="4"/>
  <c r="I8" i="4" s="1"/>
  <c r="C8" i="4"/>
  <c r="D8" i="4" s="1"/>
  <c r="W6" i="4"/>
  <c r="R6" i="4"/>
  <c r="Q6" i="4"/>
  <c r="P6" i="4"/>
  <c r="N6" i="4"/>
  <c r="M6" i="4"/>
  <c r="L6" i="4"/>
  <c r="K6" i="4"/>
  <c r="J6" i="4"/>
  <c r="H6" i="4"/>
  <c r="C6" i="4"/>
  <c r="D6" i="4" s="1"/>
  <c r="AA5" i="4"/>
  <c r="R4" i="4"/>
  <c r="Q4" i="4"/>
  <c r="P4" i="4"/>
  <c r="W4" i="4" s="1"/>
  <c r="L4" i="4"/>
  <c r="K4" i="4"/>
  <c r="J4" i="4"/>
  <c r="M4" i="4" s="1"/>
  <c r="H4" i="4"/>
  <c r="D4" i="4"/>
  <c r="C4" i="4"/>
  <c r="R20" i="3"/>
  <c r="R19" i="3"/>
  <c r="L16" i="3"/>
  <c r="K16" i="3"/>
  <c r="G16" i="3"/>
  <c r="C16" i="3"/>
  <c r="D16" i="3" s="1"/>
  <c r="E16" i="3" s="1"/>
  <c r="H16" i="3" s="1"/>
  <c r="I16" i="3" s="1"/>
  <c r="L15" i="3"/>
  <c r="K15" i="3"/>
  <c r="G15" i="3"/>
  <c r="C15" i="3"/>
  <c r="D15" i="3" s="1"/>
  <c r="E15" i="3" s="1"/>
  <c r="H15" i="3" s="1"/>
  <c r="I15" i="3" s="1"/>
  <c r="L14" i="3"/>
  <c r="K14" i="3"/>
  <c r="G14" i="3"/>
  <c r="C14" i="3"/>
  <c r="D14" i="3" s="1"/>
  <c r="E14" i="3" s="1"/>
  <c r="H14" i="3" s="1"/>
  <c r="I14" i="3" s="1"/>
  <c r="L13" i="3"/>
  <c r="K13" i="3"/>
  <c r="H13" i="3"/>
  <c r="I13" i="3" s="1"/>
  <c r="G13" i="3"/>
  <c r="C13" i="3"/>
  <c r="D13" i="3" s="1"/>
  <c r="E13" i="3" s="1"/>
  <c r="L12" i="3"/>
  <c r="K12" i="3"/>
  <c r="G12" i="3"/>
  <c r="C12" i="3"/>
  <c r="D12" i="3" s="1"/>
  <c r="E12" i="3" s="1"/>
  <c r="H12" i="3" s="1"/>
  <c r="I12" i="3" s="1"/>
  <c r="P11" i="3"/>
  <c r="L11" i="3"/>
  <c r="K11" i="3"/>
  <c r="H11" i="3"/>
  <c r="I11" i="3" s="1"/>
  <c r="G11" i="3"/>
  <c r="C11" i="3"/>
  <c r="D11" i="3" s="1"/>
  <c r="E11" i="3" s="1"/>
  <c r="L10" i="3"/>
  <c r="K10" i="3"/>
  <c r="G10" i="3"/>
  <c r="C10" i="3"/>
  <c r="D10" i="3" s="1"/>
  <c r="E10" i="3" s="1"/>
  <c r="H10" i="3" s="1"/>
  <c r="I10" i="3" s="1"/>
  <c r="L9" i="3"/>
  <c r="K9" i="3"/>
  <c r="G9" i="3"/>
  <c r="C9" i="3"/>
  <c r="D9" i="3" s="1"/>
  <c r="E9" i="3" s="1"/>
  <c r="H9" i="3" s="1"/>
  <c r="I9" i="3" s="1"/>
  <c r="L8" i="3"/>
  <c r="K8" i="3"/>
  <c r="G8" i="3"/>
  <c r="C8" i="3"/>
  <c r="D8" i="3" s="1"/>
  <c r="E8" i="3" s="1"/>
  <c r="H8" i="3" s="1"/>
  <c r="I8" i="3" s="1"/>
  <c r="L7" i="3"/>
  <c r="K7" i="3"/>
  <c r="H7" i="3"/>
  <c r="I7" i="3" s="1"/>
  <c r="G7" i="3"/>
  <c r="C7" i="3"/>
  <c r="D7" i="3" s="1"/>
  <c r="E7" i="3" s="1"/>
  <c r="L6" i="3"/>
  <c r="K6" i="3"/>
  <c r="G6" i="3"/>
  <c r="C6" i="3"/>
  <c r="D6" i="3" s="1"/>
  <c r="E6" i="3" s="1"/>
  <c r="H6" i="3" s="1"/>
  <c r="I6" i="3" s="1"/>
  <c r="L5" i="3"/>
  <c r="K5" i="3"/>
  <c r="G5" i="3"/>
  <c r="C5" i="3"/>
  <c r="D5" i="3" s="1"/>
  <c r="E5" i="3" s="1"/>
  <c r="H5" i="3" s="1"/>
  <c r="I5" i="3" s="1"/>
  <c r="L4" i="3"/>
  <c r="K4" i="3"/>
  <c r="G4" i="3"/>
  <c r="C4" i="3"/>
  <c r="D4" i="3" s="1"/>
  <c r="E4" i="3" s="1"/>
  <c r="H4" i="3" s="1"/>
  <c r="I4" i="3" s="1"/>
  <c r="R19" i="2"/>
  <c r="R18" i="2"/>
  <c r="L15" i="2"/>
  <c r="K15" i="2"/>
  <c r="G15" i="2"/>
  <c r="C15" i="2"/>
  <c r="D15" i="2" s="1"/>
  <c r="E15" i="2" s="1"/>
  <c r="H15" i="2" s="1"/>
  <c r="I15" i="2" s="1"/>
  <c r="L14" i="2"/>
  <c r="K14" i="2"/>
  <c r="G14" i="2"/>
  <c r="C14" i="2"/>
  <c r="D14" i="2" s="1"/>
  <c r="E14" i="2" s="1"/>
  <c r="H14" i="2" s="1"/>
  <c r="I14" i="2" s="1"/>
  <c r="L13" i="2"/>
  <c r="K13" i="2"/>
  <c r="G13" i="2"/>
  <c r="C13" i="2"/>
  <c r="D13" i="2" s="1"/>
  <c r="E13" i="2" s="1"/>
  <c r="H13" i="2" s="1"/>
  <c r="I13" i="2" s="1"/>
  <c r="L12" i="2"/>
  <c r="K12" i="2"/>
  <c r="H12" i="2"/>
  <c r="I12" i="2" s="1"/>
  <c r="P12" i="2" s="1"/>
  <c r="G12" i="2"/>
  <c r="C12" i="2"/>
  <c r="D12" i="2" s="1"/>
  <c r="E12" i="2" s="1"/>
  <c r="L11" i="2"/>
  <c r="K11" i="2"/>
  <c r="G11" i="2"/>
  <c r="C11" i="2"/>
  <c r="D11" i="2" s="1"/>
  <c r="E11" i="2" s="1"/>
  <c r="H11" i="2" s="1"/>
  <c r="I11" i="2" s="1"/>
  <c r="L10" i="2"/>
  <c r="K10" i="2"/>
  <c r="G10" i="2"/>
  <c r="C10" i="2"/>
  <c r="D10" i="2" s="1"/>
  <c r="E10" i="2" s="1"/>
  <c r="H10" i="2" s="1"/>
  <c r="I10" i="2" s="1"/>
  <c r="L9" i="2"/>
  <c r="K9" i="2"/>
  <c r="G9" i="2"/>
  <c r="C9" i="2"/>
  <c r="D9" i="2" s="1"/>
  <c r="E9" i="2" s="1"/>
  <c r="H9" i="2" s="1"/>
  <c r="I9" i="2" s="1"/>
  <c r="L8" i="2"/>
  <c r="K8" i="2"/>
  <c r="H8" i="2"/>
  <c r="I8" i="2" s="1"/>
  <c r="G8" i="2"/>
  <c r="C8" i="2"/>
  <c r="D8" i="2" s="1"/>
  <c r="E8" i="2" s="1"/>
  <c r="L7" i="2"/>
  <c r="K7" i="2"/>
  <c r="G7" i="2"/>
  <c r="C7" i="2"/>
  <c r="D7" i="2" s="1"/>
  <c r="E7" i="2" s="1"/>
  <c r="H7" i="2" s="1"/>
  <c r="I7" i="2" s="1"/>
  <c r="L6" i="2"/>
  <c r="K6" i="2"/>
  <c r="G6" i="2"/>
  <c r="C6" i="2"/>
  <c r="D6" i="2" s="1"/>
  <c r="E6" i="2" s="1"/>
  <c r="H6" i="2" s="1"/>
  <c r="I6" i="2" s="1"/>
  <c r="L5" i="2"/>
  <c r="K5" i="2"/>
  <c r="G5" i="2"/>
  <c r="C5" i="2"/>
  <c r="D5" i="2" s="1"/>
  <c r="E5" i="2" s="1"/>
  <c r="H5" i="2" s="1"/>
  <c r="I5" i="2" s="1"/>
  <c r="L4" i="2"/>
  <c r="K4" i="2"/>
  <c r="H4" i="2"/>
  <c r="I4" i="2" s="1"/>
  <c r="P4" i="2" s="1"/>
  <c r="G4" i="2"/>
  <c r="D4" i="2"/>
  <c r="E4" i="2" s="1"/>
  <c r="C4" i="2"/>
  <c r="F18" i="2" s="1"/>
  <c r="K23" i="1"/>
  <c r="K17" i="1"/>
  <c r="J17" i="1"/>
  <c r="L15" i="1"/>
  <c r="L12" i="1"/>
  <c r="K12" i="1"/>
  <c r="G12" i="1"/>
  <c r="C12" i="1"/>
  <c r="D12" i="1" s="1"/>
  <c r="E12" i="1" s="1"/>
  <c r="H12" i="1" s="1"/>
  <c r="I12" i="1" s="1"/>
  <c r="L10" i="1"/>
  <c r="K10" i="1"/>
  <c r="G10" i="1"/>
  <c r="C10" i="1"/>
  <c r="D10" i="1" s="1"/>
  <c r="E10" i="1" s="1"/>
  <c r="H10" i="1" s="1"/>
  <c r="I10" i="1" s="1"/>
  <c r="L8" i="1"/>
  <c r="K8" i="1"/>
  <c r="G8" i="1"/>
  <c r="C8" i="1"/>
  <c r="D8" i="1" s="1"/>
  <c r="E8" i="1" s="1"/>
  <c r="H8" i="1" s="1"/>
  <c r="I8" i="1" s="1"/>
  <c r="L6" i="1"/>
  <c r="K6" i="1"/>
  <c r="G6" i="1"/>
  <c r="C6" i="1"/>
  <c r="D6" i="1" s="1"/>
  <c r="E6" i="1" s="1"/>
  <c r="H6" i="1" s="1"/>
  <c r="I6" i="1" s="1"/>
  <c r="L4" i="1"/>
  <c r="K4" i="1"/>
  <c r="G4" i="1"/>
  <c r="D4" i="1"/>
  <c r="E4" i="1" s="1"/>
  <c r="H4" i="1" s="1"/>
  <c r="I4" i="1" s="1"/>
  <c r="C4" i="1"/>
  <c r="R6" i="2" l="1"/>
  <c r="J6" i="2"/>
  <c r="M6" i="2" s="1"/>
  <c r="Q6" i="2"/>
  <c r="P6" i="2"/>
  <c r="W6" i="2" s="1"/>
  <c r="R5" i="3"/>
  <c r="J5" i="3"/>
  <c r="M5" i="3" s="1"/>
  <c r="Q5" i="3"/>
  <c r="P5" i="3"/>
  <c r="R10" i="1"/>
  <c r="J10" i="1"/>
  <c r="M10" i="1" s="1"/>
  <c r="Q10" i="1"/>
  <c r="P10" i="1"/>
  <c r="W10" i="1" s="1"/>
  <c r="R14" i="2"/>
  <c r="J14" i="2"/>
  <c r="M14" i="2" s="1"/>
  <c r="Q14" i="2"/>
  <c r="P14" i="2"/>
  <c r="R15" i="3"/>
  <c r="J15" i="3"/>
  <c r="M15" i="3" s="1"/>
  <c r="Q15" i="3"/>
  <c r="P15" i="3"/>
  <c r="R9" i="3"/>
  <c r="J9" i="3"/>
  <c r="M9" i="3" s="1"/>
  <c r="Q9" i="3"/>
  <c r="P9" i="3"/>
  <c r="R6" i="1"/>
  <c r="J6" i="1"/>
  <c r="M6" i="1" s="1"/>
  <c r="Q6" i="1"/>
  <c r="P6" i="1"/>
  <c r="R5" i="2"/>
  <c r="J5" i="2"/>
  <c r="M5" i="2" s="1"/>
  <c r="Q5" i="2"/>
  <c r="P5" i="2"/>
  <c r="R10" i="2"/>
  <c r="J10" i="2"/>
  <c r="M10" i="2" s="1"/>
  <c r="Q10" i="2"/>
  <c r="P10" i="2"/>
  <c r="P4" i="1"/>
  <c r="Q4" i="1"/>
  <c r="R4" i="1"/>
  <c r="J4" i="1"/>
  <c r="M4" i="1" s="1"/>
  <c r="Q12" i="1"/>
  <c r="R12" i="1"/>
  <c r="J12" i="1"/>
  <c r="M12" i="1" s="1"/>
  <c r="P12" i="1"/>
  <c r="W12" i="1" s="1"/>
  <c r="P8" i="1"/>
  <c r="Q8" i="1"/>
  <c r="R8" i="1"/>
  <c r="J8" i="1"/>
  <c r="M8" i="1" s="1"/>
  <c r="P4" i="6"/>
  <c r="Q4" i="6"/>
  <c r="R15" i="2"/>
  <c r="J15" i="2"/>
  <c r="M15" i="2" s="1"/>
  <c r="Q15" i="2"/>
  <c r="P15" i="2"/>
  <c r="W15" i="2" s="1"/>
  <c r="R10" i="3"/>
  <c r="J10" i="3"/>
  <c r="M10" i="3" s="1"/>
  <c r="Q10" i="3"/>
  <c r="P10" i="3"/>
  <c r="W10" i="3" s="1"/>
  <c r="R8" i="2"/>
  <c r="J8" i="2"/>
  <c r="M8" i="2" s="1"/>
  <c r="Q8" i="2"/>
  <c r="O6" i="6"/>
  <c r="N6" i="6"/>
  <c r="R6" i="3"/>
  <c r="J6" i="3"/>
  <c r="M6" i="3" s="1"/>
  <c r="Q6" i="3"/>
  <c r="P6" i="3"/>
  <c r="W6" i="3" s="1"/>
  <c r="R13" i="3"/>
  <c r="J13" i="3"/>
  <c r="M13" i="3" s="1"/>
  <c r="Q13" i="3"/>
  <c r="R5" i="6"/>
  <c r="J5" i="6"/>
  <c r="M5" i="6" s="1"/>
  <c r="Q5" i="6"/>
  <c r="P5" i="6"/>
  <c r="W5" i="6" s="1"/>
  <c r="R12" i="3"/>
  <c r="J12" i="3"/>
  <c r="M12" i="3" s="1"/>
  <c r="Q12" i="3"/>
  <c r="P12" i="3"/>
  <c r="N4" i="4"/>
  <c r="O4" i="4"/>
  <c r="J4" i="6"/>
  <c r="M4" i="6" s="1"/>
  <c r="Q9" i="6"/>
  <c r="P9" i="6"/>
  <c r="R9" i="6"/>
  <c r="J9" i="6"/>
  <c r="M9" i="6" s="1"/>
  <c r="R7" i="3"/>
  <c r="J7" i="3"/>
  <c r="M7" i="3" s="1"/>
  <c r="Q7" i="3"/>
  <c r="R14" i="4"/>
  <c r="J14" i="4"/>
  <c r="M14" i="4" s="1"/>
  <c r="Q14" i="4"/>
  <c r="P14" i="4"/>
  <c r="W14" i="4" s="1"/>
  <c r="R11" i="2"/>
  <c r="J11" i="2"/>
  <c r="M11" i="2" s="1"/>
  <c r="Q11" i="2"/>
  <c r="P11" i="2"/>
  <c r="P7" i="3"/>
  <c r="W7" i="3" s="1"/>
  <c r="R12" i="4"/>
  <c r="J12" i="4"/>
  <c r="M12" i="4" s="1"/>
  <c r="Q12" i="4"/>
  <c r="P8" i="2"/>
  <c r="W8" i="2" s="1"/>
  <c r="R13" i="2"/>
  <c r="J13" i="2"/>
  <c r="M13" i="2" s="1"/>
  <c r="Q13" i="2"/>
  <c r="P13" i="2"/>
  <c r="W13" i="2" s="1"/>
  <c r="R8" i="3"/>
  <c r="J8" i="3"/>
  <c r="M8" i="3" s="1"/>
  <c r="Q8" i="3"/>
  <c r="P8" i="3"/>
  <c r="W8" i="3" s="1"/>
  <c r="P13" i="3"/>
  <c r="R7" i="2"/>
  <c r="J7" i="2"/>
  <c r="M7" i="2" s="1"/>
  <c r="Q7" i="2"/>
  <c r="P7" i="2"/>
  <c r="R16" i="3"/>
  <c r="J16" i="3"/>
  <c r="M16" i="3" s="1"/>
  <c r="Q16" i="3"/>
  <c r="P16" i="3"/>
  <c r="R14" i="8"/>
  <c r="Q14" i="8"/>
  <c r="P14" i="8"/>
  <c r="W14" i="8" s="1"/>
  <c r="J14" i="8"/>
  <c r="M14" i="8" s="1"/>
  <c r="R14" i="3"/>
  <c r="J14" i="3"/>
  <c r="M14" i="3" s="1"/>
  <c r="Q14" i="3"/>
  <c r="P14" i="3"/>
  <c r="N10" i="4"/>
  <c r="O10" i="4" s="1"/>
  <c r="R4" i="6"/>
  <c r="R8" i="6"/>
  <c r="J8" i="6"/>
  <c r="M8" i="6" s="1"/>
  <c r="Q8" i="6"/>
  <c r="P8" i="6"/>
  <c r="R4" i="2"/>
  <c r="J4" i="2"/>
  <c r="M4" i="2" s="1"/>
  <c r="Q4" i="2"/>
  <c r="W4" i="2" s="1"/>
  <c r="R12" i="2"/>
  <c r="J12" i="2"/>
  <c r="M12" i="2" s="1"/>
  <c r="Q12" i="2"/>
  <c r="W12" i="2" s="1"/>
  <c r="R16" i="8"/>
  <c r="J16" i="8"/>
  <c r="M16" i="8" s="1"/>
  <c r="Q16" i="8"/>
  <c r="P16" i="8"/>
  <c r="R9" i="2"/>
  <c r="J9" i="2"/>
  <c r="M9" i="2" s="1"/>
  <c r="Q9" i="2"/>
  <c r="P9" i="2"/>
  <c r="R4" i="3"/>
  <c r="J4" i="3"/>
  <c r="M4" i="3" s="1"/>
  <c r="Q4" i="3"/>
  <c r="P4" i="3"/>
  <c r="R11" i="3"/>
  <c r="J11" i="3"/>
  <c r="M11" i="3" s="1"/>
  <c r="Q11" i="3"/>
  <c r="W11" i="3" s="1"/>
  <c r="O6" i="4"/>
  <c r="R8" i="4"/>
  <c r="J8" i="4"/>
  <c r="M8" i="4" s="1"/>
  <c r="Q8" i="4"/>
  <c r="P8" i="4"/>
  <c r="P12" i="4"/>
  <c r="W12" i="4" s="1"/>
  <c r="P6" i="6"/>
  <c r="W6" i="6" s="1"/>
  <c r="Q6" i="6"/>
  <c r="P7" i="6"/>
  <c r="W7" i="6" s="1"/>
  <c r="J7" i="6"/>
  <c r="M7" i="6" s="1"/>
  <c r="R7" i="6"/>
  <c r="Q7" i="6"/>
  <c r="Q10" i="4"/>
  <c r="W10" i="4" s="1"/>
  <c r="R20" i="6"/>
  <c r="J20" i="6"/>
  <c r="M20" i="6" s="1"/>
  <c r="Q20" i="6"/>
  <c r="P20" i="6"/>
  <c r="W20" i="6" s="1"/>
  <c r="R4" i="7"/>
  <c r="J4" i="7"/>
  <c r="M4" i="7" s="1"/>
  <c r="Q4" i="7"/>
  <c r="P4" i="7"/>
  <c r="R8" i="7"/>
  <c r="J8" i="7"/>
  <c r="M8" i="7" s="1"/>
  <c r="Q8" i="7"/>
  <c r="P8" i="7"/>
  <c r="W8" i="7" s="1"/>
  <c r="R12" i="7"/>
  <c r="J12" i="7"/>
  <c r="M12" i="7" s="1"/>
  <c r="Q12" i="7"/>
  <c r="P12" i="7"/>
  <c r="R16" i="7"/>
  <c r="J16" i="7"/>
  <c r="M16" i="7" s="1"/>
  <c r="Q16" i="7"/>
  <c r="P16" i="7"/>
  <c r="W16" i="7" s="1"/>
  <c r="X8" i="8"/>
  <c r="V8" i="8"/>
  <c r="R14" i="6"/>
  <c r="J14" i="6"/>
  <c r="M14" i="6" s="1"/>
  <c r="Q14" i="6"/>
  <c r="P14" i="6"/>
  <c r="Q17" i="6"/>
  <c r="P17" i="6"/>
  <c r="W17" i="6" s="1"/>
  <c r="R17" i="6"/>
  <c r="J17" i="6"/>
  <c r="M17" i="6" s="1"/>
  <c r="Q7" i="7"/>
  <c r="P7" i="7"/>
  <c r="R7" i="7"/>
  <c r="J7" i="7"/>
  <c r="M7" i="7" s="1"/>
  <c r="Q11" i="7"/>
  <c r="P11" i="7"/>
  <c r="W11" i="7" s="1"/>
  <c r="R11" i="7"/>
  <c r="J11" i="7"/>
  <c r="M11" i="7" s="1"/>
  <c r="Q15" i="7"/>
  <c r="P15" i="7"/>
  <c r="R15" i="7"/>
  <c r="J15" i="7"/>
  <c r="M15" i="7" s="1"/>
  <c r="P12" i="8"/>
  <c r="W12" i="8" s="1"/>
  <c r="J12" i="8"/>
  <c r="M12" i="8" s="1"/>
  <c r="R12" i="8"/>
  <c r="Q12" i="8"/>
  <c r="R20" i="8"/>
  <c r="J20" i="8"/>
  <c r="M20" i="8" s="1"/>
  <c r="P20" i="8"/>
  <c r="W20" i="8" s="1"/>
  <c r="Q20" i="8"/>
  <c r="H10" i="6"/>
  <c r="I10" i="6" s="1"/>
  <c r="H11" i="6"/>
  <c r="I11" i="6" s="1"/>
  <c r="Q19" i="6"/>
  <c r="P19" i="6"/>
  <c r="R19" i="6"/>
  <c r="J19" i="6"/>
  <c r="M19" i="6" s="1"/>
  <c r="R18" i="7"/>
  <c r="J18" i="7"/>
  <c r="M18" i="7" s="1"/>
  <c r="Q18" i="7"/>
  <c r="P18" i="7"/>
  <c r="W18" i="7" s="1"/>
  <c r="R5" i="8"/>
  <c r="J5" i="8"/>
  <c r="M5" i="8" s="1"/>
  <c r="Q5" i="8"/>
  <c r="P5" i="8"/>
  <c r="W5" i="8" s="1"/>
  <c r="R7" i="8"/>
  <c r="J7" i="8"/>
  <c r="M7" i="8" s="1"/>
  <c r="Q7" i="8"/>
  <c r="P7" i="8"/>
  <c r="W7" i="8" s="1"/>
  <c r="R9" i="8"/>
  <c r="J9" i="8"/>
  <c r="M9" i="8" s="1"/>
  <c r="Q9" i="8"/>
  <c r="P9" i="8"/>
  <c r="W9" i="8" s="1"/>
  <c r="R11" i="8"/>
  <c r="J11" i="8"/>
  <c r="M11" i="8" s="1"/>
  <c r="Q11" i="8"/>
  <c r="P11" i="8"/>
  <c r="W11" i="8" s="1"/>
  <c r="R12" i="6"/>
  <c r="J12" i="6"/>
  <c r="M12" i="6" s="1"/>
  <c r="Q12" i="6"/>
  <c r="P12" i="6"/>
  <c r="W12" i="6" s="1"/>
  <c r="Q13" i="6"/>
  <c r="P13" i="6"/>
  <c r="R13" i="6"/>
  <c r="J13" i="6"/>
  <c r="M13" i="6" s="1"/>
  <c r="R6" i="7"/>
  <c r="J6" i="7"/>
  <c r="M6" i="7" s="1"/>
  <c r="Q6" i="7"/>
  <c r="P6" i="7"/>
  <c r="W6" i="7" s="1"/>
  <c r="R10" i="7"/>
  <c r="J10" i="7"/>
  <c r="M10" i="7" s="1"/>
  <c r="Q10" i="7"/>
  <c r="P10" i="7"/>
  <c r="W10" i="7" s="1"/>
  <c r="R14" i="7"/>
  <c r="J14" i="7"/>
  <c r="M14" i="7" s="1"/>
  <c r="Q14" i="7"/>
  <c r="P14" i="7"/>
  <c r="W14" i="7" s="1"/>
  <c r="R18" i="8"/>
  <c r="J18" i="8"/>
  <c r="M18" i="8" s="1"/>
  <c r="P18" i="8"/>
  <c r="Q18" i="8"/>
  <c r="R16" i="6"/>
  <c r="J16" i="6"/>
  <c r="M16" i="6" s="1"/>
  <c r="Q16" i="6"/>
  <c r="P16" i="6"/>
  <c r="W16" i="6" s="1"/>
  <c r="R13" i="8"/>
  <c r="J13" i="8"/>
  <c r="M13" i="8" s="1"/>
  <c r="Q13" i="8"/>
  <c r="P13" i="8"/>
  <c r="W13" i="8" s="1"/>
  <c r="R15" i="8"/>
  <c r="J15" i="8"/>
  <c r="M15" i="8" s="1"/>
  <c r="Q15" i="8"/>
  <c r="P15" i="8"/>
  <c r="W15" i="8" s="1"/>
  <c r="R9" i="9"/>
  <c r="J9" i="9"/>
  <c r="M9" i="9" s="1"/>
  <c r="Q9" i="9"/>
  <c r="P9" i="9"/>
  <c r="W9" i="9" s="1"/>
  <c r="R11" i="9"/>
  <c r="J11" i="9"/>
  <c r="M11" i="9" s="1"/>
  <c r="Q11" i="9"/>
  <c r="P11" i="9"/>
  <c r="W11" i="9" s="1"/>
  <c r="R13" i="9"/>
  <c r="J13" i="9"/>
  <c r="M13" i="9" s="1"/>
  <c r="Q13" i="9"/>
  <c r="P13" i="9"/>
  <c r="W13" i="9" s="1"/>
  <c r="Q5" i="7"/>
  <c r="P5" i="7"/>
  <c r="W5" i="7" s="1"/>
  <c r="R5" i="7"/>
  <c r="J5" i="7"/>
  <c r="M5" i="7" s="1"/>
  <c r="Q9" i="7"/>
  <c r="P9" i="7"/>
  <c r="W9" i="7" s="1"/>
  <c r="R9" i="7"/>
  <c r="J9" i="7"/>
  <c r="M9" i="7" s="1"/>
  <c r="Q13" i="7"/>
  <c r="P13" i="7"/>
  <c r="W13" i="7" s="1"/>
  <c r="R13" i="7"/>
  <c r="J13" i="7"/>
  <c r="M13" i="7" s="1"/>
  <c r="Q17" i="7"/>
  <c r="P17" i="7"/>
  <c r="W17" i="7" s="1"/>
  <c r="R17" i="7"/>
  <c r="J17" i="7"/>
  <c r="M17" i="7" s="1"/>
  <c r="R17" i="9"/>
  <c r="J17" i="9"/>
  <c r="M17" i="9" s="1"/>
  <c r="Q17" i="9"/>
  <c r="P17" i="9"/>
  <c r="W17" i="9" s="1"/>
  <c r="Q15" i="6"/>
  <c r="P15" i="6"/>
  <c r="W15" i="6" s="1"/>
  <c r="R15" i="6"/>
  <c r="J15" i="6"/>
  <c r="M15" i="6" s="1"/>
  <c r="R18" i="6"/>
  <c r="J18" i="6"/>
  <c r="M18" i="6" s="1"/>
  <c r="Q18" i="6"/>
  <c r="P18" i="6"/>
  <c r="W18" i="6" s="1"/>
  <c r="R4" i="8"/>
  <c r="J4" i="8"/>
  <c r="M4" i="8" s="1"/>
  <c r="Q4" i="8"/>
  <c r="P4" i="8"/>
  <c r="W4" i="8" s="1"/>
  <c r="R6" i="8"/>
  <c r="J6" i="8"/>
  <c r="M6" i="8" s="1"/>
  <c r="Q6" i="8"/>
  <c r="P6" i="8"/>
  <c r="W6" i="8" s="1"/>
  <c r="Q8" i="8"/>
  <c r="P8" i="8"/>
  <c r="J8" i="8"/>
  <c r="R8" i="8"/>
  <c r="Q10" i="8"/>
  <c r="P10" i="8"/>
  <c r="W10" i="8" s="1"/>
  <c r="R10" i="8"/>
  <c r="J10" i="8"/>
  <c r="M10" i="8" s="1"/>
  <c r="R8" i="9"/>
  <c r="J8" i="9"/>
  <c r="M8" i="9" s="1"/>
  <c r="Q8" i="9"/>
  <c r="P8" i="9"/>
  <c r="W8" i="9" s="1"/>
  <c r="R15" i="9"/>
  <c r="J15" i="9"/>
  <c r="M15" i="9" s="1"/>
  <c r="Q15" i="9"/>
  <c r="R6" i="10"/>
  <c r="J6" i="10"/>
  <c r="M6" i="10" s="1"/>
  <c r="Q6" i="10"/>
  <c r="P6" i="10"/>
  <c r="W11" i="10"/>
  <c r="R19" i="10"/>
  <c r="J19" i="10"/>
  <c r="M19" i="10" s="1"/>
  <c r="P19" i="10"/>
  <c r="W16" i="11"/>
  <c r="R17" i="8"/>
  <c r="J17" i="8"/>
  <c r="M17" i="8" s="1"/>
  <c r="Q17" i="8"/>
  <c r="R5" i="9"/>
  <c r="J5" i="9"/>
  <c r="M5" i="9" s="1"/>
  <c r="Q5" i="9"/>
  <c r="R14" i="9"/>
  <c r="J14" i="9"/>
  <c r="M14" i="9" s="1"/>
  <c r="Q14" i="9"/>
  <c r="P14" i="9"/>
  <c r="W14" i="9" s="1"/>
  <c r="Q9" i="10"/>
  <c r="P9" i="10"/>
  <c r="W9" i="10" s="1"/>
  <c r="R9" i="10"/>
  <c r="J9" i="10"/>
  <c r="M9" i="10" s="1"/>
  <c r="R12" i="10"/>
  <c r="J12" i="10"/>
  <c r="M12" i="10" s="1"/>
  <c r="Q12" i="10"/>
  <c r="P12" i="10"/>
  <c r="W12" i="10" s="1"/>
  <c r="R17" i="10"/>
  <c r="J17" i="10"/>
  <c r="M17" i="10" s="1"/>
  <c r="P17" i="10"/>
  <c r="Q17" i="10"/>
  <c r="R4" i="9"/>
  <c r="J4" i="9"/>
  <c r="M4" i="9" s="1"/>
  <c r="Q4" i="9"/>
  <c r="P4" i="9"/>
  <c r="W4" i="9" s="1"/>
  <c r="R4" i="11"/>
  <c r="J4" i="11"/>
  <c r="M4" i="11" s="1"/>
  <c r="Q4" i="11"/>
  <c r="P4" i="11"/>
  <c r="R6" i="11"/>
  <c r="J6" i="11"/>
  <c r="M6" i="11" s="1"/>
  <c r="Q6" i="11"/>
  <c r="P6" i="11"/>
  <c r="W6" i="11" s="1"/>
  <c r="R10" i="9"/>
  <c r="J10" i="9"/>
  <c r="M10" i="9" s="1"/>
  <c r="Q10" i="9"/>
  <c r="P10" i="9"/>
  <c r="W10" i="9" s="1"/>
  <c r="P15" i="9"/>
  <c r="W15" i="9" s="1"/>
  <c r="Q5" i="10"/>
  <c r="P5" i="10"/>
  <c r="R5" i="10"/>
  <c r="J5" i="10"/>
  <c r="M5" i="10" s="1"/>
  <c r="H8" i="10"/>
  <c r="I8" i="10" s="1"/>
  <c r="Q19" i="10"/>
  <c r="R10" i="11"/>
  <c r="J10" i="11"/>
  <c r="M10" i="11" s="1"/>
  <c r="Q10" i="11"/>
  <c r="P10" i="11"/>
  <c r="P17" i="8"/>
  <c r="W17" i="8" s="1"/>
  <c r="P5" i="9"/>
  <c r="R7" i="9"/>
  <c r="J7" i="9"/>
  <c r="M7" i="9" s="1"/>
  <c r="Q7" i="9"/>
  <c r="R16" i="9"/>
  <c r="J16" i="9"/>
  <c r="M16" i="9" s="1"/>
  <c r="Q16" i="9"/>
  <c r="P16" i="9"/>
  <c r="W16" i="9" s="1"/>
  <c r="R19" i="9"/>
  <c r="J19" i="9"/>
  <c r="M19" i="9" s="1"/>
  <c r="Q19" i="9"/>
  <c r="R11" i="10"/>
  <c r="J11" i="10"/>
  <c r="M11" i="10" s="1"/>
  <c r="Q11" i="10"/>
  <c r="R14" i="11"/>
  <c r="J14" i="11"/>
  <c r="M14" i="11" s="1"/>
  <c r="Q14" i="11"/>
  <c r="P14" i="11"/>
  <c r="W14" i="11" s="1"/>
  <c r="R16" i="11"/>
  <c r="J16" i="11"/>
  <c r="M16" i="11" s="1"/>
  <c r="Q16" i="11"/>
  <c r="R6" i="9"/>
  <c r="J6" i="9"/>
  <c r="M6" i="9" s="1"/>
  <c r="Q6" i="9"/>
  <c r="P6" i="9"/>
  <c r="R4" i="10"/>
  <c r="J4" i="10"/>
  <c r="M4" i="10" s="1"/>
  <c r="Q4" i="10"/>
  <c r="P4" i="10"/>
  <c r="R19" i="8"/>
  <c r="J19" i="8"/>
  <c r="M19" i="8" s="1"/>
  <c r="Q19" i="8"/>
  <c r="P19" i="8"/>
  <c r="W19" i="8" s="1"/>
  <c r="R12" i="9"/>
  <c r="J12" i="9"/>
  <c r="M12" i="9" s="1"/>
  <c r="Q12" i="9"/>
  <c r="P12" i="9"/>
  <c r="W12" i="9" s="1"/>
  <c r="R18" i="9"/>
  <c r="J18" i="9"/>
  <c r="M18" i="9" s="1"/>
  <c r="Q18" i="9"/>
  <c r="P18" i="9"/>
  <c r="W18" i="9" s="1"/>
  <c r="P19" i="9"/>
  <c r="Q7" i="10"/>
  <c r="P7" i="10"/>
  <c r="R7" i="10"/>
  <c r="J7" i="10"/>
  <c r="M7" i="10" s="1"/>
  <c r="H10" i="10"/>
  <c r="I10" i="10" s="1"/>
  <c r="R20" i="11"/>
  <c r="J20" i="11"/>
  <c r="M20" i="11" s="1"/>
  <c r="Q20" i="11"/>
  <c r="P20" i="11"/>
  <c r="W20" i="11" s="1"/>
  <c r="P7" i="9"/>
  <c r="R20" i="9"/>
  <c r="J20" i="9"/>
  <c r="M20" i="9" s="1"/>
  <c r="Q20" i="9"/>
  <c r="P20" i="9"/>
  <c r="R15" i="10"/>
  <c r="J15" i="10"/>
  <c r="M15" i="10" s="1"/>
  <c r="P15" i="10"/>
  <c r="Q15" i="10"/>
  <c r="R11" i="11"/>
  <c r="J11" i="11"/>
  <c r="M11" i="11" s="1"/>
  <c r="Q11" i="11"/>
  <c r="P11" i="11"/>
  <c r="R13" i="10"/>
  <c r="J13" i="10"/>
  <c r="M13" i="10" s="1"/>
  <c r="P13" i="10"/>
  <c r="R18" i="10"/>
  <c r="J18" i="10"/>
  <c r="M18" i="10" s="1"/>
  <c r="Q18" i="10"/>
  <c r="P18" i="10"/>
  <c r="W18" i="10" s="1"/>
  <c r="R5" i="11"/>
  <c r="J5" i="11"/>
  <c r="M5" i="11" s="1"/>
  <c r="Q5" i="11"/>
  <c r="P5" i="11"/>
  <c r="W5" i="11" s="1"/>
  <c r="R12" i="11"/>
  <c r="J12" i="11"/>
  <c r="M12" i="11" s="1"/>
  <c r="Q12" i="11"/>
  <c r="R18" i="11"/>
  <c r="J18" i="11"/>
  <c r="M18" i="11" s="1"/>
  <c r="Q18" i="11"/>
  <c r="R8" i="11"/>
  <c r="J8" i="11"/>
  <c r="M8" i="11" s="1"/>
  <c r="Q8" i="11"/>
  <c r="R17" i="11"/>
  <c r="J17" i="11"/>
  <c r="M17" i="11" s="1"/>
  <c r="Q17" i="11"/>
  <c r="P17" i="11"/>
  <c r="W18" i="11"/>
  <c r="R15" i="13"/>
  <c r="J15" i="13"/>
  <c r="M15" i="13" s="1"/>
  <c r="Q15" i="13"/>
  <c r="P15" i="13"/>
  <c r="W15" i="13" s="1"/>
  <c r="R19" i="14"/>
  <c r="J19" i="14"/>
  <c r="M19" i="14" s="1"/>
  <c r="P19" i="14"/>
  <c r="Q19" i="14"/>
  <c r="Q13" i="10"/>
  <c r="R20" i="10"/>
  <c r="J20" i="10"/>
  <c r="M20" i="10" s="1"/>
  <c r="Q20" i="10"/>
  <c r="P20" i="10"/>
  <c r="R7" i="11"/>
  <c r="J7" i="11"/>
  <c r="M7" i="11" s="1"/>
  <c r="Q7" i="11"/>
  <c r="P7" i="11"/>
  <c r="P12" i="11"/>
  <c r="W12" i="11" s="1"/>
  <c r="R19" i="11"/>
  <c r="J19" i="11"/>
  <c r="M19" i="11" s="1"/>
  <c r="Q19" i="11"/>
  <c r="P19" i="11"/>
  <c r="W19" i="11" s="1"/>
  <c r="R16" i="10"/>
  <c r="J16" i="10"/>
  <c r="M16" i="10" s="1"/>
  <c r="Q16" i="10"/>
  <c r="P16" i="10"/>
  <c r="W16" i="10" s="1"/>
  <c r="R13" i="11"/>
  <c r="J13" i="11"/>
  <c r="M13" i="11" s="1"/>
  <c r="Q13" i="11"/>
  <c r="P13" i="11"/>
  <c r="W13" i="11" s="1"/>
  <c r="J7" i="12"/>
  <c r="M7" i="12" s="1"/>
  <c r="R7" i="12"/>
  <c r="W7" i="12" s="1"/>
  <c r="Q7" i="12"/>
  <c r="P14" i="13"/>
  <c r="Q14" i="13"/>
  <c r="R14" i="13"/>
  <c r="J14" i="13"/>
  <c r="M14" i="13" s="1"/>
  <c r="P8" i="11"/>
  <c r="W8" i="11" s="1"/>
  <c r="Q6" i="12"/>
  <c r="P6" i="12"/>
  <c r="W6" i="12" s="1"/>
  <c r="R6" i="12"/>
  <c r="J6" i="12"/>
  <c r="M6" i="12" s="1"/>
  <c r="R14" i="10"/>
  <c r="J14" i="10"/>
  <c r="M14" i="10" s="1"/>
  <c r="Q14" i="10"/>
  <c r="P14" i="10"/>
  <c r="W14" i="10" s="1"/>
  <c r="R9" i="11"/>
  <c r="J9" i="11"/>
  <c r="M9" i="11" s="1"/>
  <c r="Q9" i="11"/>
  <c r="P9" i="11"/>
  <c r="W9" i="11" s="1"/>
  <c r="H5" i="12"/>
  <c r="I5" i="12" s="1"/>
  <c r="R15" i="11"/>
  <c r="J15" i="11"/>
  <c r="M15" i="11" s="1"/>
  <c r="Q15" i="11"/>
  <c r="P15" i="11"/>
  <c r="Q4" i="12"/>
  <c r="P4" i="12"/>
  <c r="R4" i="12"/>
  <c r="J4" i="12"/>
  <c r="M4" i="12" s="1"/>
  <c r="R5" i="14"/>
  <c r="J5" i="14"/>
  <c r="M5" i="14" s="1"/>
  <c r="P5" i="14"/>
  <c r="W5" i="14" s="1"/>
  <c r="Q5" i="14"/>
  <c r="V8" i="12"/>
  <c r="X8" i="12"/>
  <c r="Q17" i="12"/>
  <c r="P17" i="12"/>
  <c r="W17" i="12" s="1"/>
  <c r="R17" i="12"/>
  <c r="J17" i="12"/>
  <c r="M17" i="12" s="1"/>
  <c r="N4" i="13"/>
  <c r="O4" i="13" s="1"/>
  <c r="P16" i="13"/>
  <c r="Q16" i="13"/>
  <c r="R17" i="13"/>
  <c r="J17" i="13"/>
  <c r="M17" i="13" s="1"/>
  <c r="Q17" i="13"/>
  <c r="P17" i="13"/>
  <c r="W17" i="13" s="1"/>
  <c r="M18" i="13"/>
  <c r="J6" i="14"/>
  <c r="M6" i="14" s="1"/>
  <c r="R6" i="14"/>
  <c r="Q6" i="14"/>
  <c r="P6" i="14"/>
  <c r="R10" i="14"/>
  <c r="J10" i="14"/>
  <c r="M10" i="14" s="1"/>
  <c r="Q10" i="14"/>
  <c r="P10" i="14"/>
  <c r="R15" i="14"/>
  <c r="J15" i="14"/>
  <c r="M15" i="14" s="1"/>
  <c r="P15" i="14"/>
  <c r="Q15" i="14"/>
  <c r="R8" i="15"/>
  <c r="J8" i="15"/>
  <c r="M8" i="15" s="1"/>
  <c r="Q8" i="15"/>
  <c r="W12" i="15"/>
  <c r="Q20" i="15"/>
  <c r="P20" i="15"/>
  <c r="W20" i="15" s="1"/>
  <c r="J20" i="15"/>
  <c r="M20" i="15" s="1"/>
  <c r="R20" i="15"/>
  <c r="Q13" i="12"/>
  <c r="P13" i="12"/>
  <c r="W13" i="12" s="1"/>
  <c r="R13" i="12"/>
  <c r="J13" i="12"/>
  <c r="M13" i="12" s="1"/>
  <c r="H16" i="12"/>
  <c r="I16" i="12" s="1"/>
  <c r="Q19" i="12"/>
  <c r="P19" i="12"/>
  <c r="R19" i="12"/>
  <c r="J19" i="12"/>
  <c r="M19" i="12" s="1"/>
  <c r="P12" i="13"/>
  <c r="W12" i="13" s="1"/>
  <c r="Q12" i="13"/>
  <c r="R13" i="13"/>
  <c r="J13" i="13"/>
  <c r="M13" i="13" s="1"/>
  <c r="Q13" i="13"/>
  <c r="P13" i="13"/>
  <c r="J16" i="13"/>
  <c r="M16" i="13" s="1"/>
  <c r="R17" i="14"/>
  <c r="J17" i="14"/>
  <c r="M17" i="14" s="1"/>
  <c r="P17" i="14"/>
  <c r="Q17" i="14"/>
  <c r="R18" i="15"/>
  <c r="J18" i="15"/>
  <c r="M18" i="15" s="1"/>
  <c r="Q18" i="15"/>
  <c r="P18" i="15"/>
  <c r="W18" i="15" s="1"/>
  <c r="P6" i="17"/>
  <c r="R6" i="17"/>
  <c r="J6" i="17"/>
  <c r="M6" i="17" s="1"/>
  <c r="Q6" i="17"/>
  <c r="P10" i="13"/>
  <c r="Q10" i="13"/>
  <c r="R11" i="13"/>
  <c r="J11" i="13"/>
  <c r="M11" i="13" s="1"/>
  <c r="Q11" i="13"/>
  <c r="P11" i="13"/>
  <c r="W11" i="13" s="1"/>
  <c r="P20" i="13"/>
  <c r="Q20" i="13"/>
  <c r="R4" i="14"/>
  <c r="J4" i="14"/>
  <c r="M4" i="14" s="1"/>
  <c r="Q4" i="14"/>
  <c r="P4" i="14"/>
  <c r="W4" i="14" s="1"/>
  <c r="R12" i="14"/>
  <c r="J12" i="14"/>
  <c r="M12" i="14" s="1"/>
  <c r="Q12" i="14"/>
  <c r="P12" i="14"/>
  <c r="W12" i="14" s="1"/>
  <c r="Q10" i="12"/>
  <c r="P10" i="12"/>
  <c r="R12" i="12"/>
  <c r="J12" i="12"/>
  <c r="M12" i="12" s="1"/>
  <c r="Q12" i="12"/>
  <c r="P12" i="12"/>
  <c r="P8" i="13"/>
  <c r="W8" i="13" s="1"/>
  <c r="Q8" i="13"/>
  <c r="R9" i="13"/>
  <c r="J9" i="13"/>
  <c r="M9" i="13" s="1"/>
  <c r="Q9" i="13"/>
  <c r="P9" i="13"/>
  <c r="O12" i="13"/>
  <c r="N12" i="13"/>
  <c r="R8" i="14"/>
  <c r="J8" i="14"/>
  <c r="M8" i="14" s="1"/>
  <c r="Q8" i="14"/>
  <c r="P8" i="14"/>
  <c r="R9" i="14"/>
  <c r="J9" i="14"/>
  <c r="M9" i="14" s="1"/>
  <c r="P9" i="14"/>
  <c r="W9" i="14" s="1"/>
  <c r="R4" i="15"/>
  <c r="W4" i="15" s="1"/>
  <c r="J4" i="15"/>
  <c r="M4" i="15" s="1"/>
  <c r="Q4" i="15"/>
  <c r="P8" i="15"/>
  <c r="W8" i="15" s="1"/>
  <c r="R12" i="15"/>
  <c r="J12" i="15"/>
  <c r="M12" i="15" s="1"/>
  <c r="Q12" i="15"/>
  <c r="Q11" i="16"/>
  <c r="P11" i="16"/>
  <c r="R11" i="16"/>
  <c r="J11" i="16"/>
  <c r="M11" i="16" s="1"/>
  <c r="Q17" i="16"/>
  <c r="P17" i="16"/>
  <c r="R17" i="16"/>
  <c r="J17" i="16"/>
  <c r="M17" i="16" s="1"/>
  <c r="Q9" i="12"/>
  <c r="P9" i="12"/>
  <c r="R9" i="12"/>
  <c r="J9" i="12"/>
  <c r="M9" i="12" s="1"/>
  <c r="Q15" i="12"/>
  <c r="P15" i="12"/>
  <c r="R15" i="12"/>
  <c r="J15" i="12"/>
  <c r="M15" i="12" s="1"/>
  <c r="R18" i="12"/>
  <c r="J18" i="12"/>
  <c r="M18" i="12" s="1"/>
  <c r="Q18" i="12"/>
  <c r="P18" i="12"/>
  <c r="P6" i="13"/>
  <c r="W6" i="13" s="1"/>
  <c r="Q6" i="13"/>
  <c r="R7" i="13"/>
  <c r="J7" i="13"/>
  <c r="M7" i="13" s="1"/>
  <c r="Q7" i="13"/>
  <c r="P7" i="13"/>
  <c r="J10" i="13"/>
  <c r="M10" i="13" s="1"/>
  <c r="R16" i="13"/>
  <c r="R19" i="13"/>
  <c r="J19" i="13"/>
  <c r="M19" i="13" s="1"/>
  <c r="Q19" i="13"/>
  <c r="P19" i="13"/>
  <c r="J20" i="13"/>
  <c r="M20" i="13" s="1"/>
  <c r="J8" i="12"/>
  <c r="Q8" i="12"/>
  <c r="P8" i="12"/>
  <c r="J10" i="12"/>
  <c r="M10" i="12" s="1"/>
  <c r="Q11" i="12"/>
  <c r="P11" i="12"/>
  <c r="R11" i="12"/>
  <c r="J11" i="12"/>
  <c r="M11" i="12" s="1"/>
  <c r="P4" i="13"/>
  <c r="Q4" i="13"/>
  <c r="R5" i="13"/>
  <c r="J5" i="13"/>
  <c r="M5" i="13" s="1"/>
  <c r="Q5" i="13"/>
  <c r="P5" i="13"/>
  <c r="W5" i="13" s="1"/>
  <c r="J8" i="13"/>
  <c r="M8" i="13" s="1"/>
  <c r="P18" i="13"/>
  <c r="W18" i="13" s="1"/>
  <c r="Q18" i="13"/>
  <c r="J7" i="14"/>
  <c r="M7" i="14" s="1"/>
  <c r="R7" i="14"/>
  <c r="Q7" i="14"/>
  <c r="P7" i="14"/>
  <c r="R18" i="14"/>
  <c r="J18" i="14"/>
  <c r="M18" i="14" s="1"/>
  <c r="Q18" i="14"/>
  <c r="P18" i="14"/>
  <c r="R14" i="15"/>
  <c r="J14" i="15"/>
  <c r="M14" i="15" s="1"/>
  <c r="Q14" i="15"/>
  <c r="P14" i="15"/>
  <c r="H14" i="12"/>
  <c r="I14" i="12" s="1"/>
  <c r="H20" i="12"/>
  <c r="I20" i="12" s="1"/>
  <c r="O6" i="13"/>
  <c r="N6" i="13"/>
  <c r="R11" i="14"/>
  <c r="J11" i="14"/>
  <c r="M11" i="14" s="1"/>
  <c r="P11" i="14"/>
  <c r="R13" i="14"/>
  <c r="J13" i="14"/>
  <c r="M13" i="14" s="1"/>
  <c r="P13" i="14"/>
  <c r="Q13" i="14"/>
  <c r="R16" i="15"/>
  <c r="J16" i="15"/>
  <c r="M16" i="15" s="1"/>
  <c r="Q16" i="15"/>
  <c r="W16" i="15" s="1"/>
  <c r="R14" i="14"/>
  <c r="J14" i="14"/>
  <c r="M14" i="14" s="1"/>
  <c r="Q14" i="14"/>
  <c r="P14" i="14"/>
  <c r="R7" i="16"/>
  <c r="J7" i="16"/>
  <c r="M7" i="16" s="1"/>
  <c r="Q7" i="16"/>
  <c r="P7" i="16"/>
  <c r="Q12" i="16"/>
  <c r="R12" i="16"/>
  <c r="P12" i="16"/>
  <c r="J12" i="16"/>
  <c r="M12" i="16" s="1"/>
  <c r="Q15" i="16"/>
  <c r="P15" i="16"/>
  <c r="R15" i="16"/>
  <c r="J15" i="16"/>
  <c r="M15" i="16" s="1"/>
  <c r="R5" i="15"/>
  <c r="J5" i="15"/>
  <c r="M5" i="15" s="1"/>
  <c r="Q5" i="15"/>
  <c r="P5" i="15"/>
  <c r="R6" i="15"/>
  <c r="J6" i="15"/>
  <c r="M6" i="15" s="1"/>
  <c r="Q6" i="15"/>
  <c r="R9" i="15"/>
  <c r="J9" i="15"/>
  <c r="M9" i="15" s="1"/>
  <c r="Q9" i="15"/>
  <c r="P9" i="15"/>
  <c r="W9" i="15" s="1"/>
  <c r="R10" i="15"/>
  <c r="J10" i="15"/>
  <c r="M10" i="15" s="1"/>
  <c r="Q10" i="15"/>
  <c r="R13" i="15"/>
  <c r="J13" i="15"/>
  <c r="M13" i="15" s="1"/>
  <c r="Q13" i="15"/>
  <c r="P13" i="15"/>
  <c r="R17" i="15"/>
  <c r="J17" i="15"/>
  <c r="M17" i="15" s="1"/>
  <c r="Q17" i="15"/>
  <c r="P17" i="15"/>
  <c r="R11" i="17"/>
  <c r="J11" i="17"/>
  <c r="M11" i="17" s="1"/>
  <c r="P11" i="17"/>
  <c r="Q11" i="17"/>
  <c r="R13" i="17"/>
  <c r="J13" i="17"/>
  <c r="M13" i="17" s="1"/>
  <c r="P13" i="17"/>
  <c r="W13" i="17" s="1"/>
  <c r="Q13" i="17"/>
  <c r="R20" i="14"/>
  <c r="J20" i="14"/>
  <c r="M20" i="14" s="1"/>
  <c r="Q20" i="14"/>
  <c r="P20" i="14"/>
  <c r="R19" i="15"/>
  <c r="J19" i="15"/>
  <c r="M19" i="15" s="1"/>
  <c r="Q19" i="15"/>
  <c r="P19" i="15"/>
  <c r="J8" i="16"/>
  <c r="Q8" i="16"/>
  <c r="R8" i="16"/>
  <c r="T8" i="16" s="1"/>
  <c r="P8" i="16"/>
  <c r="Q10" i="16"/>
  <c r="R10" i="16"/>
  <c r="P10" i="16"/>
  <c r="R5" i="17"/>
  <c r="J5" i="17"/>
  <c r="M5" i="17" s="1"/>
  <c r="P5" i="17"/>
  <c r="Q5" i="17"/>
  <c r="R16" i="14"/>
  <c r="J16" i="14"/>
  <c r="M16" i="14" s="1"/>
  <c r="Q16" i="14"/>
  <c r="P16" i="14"/>
  <c r="W16" i="14" s="1"/>
  <c r="P6" i="15"/>
  <c r="P10" i="15"/>
  <c r="W10" i="15" s="1"/>
  <c r="R5" i="16"/>
  <c r="J5" i="16"/>
  <c r="M5" i="16" s="1"/>
  <c r="Q5" i="16"/>
  <c r="P5" i="16"/>
  <c r="W5" i="16" s="1"/>
  <c r="Q16" i="16"/>
  <c r="P16" i="16"/>
  <c r="J16" i="16"/>
  <c r="M16" i="16" s="1"/>
  <c r="R16" i="16"/>
  <c r="R15" i="17"/>
  <c r="J15" i="17"/>
  <c r="M15" i="17" s="1"/>
  <c r="P15" i="17"/>
  <c r="Q15" i="17"/>
  <c r="R7" i="15"/>
  <c r="J7" i="15"/>
  <c r="M7" i="15" s="1"/>
  <c r="Q7" i="15"/>
  <c r="P7" i="15"/>
  <c r="W7" i="15" s="1"/>
  <c r="R11" i="15"/>
  <c r="J11" i="15"/>
  <c r="M11" i="15" s="1"/>
  <c r="Q11" i="15"/>
  <c r="P11" i="15"/>
  <c r="W11" i="15" s="1"/>
  <c r="R15" i="15"/>
  <c r="J15" i="15"/>
  <c r="M15" i="15" s="1"/>
  <c r="Q15" i="15"/>
  <c r="P15" i="15"/>
  <c r="W15" i="15" s="1"/>
  <c r="J10" i="16"/>
  <c r="M10" i="16" s="1"/>
  <c r="P4" i="16"/>
  <c r="R4" i="16"/>
  <c r="J4" i="16"/>
  <c r="M4" i="16" s="1"/>
  <c r="Q4" i="16"/>
  <c r="R7" i="17"/>
  <c r="J7" i="17"/>
  <c r="M7" i="17" s="1"/>
  <c r="P7" i="17"/>
  <c r="W7" i="17" s="1"/>
  <c r="Q7" i="17"/>
  <c r="R19" i="17"/>
  <c r="J19" i="17"/>
  <c r="M19" i="17" s="1"/>
  <c r="P19" i="17"/>
  <c r="Q19" i="17"/>
  <c r="Q13" i="16"/>
  <c r="P13" i="16"/>
  <c r="R13" i="16"/>
  <c r="J13" i="16"/>
  <c r="M13" i="16" s="1"/>
  <c r="Q18" i="16"/>
  <c r="P18" i="16"/>
  <c r="P12" i="17"/>
  <c r="R12" i="17"/>
  <c r="J12" i="17"/>
  <c r="M12" i="17" s="1"/>
  <c r="Q12" i="17"/>
  <c r="V8" i="16"/>
  <c r="X8" i="16"/>
  <c r="N18" i="16"/>
  <c r="O18" i="16" s="1"/>
  <c r="P16" i="17"/>
  <c r="R16" i="17"/>
  <c r="J16" i="17"/>
  <c r="M16" i="17" s="1"/>
  <c r="Q16" i="17"/>
  <c r="R17" i="17"/>
  <c r="J17" i="17"/>
  <c r="M17" i="17" s="1"/>
  <c r="P17" i="17"/>
  <c r="P20" i="17"/>
  <c r="R20" i="17"/>
  <c r="J20" i="17"/>
  <c r="M20" i="17" s="1"/>
  <c r="Q20" i="17"/>
  <c r="J14" i="16"/>
  <c r="M14" i="16" s="1"/>
  <c r="P10" i="17"/>
  <c r="R10" i="17"/>
  <c r="J10" i="17"/>
  <c r="M10" i="17" s="1"/>
  <c r="Q10" i="17"/>
  <c r="R18" i="16"/>
  <c r="Q20" i="16"/>
  <c r="P20" i="16"/>
  <c r="P4" i="17"/>
  <c r="W4" i="17" s="1"/>
  <c r="R4" i="17"/>
  <c r="J4" i="17"/>
  <c r="M4" i="17" s="1"/>
  <c r="Q4" i="17"/>
  <c r="Q17" i="17"/>
  <c r="P14" i="17"/>
  <c r="R14" i="17"/>
  <c r="J14" i="17"/>
  <c r="M14" i="17" s="1"/>
  <c r="Q14" i="17"/>
  <c r="P6" i="16"/>
  <c r="R6" i="16"/>
  <c r="J6" i="16"/>
  <c r="M6" i="16" s="1"/>
  <c r="Q6" i="16"/>
  <c r="Q9" i="16"/>
  <c r="P9" i="16"/>
  <c r="W9" i="16" s="1"/>
  <c r="R9" i="16"/>
  <c r="J9" i="16"/>
  <c r="M9" i="16" s="1"/>
  <c r="W14" i="16"/>
  <c r="Q19" i="16"/>
  <c r="P19" i="16"/>
  <c r="R19" i="16"/>
  <c r="J19" i="16"/>
  <c r="M19" i="16" s="1"/>
  <c r="O20" i="16"/>
  <c r="N20" i="16"/>
  <c r="P8" i="17"/>
  <c r="W8" i="17" s="1"/>
  <c r="R8" i="17"/>
  <c r="J8" i="17"/>
  <c r="M8" i="17" s="1"/>
  <c r="Q8" i="17"/>
  <c r="R9" i="17"/>
  <c r="J9" i="17"/>
  <c r="M9" i="17" s="1"/>
  <c r="P9" i="17"/>
  <c r="W9" i="17" s="1"/>
  <c r="P18" i="17"/>
  <c r="R18" i="17"/>
  <c r="J18" i="17"/>
  <c r="M18" i="17" s="1"/>
  <c r="Q18" i="17"/>
  <c r="R14" i="16"/>
  <c r="V18" i="16" l="1"/>
  <c r="T18" i="16"/>
  <c r="X18" i="16"/>
  <c r="X4" i="13"/>
  <c r="V4" i="13"/>
  <c r="T4" i="13"/>
  <c r="X10" i="4"/>
  <c r="V10" i="4"/>
  <c r="T10" i="4"/>
  <c r="O6" i="14"/>
  <c r="N6" i="14"/>
  <c r="N5" i="11"/>
  <c r="O5" i="11" s="1"/>
  <c r="N20" i="11"/>
  <c r="O20" i="11"/>
  <c r="R8" i="10"/>
  <c r="J8" i="10"/>
  <c r="M8" i="10" s="1"/>
  <c r="Q8" i="10"/>
  <c r="P8" i="10"/>
  <c r="N10" i="9"/>
  <c r="O10" i="9" s="1"/>
  <c r="N4" i="11"/>
  <c r="O4" i="11"/>
  <c r="N17" i="10"/>
  <c r="O17" i="10" s="1"/>
  <c r="O15" i="6"/>
  <c r="N15" i="6"/>
  <c r="N17" i="7"/>
  <c r="O17" i="7" s="1"/>
  <c r="N9" i="7"/>
  <c r="O9" i="7" s="1"/>
  <c r="N13" i="6"/>
  <c r="O13" i="6" s="1"/>
  <c r="Q11" i="6"/>
  <c r="P11" i="6"/>
  <c r="R11" i="6"/>
  <c r="J11" i="6"/>
  <c r="M11" i="6" s="1"/>
  <c r="N12" i="8"/>
  <c r="O12" i="8" s="1"/>
  <c r="R19" i="7"/>
  <c r="N7" i="6"/>
  <c r="O7" i="6"/>
  <c r="O14" i="3"/>
  <c r="N14" i="3"/>
  <c r="O16" i="3"/>
  <c r="N16" i="3"/>
  <c r="O9" i="6"/>
  <c r="N9" i="6"/>
  <c r="N13" i="3"/>
  <c r="O13" i="3"/>
  <c r="X6" i="6"/>
  <c r="V6" i="6"/>
  <c r="T6" i="6"/>
  <c r="N5" i="2"/>
  <c r="O5" i="2" s="1"/>
  <c r="N9" i="3"/>
  <c r="O9" i="3"/>
  <c r="O7" i="14"/>
  <c r="N7" i="14"/>
  <c r="N19" i="9"/>
  <c r="O19" i="9"/>
  <c r="W18" i="17"/>
  <c r="O14" i="17"/>
  <c r="N14" i="17"/>
  <c r="W20" i="16"/>
  <c r="O16" i="17"/>
  <c r="N16" i="17"/>
  <c r="W13" i="16"/>
  <c r="O7" i="17"/>
  <c r="N7" i="17"/>
  <c r="O16" i="16"/>
  <c r="N16" i="16"/>
  <c r="W6" i="15"/>
  <c r="W19" i="15"/>
  <c r="W17" i="15"/>
  <c r="N6" i="15"/>
  <c r="O6" i="15"/>
  <c r="W15" i="16"/>
  <c r="N7" i="16"/>
  <c r="O7" i="16" s="1"/>
  <c r="W18" i="14"/>
  <c r="W4" i="13"/>
  <c r="W7" i="13"/>
  <c r="N18" i="12"/>
  <c r="O18" i="12"/>
  <c r="W9" i="12"/>
  <c r="W11" i="16"/>
  <c r="W12" i="12"/>
  <c r="W20" i="13"/>
  <c r="O6" i="17"/>
  <c r="N6" i="17"/>
  <c r="W17" i="14"/>
  <c r="W10" i="14"/>
  <c r="N18" i="13"/>
  <c r="O18" i="13" s="1"/>
  <c r="W15" i="11"/>
  <c r="N7" i="12"/>
  <c r="O7" i="12" s="1"/>
  <c r="O7" i="11"/>
  <c r="N7" i="11"/>
  <c r="W19" i="14"/>
  <c r="W17" i="11"/>
  <c r="N18" i="11"/>
  <c r="O18" i="11" s="1"/>
  <c r="W11" i="11"/>
  <c r="W20" i="9"/>
  <c r="W6" i="9"/>
  <c r="W5" i="9"/>
  <c r="O5" i="10"/>
  <c r="N5" i="10"/>
  <c r="W6" i="10"/>
  <c r="W18" i="8"/>
  <c r="R10" i="6"/>
  <c r="J10" i="6"/>
  <c r="M10" i="6" s="1"/>
  <c r="Q10" i="6"/>
  <c r="P10" i="6"/>
  <c r="V6" i="4"/>
  <c r="T6" i="4"/>
  <c r="X6" i="4"/>
  <c r="W9" i="2"/>
  <c r="N8" i="6"/>
  <c r="O8" i="6" s="1"/>
  <c r="O12" i="3"/>
  <c r="N12" i="3"/>
  <c r="W8" i="1"/>
  <c r="W4" i="1"/>
  <c r="N14" i="2"/>
  <c r="O14" i="2" s="1"/>
  <c r="N5" i="3"/>
  <c r="O5" i="3"/>
  <c r="N4" i="15"/>
  <c r="O4" i="15" s="1"/>
  <c r="O9" i="11"/>
  <c r="N9" i="11"/>
  <c r="O20" i="17"/>
  <c r="N20" i="17"/>
  <c r="N12" i="17"/>
  <c r="O12" i="17" s="1"/>
  <c r="O15" i="15"/>
  <c r="N15" i="15"/>
  <c r="O7" i="15"/>
  <c r="N7" i="15"/>
  <c r="W16" i="16"/>
  <c r="W10" i="16"/>
  <c r="N10" i="15"/>
  <c r="O10" i="15"/>
  <c r="X6" i="13"/>
  <c r="V6" i="13"/>
  <c r="T6" i="13"/>
  <c r="N11" i="12"/>
  <c r="O11" i="12" s="1"/>
  <c r="N20" i="13"/>
  <c r="O20" i="13" s="1"/>
  <c r="X12" i="13"/>
  <c r="V12" i="13"/>
  <c r="T12" i="13"/>
  <c r="O12" i="14"/>
  <c r="N12" i="14"/>
  <c r="O17" i="14"/>
  <c r="N17" i="14"/>
  <c r="N8" i="15"/>
  <c r="O8" i="15"/>
  <c r="O17" i="12"/>
  <c r="N17" i="12"/>
  <c r="O19" i="14"/>
  <c r="N19" i="14"/>
  <c r="R10" i="10"/>
  <c r="J10" i="10"/>
  <c r="M10" i="10" s="1"/>
  <c r="Q10" i="10"/>
  <c r="P10" i="10"/>
  <c r="W10" i="10" s="1"/>
  <c r="O18" i="9"/>
  <c r="N18" i="9"/>
  <c r="O19" i="8"/>
  <c r="N19" i="8"/>
  <c r="N14" i="11"/>
  <c r="O14" i="11" s="1"/>
  <c r="N17" i="8"/>
  <c r="O17" i="8" s="1"/>
  <c r="O8" i="9"/>
  <c r="N8" i="9"/>
  <c r="W8" i="8"/>
  <c r="N4" i="8"/>
  <c r="O4" i="8" s="1"/>
  <c r="N13" i="9"/>
  <c r="O13" i="9" s="1"/>
  <c r="N9" i="9"/>
  <c r="O9" i="9" s="1"/>
  <c r="N13" i="8"/>
  <c r="O13" i="8" s="1"/>
  <c r="N18" i="8"/>
  <c r="O18" i="8" s="1"/>
  <c r="N10" i="7"/>
  <c r="O10" i="7" s="1"/>
  <c r="W13" i="6"/>
  <c r="O11" i="8"/>
  <c r="N11" i="8"/>
  <c r="O7" i="8"/>
  <c r="N7" i="8"/>
  <c r="O18" i="7"/>
  <c r="N18" i="7"/>
  <c r="N15" i="7"/>
  <c r="O15" i="7" s="1"/>
  <c r="O7" i="7"/>
  <c r="N7" i="7"/>
  <c r="W14" i="6"/>
  <c r="N12" i="2"/>
  <c r="O12" i="2"/>
  <c r="N14" i="8"/>
  <c r="O14" i="8" s="1"/>
  <c r="W7" i="2"/>
  <c r="O8" i="3"/>
  <c r="N8" i="3"/>
  <c r="N12" i="4"/>
  <c r="O12" i="4" s="1"/>
  <c r="W9" i="6"/>
  <c r="N8" i="2"/>
  <c r="O8" i="2" s="1"/>
  <c r="O15" i="2"/>
  <c r="N15" i="2"/>
  <c r="W10" i="2"/>
  <c r="W6" i="1"/>
  <c r="W15" i="3"/>
  <c r="N16" i="15"/>
  <c r="O16" i="15" s="1"/>
  <c r="N19" i="16"/>
  <c r="O19" i="16" s="1"/>
  <c r="O19" i="15"/>
  <c r="N19" i="15"/>
  <c r="O13" i="17"/>
  <c r="N13" i="17"/>
  <c r="O17" i="15"/>
  <c r="N17" i="15"/>
  <c r="W5" i="15"/>
  <c r="O12" i="16"/>
  <c r="N12" i="16"/>
  <c r="W14" i="14"/>
  <c r="W13" i="14"/>
  <c r="R20" i="12"/>
  <c r="J20" i="12"/>
  <c r="M20" i="12" s="1"/>
  <c r="Q20" i="12"/>
  <c r="P20" i="12"/>
  <c r="O18" i="14"/>
  <c r="N18" i="14"/>
  <c r="N8" i="13"/>
  <c r="O8" i="13" s="1"/>
  <c r="W19" i="13"/>
  <c r="O7" i="13"/>
  <c r="N7" i="13"/>
  <c r="N15" i="12"/>
  <c r="O15" i="12" s="1"/>
  <c r="O17" i="16"/>
  <c r="N17" i="16"/>
  <c r="O9" i="14"/>
  <c r="N9" i="14"/>
  <c r="W9" i="13"/>
  <c r="N12" i="12"/>
  <c r="O12" i="12" s="1"/>
  <c r="W6" i="17"/>
  <c r="O19" i="12"/>
  <c r="N19" i="12"/>
  <c r="O10" i="14"/>
  <c r="N10" i="14"/>
  <c r="O5" i="14"/>
  <c r="N5" i="14"/>
  <c r="N15" i="11"/>
  <c r="O15" i="11" s="1"/>
  <c r="O14" i="13"/>
  <c r="N14" i="13"/>
  <c r="W20" i="10"/>
  <c r="N17" i="11"/>
  <c r="O17" i="11" s="1"/>
  <c r="N11" i="11"/>
  <c r="O11" i="11" s="1"/>
  <c r="O20" i="9"/>
  <c r="N20" i="9"/>
  <c r="N7" i="10"/>
  <c r="O7" i="10" s="1"/>
  <c r="N6" i="9"/>
  <c r="O6" i="9" s="1"/>
  <c r="W10" i="11"/>
  <c r="W5" i="10"/>
  <c r="N6" i="10"/>
  <c r="O6" i="10" s="1"/>
  <c r="N16" i="7"/>
  <c r="O16" i="7" s="1"/>
  <c r="N8" i="7"/>
  <c r="O8" i="7" s="1"/>
  <c r="N20" i="6"/>
  <c r="O20" i="6" s="1"/>
  <c r="N11" i="3"/>
  <c r="O11" i="3" s="1"/>
  <c r="N9" i="2"/>
  <c r="O9" i="2" s="1"/>
  <c r="N14" i="4"/>
  <c r="O14" i="4" s="1"/>
  <c r="N12" i="1"/>
  <c r="O12" i="1" s="1"/>
  <c r="O16" i="10"/>
  <c r="N16" i="10"/>
  <c r="V20" i="16"/>
  <c r="T20" i="16"/>
  <c r="X20" i="16"/>
  <c r="O9" i="17"/>
  <c r="N9" i="17"/>
  <c r="W14" i="17"/>
  <c r="W20" i="17"/>
  <c r="W19" i="17"/>
  <c r="N16" i="14"/>
  <c r="O16" i="14" s="1"/>
  <c r="W12" i="16"/>
  <c r="O13" i="14"/>
  <c r="N13" i="14"/>
  <c r="R14" i="12"/>
  <c r="J14" i="12"/>
  <c r="M14" i="12" s="1"/>
  <c r="Q14" i="12"/>
  <c r="P14" i="12"/>
  <c r="W11" i="12"/>
  <c r="N12" i="15"/>
  <c r="O12" i="15"/>
  <c r="N11" i="13"/>
  <c r="O11" i="13" s="1"/>
  <c r="O16" i="13"/>
  <c r="N16" i="13"/>
  <c r="N17" i="13"/>
  <c r="O17" i="13" s="1"/>
  <c r="N14" i="10"/>
  <c r="O14" i="10"/>
  <c r="N13" i="11"/>
  <c r="O13" i="11" s="1"/>
  <c r="O19" i="11"/>
  <c r="N19" i="11"/>
  <c r="N12" i="11"/>
  <c r="O12" i="11"/>
  <c r="N18" i="10"/>
  <c r="O18" i="10" s="1"/>
  <c r="N16" i="9"/>
  <c r="O16" i="9" s="1"/>
  <c r="N6" i="11"/>
  <c r="O6" i="11" s="1"/>
  <c r="N4" i="9"/>
  <c r="O4" i="9" s="1"/>
  <c r="N12" i="10"/>
  <c r="O12" i="10"/>
  <c r="N14" i="9"/>
  <c r="O14" i="9" s="1"/>
  <c r="O10" i="8"/>
  <c r="N10" i="8"/>
  <c r="N13" i="7"/>
  <c r="O13" i="7" s="1"/>
  <c r="N5" i="7"/>
  <c r="O5" i="7" s="1"/>
  <c r="N19" i="6"/>
  <c r="O19" i="6" s="1"/>
  <c r="O20" i="8"/>
  <c r="N20" i="8"/>
  <c r="W15" i="7"/>
  <c r="W7" i="7"/>
  <c r="N14" i="6"/>
  <c r="O14" i="6" s="1"/>
  <c r="N7" i="2"/>
  <c r="O7" i="2" s="1"/>
  <c r="O4" i="6"/>
  <c r="N4" i="6"/>
  <c r="N10" i="2"/>
  <c r="O10" i="2"/>
  <c r="N6" i="1"/>
  <c r="O6" i="1" s="1"/>
  <c r="N15" i="3"/>
  <c r="O15" i="3" s="1"/>
  <c r="O14" i="16"/>
  <c r="N14" i="16"/>
  <c r="N5" i="17"/>
  <c r="O5" i="17" s="1"/>
  <c r="N10" i="13"/>
  <c r="O10" i="13" s="1"/>
  <c r="N13" i="12"/>
  <c r="O13" i="12" s="1"/>
  <c r="W16" i="17"/>
  <c r="W12" i="17"/>
  <c r="N4" i="16"/>
  <c r="O4" i="16" s="1"/>
  <c r="W19" i="16"/>
  <c r="O6" i="16"/>
  <c r="N6" i="16"/>
  <c r="N10" i="17"/>
  <c r="O10" i="17" s="1"/>
  <c r="W17" i="17"/>
  <c r="W18" i="16"/>
  <c r="O19" i="17"/>
  <c r="N19" i="17"/>
  <c r="W15" i="17"/>
  <c r="W8" i="16"/>
  <c r="Z8" i="16" s="1"/>
  <c r="W20" i="14"/>
  <c r="W13" i="15"/>
  <c r="O5" i="15"/>
  <c r="N5" i="15"/>
  <c r="O14" i="14"/>
  <c r="N14" i="14"/>
  <c r="W14" i="15"/>
  <c r="W7" i="14"/>
  <c r="N19" i="13"/>
  <c r="O19" i="13" s="1"/>
  <c r="W15" i="12"/>
  <c r="W17" i="16"/>
  <c r="W8" i="14"/>
  <c r="N9" i="13"/>
  <c r="O9" i="13" s="1"/>
  <c r="W10" i="12"/>
  <c r="W13" i="13"/>
  <c r="W19" i="12"/>
  <c r="O20" i="15"/>
  <c r="N20" i="15"/>
  <c r="W6" i="14"/>
  <c r="N4" i="12"/>
  <c r="O4" i="12" s="1"/>
  <c r="R5" i="12"/>
  <c r="J5" i="12"/>
  <c r="M5" i="12" s="1"/>
  <c r="Q5" i="12"/>
  <c r="P5" i="12"/>
  <c r="N20" i="10"/>
  <c r="O20" i="10" s="1"/>
  <c r="W7" i="9"/>
  <c r="W7" i="10"/>
  <c r="W4" i="10"/>
  <c r="N11" i="10"/>
  <c r="O11" i="10" s="1"/>
  <c r="N10" i="11"/>
  <c r="O10" i="11" s="1"/>
  <c r="W19" i="10"/>
  <c r="W12" i="7"/>
  <c r="W4" i="7"/>
  <c r="P19" i="7"/>
  <c r="W8" i="4"/>
  <c r="W4" i="3"/>
  <c r="W16" i="8"/>
  <c r="N4" i="2"/>
  <c r="O4" i="2"/>
  <c r="W11" i="2"/>
  <c r="X4" i="4"/>
  <c r="V4" i="4"/>
  <c r="T4" i="4"/>
  <c r="O5" i="6"/>
  <c r="N5" i="6"/>
  <c r="N6" i="3"/>
  <c r="O6" i="3" s="1"/>
  <c r="W4" i="6"/>
  <c r="O10" i="1"/>
  <c r="N10" i="1"/>
  <c r="N6" i="2"/>
  <c r="O6" i="2"/>
  <c r="O4" i="17"/>
  <c r="N4" i="17"/>
  <c r="O17" i="17"/>
  <c r="N17" i="17"/>
  <c r="O11" i="15"/>
  <c r="N11" i="15"/>
  <c r="N5" i="16"/>
  <c r="O5" i="16"/>
  <c r="W11" i="17"/>
  <c r="N9" i="15"/>
  <c r="O9" i="15" s="1"/>
  <c r="W11" i="14"/>
  <c r="O5" i="13"/>
  <c r="N5" i="13"/>
  <c r="N10" i="12"/>
  <c r="O10" i="12"/>
  <c r="O4" i="14"/>
  <c r="N4" i="14"/>
  <c r="N18" i="15"/>
  <c r="O18" i="15" s="1"/>
  <c r="W15" i="14"/>
  <c r="N6" i="12"/>
  <c r="O6" i="12" s="1"/>
  <c r="W14" i="13"/>
  <c r="O15" i="13"/>
  <c r="N15" i="13"/>
  <c r="N8" i="11"/>
  <c r="O8" i="11" s="1"/>
  <c r="W13" i="10"/>
  <c r="W15" i="10"/>
  <c r="N12" i="9"/>
  <c r="O12" i="9" s="1"/>
  <c r="N16" i="11"/>
  <c r="O16" i="11" s="1"/>
  <c r="W4" i="11"/>
  <c r="N9" i="10"/>
  <c r="O9" i="10" s="1"/>
  <c r="N19" i="10"/>
  <c r="O19" i="10" s="1"/>
  <c r="N15" i="9"/>
  <c r="O15" i="9" s="1"/>
  <c r="N6" i="8"/>
  <c r="O6" i="8" s="1"/>
  <c r="N18" i="6"/>
  <c r="O18" i="6" s="1"/>
  <c r="N17" i="9"/>
  <c r="O17" i="9" s="1"/>
  <c r="N11" i="9"/>
  <c r="O11" i="9" s="1"/>
  <c r="N15" i="8"/>
  <c r="O15" i="8" s="1"/>
  <c r="N16" i="6"/>
  <c r="O16" i="6" s="1"/>
  <c r="N14" i="7"/>
  <c r="O14" i="7" s="1"/>
  <c r="O6" i="7"/>
  <c r="N6" i="7"/>
  <c r="N12" i="6"/>
  <c r="O12" i="6"/>
  <c r="N9" i="8"/>
  <c r="O9" i="8" s="1"/>
  <c r="N5" i="8"/>
  <c r="O5" i="8" s="1"/>
  <c r="W19" i="6"/>
  <c r="O11" i="7"/>
  <c r="N11" i="7"/>
  <c r="O17" i="6"/>
  <c r="N17" i="6"/>
  <c r="T8" i="8"/>
  <c r="Z8" i="8" s="1"/>
  <c r="Q19" i="7"/>
  <c r="W14" i="3"/>
  <c r="W16" i="3"/>
  <c r="O13" i="2"/>
  <c r="N13" i="2"/>
  <c r="N7" i="3"/>
  <c r="O7" i="3" s="1"/>
  <c r="O10" i="3"/>
  <c r="N10" i="3"/>
  <c r="N8" i="1"/>
  <c r="O8" i="1"/>
  <c r="N4" i="1"/>
  <c r="O4" i="1" s="1"/>
  <c r="W5" i="2"/>
  <c r="W9" i="3"/>
  <c r="O9" i="16"/>
  <c r="N9" i="16"/>
  <c r="N8" i="17"/>
  <c r="O8" i="17" s="1"/>
  <c r="W4" i="16"/>
  <c r="N15" i="17"/>
  <c r="O15" i="17" s="1"/>
  <c r="N18" i="17"/>
  <c r="O18" i="17" s="1"/>
  <c r="W6" i="16"/>
  <c r="W10" i="17"/>
  <c r="O13" i="16"/>
  <c r="N13" i="16"/>
  <c r="N10" i="16"/>
  <c r="O10" i="16" s="1"/>
  <c r="W5" i="17"/>
  <c r="O20" i="14"/>
  <c r="N20" i="14"/>
  <c r="N11" i="17"/>
  <c r="O11" i="17" s="1"/>
  <c r="O13" i="15"/>
  <c r="N13" i="15"/>
  <c r="O15" i="16"/>
  <c r="N15" i="16"/>
  <c r="W7" i="16"/>
  <c r="N11" i="14"/>
  <c r="O11" i="14" s="1"/>
  <c r="N14" i="15"/>
  <c r="O14" i="15" s="1"/>
  <c r="W8" i="12"/>
  <c r="W18" i="12"/>
  <c r="N9" i="12"/>
  <c r="O9" i="12" s="1"/>
  <c r="N11" i="16"/>
  <c r="O11" i="16" s="1"/>
  <c r="O8" i="14"/>
  <c r="N8" i="14"/>
  <c r="W10" i="13"/>
  <c r="O13" i="13"/>
  <c r="N13" i="13"/>
  <c r="R16" i="12"/>
  <c r="J16" i="12"/>
  <c r="M16" i="12" s="1"/>
  <c r="Q16" i="12"/>
  <c r="P16" i="12"/>
  <c r="W16" i="12" s="1"/>
  <c r="O15" i="14"/>
  <c r="N15" i="14"/>
  <c r="W16" i="13"/>
  <c r="T8" i="12"/>
  <c r="Z8" i="12" s="1"/>
  <c r="W4" i="12"/>
  <c r="W7" i="11"/>
  <c r="N13" i="10"/>
  <c r="O13" i="10" s="1"/>
  <c r="O15" i="10"/>
  <c r="N15" i="10"/>
  <c r="W19" i="9"/>
  <c r="N4" i="10"/>
  <c r="O4" i="10"/>
  <c r="N7" i="9"/>
  <c r="O7" i="9" s="1"/>
  <c r="W17" i="10"/>
  <c r="N5" i="9"/>
  <c r="O5" i="9" s="1"/>
  <c r="O12" i="7"/>
  <c r="N12" i="7"/>
  <c r="O4" i="7"/>
  <c r="N4" i="7"/>
  <c r="N8" i="4"/>
  <c r="O8" i="4" s="1"/>
  <c r="O4" i="3"/>
  <c r="N4" i="3"/>
  <c r="O16" i="8"/>
  <c r="N16" i="8"/>
  <c r="W8" i="6"/>
  <c r="W13" i="3"/>
  <c r="N11" i="2"/>
  <c r="O11" i="2" s="1"/>
  <c r="W12" i="3"/>
  <c r="W14" i="2"/>
  <c r="W5" i="3"/>
  <c r="Z20" i="16" l="1"/>
  <c r="X5" i="9"/>
  <c r="V5" i="9"/>
  <c r="T5" i="9"/>
  <c r="Z5" i="9" s="1"/>
  <c r="V14" i="4"/>
  <c r="T14" i="4"/>
  <c r="X14" i="4"/>
  <c r="V9" i="12"/>
  <c r="X9" i="12"/>
  <c r="T9" i="12"/>
  <c r="V10" i="7"/>
  <c r="T10" i="7"/>
  <c r="X10" i="7"/>
  <c r="X15" i="9"/>
  <c r="V15" i="9"/>
  <c r="T15" i="9"/>
  <c r="Z15" i="9" s="1"/>
  <c r="X8" i="11"/>
  <c r="V8" i="11"/>
  <c r="T8" i="11"/>
  <c r="X13" i="12"/>
  <c r="V13" i="12"/>
  <c r="T13" i="12"/>
  <c r="X11" i="3"/>
  <c r="V11" i="3"/>
  <c r="T11" i="3"/>
  <c r="X7" i="10"/>
  <c r="V7" i="10"/>
  <c r="T7" i="10"/>
  <c r="X15" i="11"/>
  <c r="T15" i="11"/>
  <c r="V15" i="11"/>
  <c r="V12" i="12"/>
  <c r="T12" i="12"/>
  <c r="X12" i="12"/>
  <c r="X18" i="8"/>
  <c r="V18" i="8"/>
  <c r="T18" i="8"/>
  <c r="T17" i="8"/>
  <c r="X17" i="8"/>
  <c r="V17" i="8"/>
  <c r="X11" i="12"/>
  <c r="V11" i="12"/>
  <c r="T11" i="12"/>
  <c r="X17" i="10"/>
  <c r="V17" i="10"/>
  <c r="T17" i="10"/>
  <c r="Z17" i="10" s="1"/>
  <c r="X18" i="15"/>
  <c r="V18" i="15"/>
  <c r="T18" i="15"/>
  <c r="X11" i="10"/>
  <c r="V11" i="10"/>
  <c r="T11" i="10"/>
  <c r="Z11" i="10" s="1"/>
  <c r="X12" i="8"/>
  <c r="V12" i="8"/>
  <c r="T12" i="8"/>
  <c r="T6" i="8"/>
  <c r="Z6" i="8" s="1"/>
  <c r="X6" i="8"/>
  <c r="V6" i="8"/>
  <c r="X6" i="9"/>
  <c r="T6" i="9"/>
  <c r="Z6" i="9" s="1"/>
  <c r="V6" i="9"/>
  <c r="X15" i="7"/>
  <c r="V15" i="7"/>
  <c r="T15" i="7"/>
  <c r="Z15" i="7" s="1"/>
  <c r="X7" i="9"/>
  <c r="V7" i="9"/>
  <c r="T7" i="9"/>
  <c r="X8" i="4"/>
  <c r="T8" i="4"/>
  <c r="V8" i="4"/>
  <c r="V11" i="17"/>
  <c r="T11" i="17"/>
  <c r="Z11" i="17" s="1"/>
  <c r="X11" i="17"/>
  <c r="V14" i="7"/>
  <c r="T14" i="7"/>
  <c r="X14" i="7"/>
  <c r="X19" i="10"/>
  <c r="V19" i="10"/>
  <c r="T19" i="10"/>
  <c r="X10" i="17"/>
  <c r="V10" i="17"/>
  <c r="T10" i="17"/>
  <c r="X10" i="13"/>
  <c r="V10" i="13"/>
  <c r="T10" i="13"/>
  <c r="X19" i="6"/>
  <c r="V19" i="6"/>
  <c r="T19" i="6"/>
  <c r="X4" i="9"/>
  <c r="T4" i="9"/>
  <c r="V4" i="9"/>
  <c r="X13" i="11"/>
  <c r="T13" i="11"/>
  <c r="V13" i="11"/>
  <c r="V20" i="6"/>
  <c r="T20" i="6"/>
  <c r="X20" i="6"/>
  <c r="X14" i="8"/>
  <c r="T14" i="8"/>
  <c r="V14" i="8"/>
  <c r="T13" i="8"/>
  <c r="X13" i="8"/>
  <c r="V13" i="8"/>
  <c r="X14" i="11"/>
  <c r="V14" i="11"/>
  <c r="T14" i="11"/>
  <c r="X4" i="15"/>
  <c r="V4" i="15"/>
  <c r="T4" i="15"/>
  <c r="V8" i="6"/>
  <c r="X8" i="6"/>
  <c r="T8" i="6"/>
  <c r="X18" i="13"/>
  <c r="V18" i="13"/>
  <c r="T18" i="13"/>
  <c r="X13" i="10"/>
  <c r="V13" i="10"/>
  <c r="T13" i="10"/>
  <c r="Z13" i="10" s="1"/>
  <c r="X14" i="9"/>
  <c r="T14" i="9"/>
  <c r="Z14" i="9" s="1"/>
  <c r="V14" i="9"/>
  <c r="X15" i="12"/>
  <c r="V15" i="12"/>
  <c r="T15" i="12"/>
  <c r="Z15" i="12" s="1"/>
  <c r="X9" i="2"/>
  <c r="T9" i="2"/>
  <c r="V9" i="2"/>
  <c r="X5" i="2"/>
  <c r="T5" i="2"/>
  <c r="V5" i="2"/>
  <c r="X4" i="1"/>
  <c r="V4" i="1"/>
  <c r="T4" i="1"/>
  <c r="V16" i="6"/>
  <c r="T16" i="6"/>
  <c r="X16" i="6"/>
  <c r="X9" i="10"/>
  <c r="V9" i="10"/>
  <c r="T9" i="10"/>
  <c r="T20" i="10"/>
  <c r="Z20" i="10" s="1"/>
  <c r="X20" i="10"/>
  <c r="V20" i="10"/>
  <c r="V19" i="13"/>
  <c r="T19" i="13"/>
  <c r="Z19" i="13" s="1"/>
  <c r="X19" i="13"/>
  <c r="V5" i="17"/>
  <c r="T5" i="17"/>
  <c r="X5" i="17"/>
  <c r="X5" i="7"/>
  <c r="V5" i="7"/>
  <c r="T5" i="7"/>
  <c r="Z5" i="7" s="1"/>
  <c r="X6" i="11"/>
  <c r="V6" i="11"/>
  <c r="T6" i="11"/>
  <c r="T16" i="14"/>
  <c r="X16" i="14"/>
  <c r="V16" i="14"/>
  <c r="V8" i="7"/>
  <c r="T8" i="7"/>
  <c r="X8" i="7"/>
  <c r="X8" i="13"/>
  <c r="V8" i="13"/>
  <c r="T8" i="13"/>
  <c r="X9" i="9"/>
  <c r="V9" i="9"/>
  <c r="T9" i="9"/>
  <c r="X18" i="11"/>
  <c r="V18" i="11"/>
  <c r="T18" i="11"/>
  <c r="X5" i="11"/>
  <c r="T5" i="11"/>
  <c r="V5" i="11"/>
  <c r="V7" i="12"/>
  <c r="T7" i="12"/>
  <c r="X7" i="12"/>
  <c r="X18" i="17"/>
  <c r="V18" i="17"/>
  <c r="T18" i="17"/>
  <c r="X11" i="14"/>
  <c r="V11" i="14"/>
  <c r="T11" i="14"/>
  <c r="V15" i="17"/>
  <c r="T15" i="17"/>
  <c r="X15" i="17"/>
  <c r="X5" i="8"/>
  <c r="V5" i="8"/>
  <c r="T5" i="8"/>
  <c r="T15" i="8"/>
  <c r="X15" i="8"/>
  <c r="V15" i="8"/>
  <c r="X7" i="2"/>
  <c r="V7" i="2"/>
  <c r="T7" i="2"/>
  <c r="X13" i="7"/>
  <c r="V13" i="7"/>
  <c r="T13" i="7"/>
  <c r="Z13" i="7" s="1"/>
  <c r="X16" i="9"/>
  <c r="T16" i="9"/>
  <c r="V16" i="9"/>
  <c r="V16" i="7"/>
  <c r="T16" i="7"/>
  <c r="X16" i="7"/>
  <c r="X11" i="11"/>
  <c r="T11" i="11"/>
  <c r="V11" i="11"/>
  <c r="X8" i="2"/>
  <c r="V8" i="2"/>
  <c r="T8" i="2"/>
  <c r="X13" i="9"/>
  <c r="V13" i="9"/>
  <c r="T13" i="9"/>
  <c r="X13" i="6"/>
  <c r="V13" i="6"/>
  <c r="T13" i="6"/>
  <c r="X10" i="9"/>
  <c r="T10" i="9"/>
  <c r="Z10" i="9" s="1"/>
  <c r="V10" i="9"/>
  <c r="X9" i="15"/>
  <c r="T9" i="15"/>
  <c r="V9" i="15"/>
  <c r="X6" i="1"/>
  <c r="V6" i="1"/>
  <c r="T6" i="1"/>
  <c r="V11" i="13"/>
  <c r="T11" i="13"/>
  <c r="X11" i="13"/>
  <c r="V7" i="16"/>
  <c r="T7" i="16"/>
  <c r="Z7" i="16" s="1"/>
  <c r="X7" i="16"/>
  <c r="X14" i="15"/>
  <c r="V14" i="15"/>
  <c r="T14" i="15"/>
  <c r="V9" i="8"/>
  <c r="T9" i="8"/>
  <c r="X9" i="8"/>
  <c r="X11" i="9"/>
  <c r="V11" i="9"/>
  <c r="T11" i="9"/>
  <c r="X16" i="11"/>
  <c r="V16" i="11"/>
  <c r="T16" i="11"/>
  <c r="X6" i="12"/>
  <c r="V6" i="12"/>
  <c r="T6" i="12"/>
  <c r="Z6" i="12" s="1"/>
  <c r="V14" i="6"/>
  <c r="T14" i="6"/>
  <c r="X14" i="6"/>
  <c r="T18" i="10"/>
  <c r="X18" i="10"/>
  <c r="V18" i="10"/>
  <c r="V17" i="13"/>
  <c r="T17" i="13"/>
  <c r="Z17" i="13" s="1"/>
  <c r="X17" i="13"/>
  <c r="V6" i="10"/>
  <c r="T6" i="10"/>
  <c r="X6" i="10"/>
  <c r="X17" i="11"/>
  <c r="T17" i="11"/>
  <c r="V17" i="11"/>
  <c r="V19" i="16"/>
  <c r="T19" i="16"/>
  <c r="X19" i="16"/>
  <c r="T4" i="8"/>
  <c r="X4" i="8"/>
  <c r="V4" i="8"/>
  <c r="X12" i="17"/>
  <c r="V12" i="17"/>
  <c r="T12" i="17"/>
  <c r="Z12" i="17" s="1"/>
  <c r="X14" i="2"/>
  <c r="V14" i="2"/>
  <c r="T14" i="2"/>
  <c r="X9" i="7"/>
  <c r="V9" i="7"/>
  <c r="T9" i="7"/>
  <c r="T11" i="16"/>
  <c r="X11" i="16"/>
  <c r="V11" i="16"/>
  <c r="V18" i="6"/>
  <c r="T18" i="6"/>
  <c r="X18" i="6"/>
  <c r="V9" i="13"/>
  <c r="T9" i="13"/>
  <c r="X9" i="13"/>
  <c r="X7" i="3"/>
  <c r="V7" i="3"/>
  <c r="T7" i="3"/>
  <c r="X4" i="12"/>
  <c r="V4" i="12"/>
  <c r="T4" i="12"/>
  <c r="X20" i="13"/>
  <c r="V20" i="13"/>
  <c r="T20" i="13"/>
  <c r="Z20" i="13" s="1"/>
  <c r="X11" i="2"/>
  <c r="T11" i="2"/>
  <c r="V11" i="2"/>
  <c r="V10" i="16"/>
  <c r="T10" i="16"/>
  <c r="X10" i="16"/>
  <c r="X8" i="17"/>
  <c r="V8" i="17"/>
  <c r="T8" i="17"/>
  <c r="X17" i="9"/>
  <c r="V17" i="9"/>
  <c r="T17" i="9"/>
  <c r="Z17" i="9" s="1"/>
  <c r="X12" i="9"/>
  <c r="T12" i="9"/>
  <c r="V12" i="9"/>
  <c r="X6" i="3"/>
  <c r="T6" i="3"/>
  <c r="V6" i="3"/>
  <c r="X10" i="11"/>
  <c r="V10" i="11"/>
  <c r="T10" i="11"/>
  <c r="X4" i="16"/>
  <c r="T4" i="16"/>
  <c r="V4" i="16"/>
  <c r="X15" i="3"/>
  <c r="V15" i="3"/>
  <c r="T15" i="3"/>
  <c r="Z15" i="3" s="1"/>
  <c r="X12" i="1"/>
  <c r="V12" i="1"/>
  <c r="T12" i="1"/>
  <c r="X16" i="15"/>
  <c r="V16" i="15"/>
  <c r="T16" i="15"/>
  <c r="X12" i="4"/>
  <c r="V12" i="4"/>
  <c r="T12" i="4"/>
  <c r="X17" i="7"/>
  <c r="V17" i="7"/>
  <c r="T17" i="7"/>
  <c r="X8" i="1"/>
  <c r="V8" i="1"/>
  <c r="T8" i="1"/>
  <c r="X19" i="11"/>
  <c r="T19" i="11"/>
  <c r="V19" i="11"/>
  <c r="X10" i="3"/>
  <c r="T10" i="3"/>
  <c r="V10" i="3"/>
  <c r="V5" i="13"/>
  <c r="T5" i="13"/>
  <c r="X5" i="13"/>
  <c r="X11" i="15"/>
  <c r="T11" i="15"/>
  <c r="V11" i="15"/>
  <c r="X10" i="1"/>
  <c r="V10" i="1"/>
  <c r="T10" i="1"/>
  <c r="X6" i="16"/>
  <c r="V6" i="16"/>
  <c r="T6" i="16"/>
  <c r="T12" i="10"/>
  <c r="X12" i="10"/>
  <c r="V12" i="10"/>
  <c r="T14" i="10"/>
  <c r="Z14" i="10" s="1"/>
  <c r="X14" i="10"/>
  <c r="V14" i="10"/>
  <c r="X12" i="15"/>
  <c r="V12" i="15"/>
  <c r="T12" i="15"/>
  <c r="X13" i="14"/>
  <c r="V13" i="14"/>
  <c r="T13" i="14"/>
  <c r="Z13" i="14" s="1"/>
  <c r="V9" i="17"/>
  <c r="T9" i="17"/>
  <c r="X9" i="17"/>
  <c r="X5" i="14"/>
  <c r="V5" i="14"/>
  <c r="T5" i="14"/>
  <c r="V7" i="13"/>
  <c r="T7" i="13"/>
  <c r="Z7" i="13" s="1"/>
  <c r="X7" i="13"/>
  <c r="N20" i="12"/>
  <c r="O20" i="12"/>
  <c r="X17" i="15"/>
  <c r="T17" i="15"/>
  <c r="V17" i="15"/>
  <c r="X12" i="2"/>
  <c r="V12" i="2"/>
  <c r="T12" i="2"/>
  <c r="V18" i="7"/>
  <c r="T18" i="7"/>
  <c r="X18" i="7"/>
  <c r="X17" i="14"/>
  <c r="V17" i="14"/>
  <c r="T17" i="14"/>
  <c r="X20" i="17"/>
  <c r="V20" i="17"/>
  <c r="T20" i="17"/>
  <c r="V16" i="16"/>
  <c r="T16" i="16"/>
  <c r="X16" i="16"/>
  <c r="X14" i="17"/>
  <c r="V14" i="17"/>
  <c r="T14" i="17"/>
  <c r="Z14" i="17" s="1"/>
  <c r="X9" i="6"/>
  <c r="V9" i="6"/>
  <c r="T9" i="6"/>
  <c r="Z9" i="6" s="1"/>
  <c r="X4" i="11"/>
  <c r="V4" i="11"/>
  <c r="T4" i="11"/>
  <c r="X20" i="11"/>
  <c r="V20" i="11"/>
  <c r="T20" i="11"/>
  <c r="V6" i="7"/>
  <c r="T6" i="7"/>
  <c r="X6" i="7"/>
  <c r="X6" i="2"/>
  <c r="V6" i="2"/>
  <c r="T6" i="2"/>
  <c r="N14" i="12"/>
  <c r="O14" i="12" s="1"/>
  <c r="V4" i="7"/>
  <c r="T4" i="7"/>
  <c r="O19" i="7"/>
  <c r="X4" i="7"/>
  <c r="V4" i="10"/>
  <c r="T4" i="10"/>
  <c r="X4" i="10"/>
  <c r="T20" i="14"/>
  <c r="X20" i="14"/>
  <c r="V20" i="14"/>
  <c r="T9" i="16"/>
  <c r="X9" i="16"/>
  <c r="V9" i="16"/>
  <c r="Z6" i="4"/>
  <c r="V5" i="6"/>
  <c r="T5" i="6"/>
  <c r="X5" i="6"/>
  <c r="V14" i="16"/>
  <c r="T14" i="16"/>
  <c r="X14" i="16"/>
  <c r="X16" i="8"/>
  <c r="T16" i="8"/>
  <c r="Z16" i="8" s="1"/>
  <c r="V16" i="8"/>
  <c r="V13" i="13"/>
  <c r="T13" i="13"/>
  <c r="X13" i="13"/>
  <c r="T15" i="16"/>
  <c r="X15" i="16"/>
  <c r="V15" i="16"/>
  <c r="V12" i="6"/>
  <c r="X12" i="6"/>
  <c r="T12" i="6"/>
  <c r="X4" i="2"/>
  <c r="T4" i="2"/>
  <c r="V4" i="2"/>
  <c r="T14" i="14"/>
  <c r="Z14" i="14" s="1"/>
  <c r="X14" i="14"/>
  <c r="V14" i="14"/>
  <c r="V19" i="17"/>
  <c r="T19" i="17"/>
  <c r="Z19" i="17" s="1"/>
  <c r="X19" i="17"/>
  <c r="X10" i="2"/>
  <c r="V10" i="2"/>
  <c r="T10" i="2"/>
  <c r="X12" i="11"/>
  <c r="V12" i="11"/>
  <c r="T12" i="11"/>
  <c r="Z12" i="11" s="1"/>
  <c r="T10" i="14"/>
  <c r="X10" i="14"/>
  <c r="V10" i="14"/>
  <c r="X9" i="14"/>
  <c r="V9" i="14"/>
  <c r="T9" i="14"/>
  <c r="V13" i="17"/>
  <c r="T13" i="17"/>
  <c r="X13" i="17"/>
  <c r="X7" i="8"/>
  <c r="V7" i="8"/>
  <c r="T7" i="8"/>
  <c r="T19" i="8"/>
  <c r="Z19" i="8" s="1"/>
  <c r="X19" i="8"/>
  <c r="V19" i="8"/>
  <c r="X19" i="14"/>
  <c r="V19" i="14"/>
  <c r="T19" i="14"/>
  <c r="T12" i="14"/>
  <c r="X12" i="14"/>
  <c r="V12" i="14"/>
  <c r="Z6" i="13"/>
  <c r="X7" i="15"/>
  <c r="T7" i="15"/>
  <c r="Z7" i="15" s="1"/>
  <c r="V7" i="15"/>
  <c r="X9" i="11"/>
  <c r="T9" i="11"/>
  <c r="V9" i="11"/>
  <c r="X5" i="10"/>
  <c r="V5" i="10"/>
  <c r="T5" i="10"/>
  <c r="V18" i="12"/>
  <c r="T18" i="12"/>
  <c r="X18" i="12"/>
  <c r="X6" i="15"/>
  <c r="V6" i="15"/>
  <c r="T6" i="15"/>
  <c r="V7" i="17"/>
  <c r="T7" i="17"/>
  <c r="X7" i="17"/>
  <c r="X19" i="9"/>
  <c r="V19" i="9"/>
  <c r="T19" i="9"/>
  <c r="Z6" i="6"/>
  <c r="X16" i="3"/>
  <c r="T16" i="3"/>
  <c r="V16" i="3"/>
  <c r="N11" i="6"/>
  <c r="O11" i="6" s="1"/>
  <c r="Z4" i="13"/>
  <c r="T13" i="16"/>
  <c r="X13" i="16"/>
  <c r="V13" i="16"/>
  <c r="V5" i="16"/>
  <c r="T5" i="16"/>
  <c r="X5" i="16"/>
  <c r="V12" i="7"/>
  <c r="T12" i="7"/>
  <c r="X12" i="7"/>
  <c r="X17" i="6"/>
  <c r="V17" i="6"/>
  <c r="T17" i="6"/>
  <c r="V17" i="17"/>
  <c r="T17" i="17"/>
  <c r="X17" i="17"/>
  <c r="W14" i="12"/>
  <c r="Z12" i="13"/>
  <c r="W10" i="6"/>
  <c r="T8" i="14"/>
  <c r="X8" i="14"/>
  <c r="V8" i="14"/>
  <c r="X4" i="6"/>
  <c r="V4" i="6"/>
  <c r="T4" i="6"/>
  <c r="X4" i="3"/>
  <c r="T4" i="3"/>
  <c r="Z4" i="3" s="1"/>
  <c r="V4" i="3"/>
  <c r="X15" i="10"/>
  <c r="V15" i="10"/>
  <c r="T15" i="10"/>
  <c r="Z15" i="10" s="1"/>
  <c r="X15" i="14"/>
  <c r="V15" i="14"/>
  <c r="T15" i="14"/>
  <c r="X13" i="15"/>
  <c r="T13" i="15"/>
  <c r="V13" i="15"/>
  <c r="X13" i="2"/>
  <c r="T13" i="2"/>
  <c r="Z13" i="2" s="1"/>
  <c r="V13" i="2"/>
  <c r="X11" i="7"/>
  <c r="V11" i="7"/>
  <c r="T11" i="7"/>
  <c r="V15" i="13"/>
  <c r="T15" i="13"/>
  <c r="X15" i="13"/>
  <c r="T4" i="14"/>
  <c r="X4" i="14"/>
  <c r="V4" i="14"/>
  <c r="X4" i="17"/>
  <c r="V4" i="17"/>
  <c r="T4" i="17"/>
  <c r="W5" i="12"/>
  <c r="V20" i="15"/>
  <c r="T20" i="15"/>
  <c r="X20" i="15"/>
  <c r="X5" i="15"/>
  <c r="T5" i="15"/>
  <c r="V5" i="15"/>
  <c r="X14" i="13"/>
  <c r="V14" i="13"/>
  <c r="T14" i="13"/>
  <c r="X19" i="12"/>
  <c r="V19" i="12"/>
  <c r="T19" i="12"/>
  <c r="V17" i="16"/>
  <c r="T17" i="16"/>
  <c r="Z17" i="16" s="1"/>
  <c r="X17" i="16"/>
  <c r="X19" i="15"/>
  <c r="T19" i="15"/>
  <c r="V19" i="15"/>
  <c r="X8" i="3"/>
  <c r="T8" i="3"/>
  <c r="V8" i="3"/>
  <c r="X7" i="7"/>
  <c r="V7" i="7"/>
  <c r="T7" i="7"/>
  <c r="T11" i="8"/>
  <c r="X11" i="8"/>
  <c r="V11" i="8"/>
  <c r="X8" i="9"/>
  <c r="T8" i="9"/>
  <c r="V8" i="9"/>
  <c r="X18" i="9"/>
  <c r="T18" i="9"/>
  <c r="V18" i="9"/>
  <c r="X17" i="12"/>
  <c r="V17" i="12"/>
  <c r="T17" i="12"/>
  <c r="X15" i="15"/>
  <c r="T15" i="15"/>
  <c r="Z15" i="15" s="1"/>
  <c r="V15" i="15"/>
  <c r="X12" i="3"/>
  <c r="T12" i="3"/>
  <c r="V12" i="3"/>
  <c r="X7" i="11"/>
  <c r="T7" i="11"/>
  <c r="V7" i="11"/>
  <c r="X14" i="3"/>
  <c r="T14" i="3"/>
  <c r="V14" i="3"/>
  <c r="W11" i="6"/>
  <c r="W8" i="10"/>
  <c r="V10" i="12"/>
  <c r="T10" i="12"/>
  <c r="X10" i="12"/>
  <c r="X20" i="8"/>
  <c r="V20" i="8"/>
  <c r="T20" i="8"/>
  <c r="X10" i="8"/>
  <c r="V10" i="8"/>
  <c r="T10" i="8"/>
  <c r="X16" i="13"/>
  <c r="V16" i="13"/>
  <c r="T16" i="13"/>
  <c r="T16" i="10"/>
  <c r="X16" i="10"/>
  <c r="V16" i="10"/>
  <c r="X20" i="9"/>
  <c r="T20" i="9"/>
  <c r="V20" i="9"/>
  <c r="T18" i="14"/>
  <c r="X18" i="14"/>
  <c r="V18" i="14"/>
  <c r="V12" i="16"/>
  <c r="T12" i="16"/>
  <c r="X12" i="16"/>
  <c r="X15" i="2"/>
  <c r="T15" i="2"/>
  <c r="V15" i="2"/>
  <c r="X8" i="15"/>
  <c r="V8" i="15"/>
  <c r="T8" i="15"/>
  <c r="X10" i="15"/>
  <c r="V10" i="15"/>
  <c r="T10" i="15"/>
  <c r="Z10" i="15" s="1"/>
  <c r="X5" i="3"/>
  <c r="V5" i="3"/>
  <c r="T5" i="3"/>
  <c r="Z5" i="3" s="1"/>
  <c r="N10" i="6"/>
  <c r="O10" i="6" s="1"/>
  <c r="X16" i="17"/>
  <c r="V16" i="17"/>
  <c r="T16" i="17"/>
  <c r="X13" i="3"/>
  <c r="V13" i="3"/>
  <c r="T13" i="3"/>
  <c r="Z13" i="3" s="1"/>
  <c r="T6" i="14"/>
  <c r="V6" i="14"/>
  <c r="X6" i="14"/>
  <c r="Z4" i="4"/>
  <c r="N5" i="12"/>
  <c r="O5" i="12" s="1"/>
  <c r="W20" i="12"/>
  <c r="X9" i="3"/>
  <c r="V9" i="3"/>
  <c r="T9" i="3"/>
  <c r="N8" i="10"/>
  <c r="O8" i="10" s="1"/>
  <c r="Z10" i="4"/>
  <c r="Z18" i="16"/>
  <c r="X6" i="17"/>
  <c r="V6" i="17"/>
  <c r="T6" i="17"/>
  <c r="V7" i="14"/>
  <c r="T7" i="14"/>
  <c r="X7" i="14"/>
  <c r="X7" i="6"/>
  <c r="V7" i="6"/>
  <c r="T7" i="6"/>
  <c r="Z7" i="6" s="1"/>
  <c r="X15" i="6"/>
  <c r="V15" i="6"/>
  <c r="T15" i="6"/>
  <c r="N16" i="12"/>
  <c r="O16" i="12" s="1"/>
  <c r="N10" i="10"/>
  <c r="O10" i="10" s="1"/>
  <c r="Z16" i="17" l="1"/>
  <c r="Z16" i="16"/>
  <c r="Z6" i="16"/>
  <c r="Z15" i="16"/>
  <c r="Z14" i="16"/>
  <c r="Z9" i="16"/>
  <c r="Z20" i="15"/>
  <c r="Z14" i="15"/>
  <c r="Z4" i="14"/>
  <c r="Z8" i="14"/>
  <c r="Z15" i="14"/>
  <c r="Z16" i="13"/>
  <c r="Z13" i="12"/>
  <c r="Z19" i="11"/>
  <c r="Z11" i="11"/>
  <c r="Z12" i="10"/>
  <c r="Z18" i="10"/>
  <c r="Z19" i="10"/>
  <c r="Z7" i="10"/>
  <c r="Z19" i="9"/>
  <c r="Z7" i="8"/>
  <c r="Z12" i="8"/>
  <c r="Z15" i="8"/>
  <c r="Z11" i="7"/>
  <c r="Z4" i="7"/>
  <c r="Z8" i="6"/>
  <c r="Z20" i="6"/>
  <c r="Z19" i="6"/>
  <c r="Z12" i="4"/>
  <c r="Z8" i="2"/>
  <c r="Z14" i="2"/>
  <c r="Z6" i="1"/>
  <c r="V10" i="10"/>
  <c r="T10" i="10"/>
  <c r="X10" i="10"/>
  <c r="V10" i="6"/>
  <c r="X10" i="6"/>
  <c r="T10" i="6"/>
  <c r="Z10" i="6" s="1"/>
  <c r="V16" i="12"/>
  <c r="T16" i="12"/>
  <c r="X16" i="12"/>
  <c r="V14" i="12"/>
  <c r="T14" i="12"/>
  <c r="X14" i="12"/>
  <c r="V8" i="10"/>
  <c r="T8" i="10"/>
  <c r="X8" i="10"/>
  <c r="X11" i="6"/>
  <c r="V11" i="6"/>
  <c r="T11" i="6"/>
  <c r="V5" i="12"/>
  <c r="T5" i="12"/>
  <c r="X5" i="12"/>
  <c r="Z8" i="9"/>
  <c r="Z6" i="17"/>
  <c r="Z6" i="14"/>
  <c r="Z16" i="10"/>
  <c r="Z14" i="3"/>
  <c r="Z4" i="17"/>
  <c r="Z13" i="15"/>
  <c r="Z6" i="15"/>
  <c r="Z10" i="2"/>
  <c r="Z17" i="15"/>
  <c r="Z12" i="15"/>
  <c r="Z11" i="15"/>
  <c r="Z10" i="11"/>
  <c r="Z10" i="16"/>
  <c r="Z4" i="12"/>
  <c r="Z16" i="11"/>
  <c r="Z11" i="13"/>
  <c r="Z16" i="7"/>
  <c r="Z7" i="2"/>
  <c r="Z18" i="11"/>
  <c r="Z5" i="2"/>
  <c r="Z18" i="15"/>
  <c r="Z12" i="12"/>
  <c r="Z11" i="3"/>
  <c r="Z13" i="16"/>
  <c r="Z9" i="11"/>
  <c r="Z12" i="14"/>
  <c r="Z4" i="2"/>
  <c r="Z6" i="7"/>
  <c r="Z18" i="7"/>
  <c r="V20" i="12"/>
  <c r="T20" i="12"/>
  <c r="X20" i="12"/>
  <c r="Z18" i="6"/>
  <c r="Z4" i="8"/>
  <c r="Z6" i="10"/>
  <c r="Z15" i="17"/>
  <c r="Z8" i="7"/>
  <c r="Z16" i="6"/>
  <c r="Z5" i="15"/>
  <c r="Z15" i="2"/>
  <c r="Z10" i="12"/>
  <c r="Z7" i="11"/>
  <c r="Z17" i="12"/>
  <c r="Z8" i="3"/>
  <c r="Z19" i="12"/>
  <c r="K27" i="6"/>
  <c r="K28" i="6" s="1"/>
  <c r="Z4" i="6"/>
  <c r="Z12" i="7"/>
  <c r="Z19" i="14"/>
  <c r="Z13" i="13"/>
  <c r="Z20" i="17"/>
  <c r="Z9" i="17"/>
  <c r="Z5" i="13"/>
  <c r="Z8" i="1"/>
  <c r="Z11" i="2"/>
  <c r="Z7" i="3"/>
  <c r="Z14" i="6"/>
  <c r="Z11" i="9"/>
  <c r="Z13" i="6"/>
  <c r="Z16" i="9"/>
  <c r="Z7" i="12"/>
  <c r="Z9" i="9"/>
  <c r="Z9" i="2"/>
  <c r="Z17" i="8"/>
  <c r="Z15" i="11"/>
  <c r="Z14" i="4"/>
  <c r="Z20" i="9"/>
  <c r="Z10" i="8"/>
  <c r="Z18" i="12"/>
  <c r="Z10" i="14"/>
  <c r="Z12" i="6"/>
  <c r="Z5" i="6"/>
  <c r="Z20" i="14"/>
  <c r="Z20" i="11"/>
  <c r="Z12" i="2"/>
  <c r="Z10" i="1"/>
  <c r="Z16" i="15"/>
  <c r="Z6" i="3"/>
  <c r="Z8" i="17"/>
  <c r="Z19" i="16"/>
  <c r="Z11" i="14"/>
  <c r="Z4" i="1"/>
  <c r="Z4" i="15"/>
  <c r="Z13" i="8"/>
  <c r="Z13" i="11"/>
  <c r="Z10" i="13"/>
  <c r="Z8" i="4"/>
  <c r="Z18" i="8"/>
  <c r="Z18" i="14"/>
  <c r="Z17" i="17"/>
  <c r="Z13" i="17"/>
  <c r="Z10" i="7"/>
  <c r="Z7" i="14"/>
  <c r="Z12" i="16"/>
  <c r="Z12" i="3"/>
  <c r="Z11" i="8"/>
  <c r="Z19" i="15"/>
  <c r="Z14" i="13"/>
  <c r="Z5" i="16"/>
  <c r="Z7" i="17"/>
  <c r="Z5" i="10"/>
  <c r="Z4" i="10"/>
  <c r="Z6" i="2"/>
  <c r="Z17" i="14"/>
  <c r="Z10" i="3"/>
  <c r="Z17" i="7"/>
  <c r="Z4" i="16"/>
  <c r="Z11" i="16"/>
  <c r="Z9" i="15"/>
  <c r="Z13" i="9"/>
  <c r="Z5" i="8"/>
  <c r="Z5" i="11"/>
  <c r="Z8" i="13"/>
  <c r="Z16" i="14"/>
  <c r="Z5" i="17"/>
  <c r="Z9" i="10"/>
  <c r="Z18" i="13"/>
  <c r="Z14" i="8"/>
  <c r="Z14" i="7"/>
  <c r="Z7" i="9"/>
  <c r="Z11" i="12"/>
  <c r="Z8" i="11"/>
  <c r="Z15" i="6"/>
  <c r="Z9" i="3"/>
  <c r="Z8" i="15"/>
  <c r="Z20" i="8"/>
  <c r="Z18" i="9"/>
  <c r="Z7" i="7"/>
  <c r="Z15" i="13"/>
  <c r="Z17" i="6"/>
  <c r="Z16" i="3"/>
  <c r="Z9" i="14"/>
  <c r="Z4" i="11"/>
  <c r="Z5" i="14"/>
  <c r="Z12" i="1"/>
  <c r="Z12" i="9"/>
  <c r="Z9" i="13"/>
  <c r="Z9" i="7"/>
  <c r="Z17" i="11"/>
  <c r="Z9" i="8"/>
  <c r="Z18" i="17"/>
  <c r="Z6" i="11"/>
  <c r="Z14" i="11"/>
  <c r="Z4" i="9"/>
  <c r="Z10" i="17"/>
  <c r="Z9" i="12"/>
  <c r="Z5" i="12" l="1"/>
  <c r="Z19" i="7"/>
  <c r="Z18" i="3"/>
  <c r="Z15" i="1"/>
  <c r="Z16" i="12"/>
  <c r="Z20" i="12"/>
  <c r="Z8" i="10"/>
  <c r="Z14" i="12"/>
  <c r="Z17" i="2"/>
  <c r="Z11" i="6"/>
  <c r="Z10" i="10"/>
</calcChain>
</file>

<file path=xl/sharedStrings.xml><?xml version="1.0" encoding="utf-8"?>
<sst xmlns="http://schemas.openxmlformats.org/spreadsheetml/2006/main" count="1065" uniqueCount="141">
  <si>
    <t xml:space="preserve"> </t>
  </si>
  <si>
    <t>Rate per car parking</t>
  </si>
  <si>
    <t>Rate per bike parking</t>
  </si>
  <si>
    <t>Rate per sq ft</t>
  </si>
  <si>
    <t>UNIT</t>
  </si>
  <si>
    <t>Total Area(SQM)</t>
  </si>
  <si>
    <t>Total Area (SQM)</t>
  </si>
  <si>
    <t>Shop Area (SQM)</t>
  </si>
  <si>
    <t>SHOP AREA (SFT)</t>
  </si>
  <si>
    <t xml:space="preserve">Sitout Area (Sq.Mt.) </t>
  </si>
  <si>
    <t xml:space="preserve">SitoutArea (Sq.Ft.) </t>
  </si>
  <si>
    <t>TOTAL (Sqft)</t>
  </si>
  <si>
    <t>SALEABLE</t>
  </si>
  <si>
    <t>Basic Value</t>
  </si>
  <si>
    <t>Covered Car Parking Charges</t>
  </si>
  <si>
    <t>Bike Parking</t>
  </si>
  <si>
    <t>Agreement Value</t>
  </si>
  <si>
    <t>Agreement Value After APD</t>
  </si>
  <si>
    <t>Gen Set</t>
  </si>
  <si>
    <t>MSEB</t>
  </si>
  <si>
    <t>Share Money</t>
  </si>
  <si>
    <t>Agreement Value + Other Charges</t>
  </si>
  <si>
    <t>Registration Charges</t>
  </si>
  <si>
    <t>GST on Agreement Value</t>
  </si>
  <si>
    <t>GST on other Charges</t>
  </si>
  <si>
    <t>Stamp Duty</t>
  </si>
  <si>
    <t>Legal</t>
  </si>
  <si>
    <t>Total Value</t>
  </si>
  <si>
    <t>Client Name</t>
  </si>
  <si>
    <t>Client Location</t>
  </si>
  <si>
    <t>Source</t>
  </si>
  <si>
    <t xml:space="preserve">Rate/sq ft </t>
  </si>
  <si>
    <t>RESTAURANT - 01</t>
  </si>
  <si>
    <t>Pingle Group</t>
  </si>
  <si>
    <t>MEZZ</t>
  </si>
  <si>
    <t>RESTAURANT - 02</t>
  </si>
  <si>
    <t>RESTAURANT - 03</t>
  </si>
  <si>
    <t>RESTAURANT - 04</t>
  </si>
  <si>
    <t>RESTAURANT - 05</t>
  </si>
  <si>
    <t>P</t>
  </si>
  <si>
    <t>A</t>
  </si>
  <si>
    <t>Car parking</t>
  </si>
  <si>
    <t>Bike parking</t>
  </si>
  <si>
    <t>Retail Payment Terms</t>
  </si>
  <si>
    <t>Percentage</t>
  </si>
  <si>
    <t xml:space="preserve">Booking </t>
  </si>
  <si>
    <t xml:space="preserve">At the time of Agreement </t>
  </si>
  <si>
    <t xml:space="preserve">Plinth </t>
  </si>
  <si>
    <t>1st Floor Slab</t>
  </si>
  <si>
    <t>Car : Schooter Ratio</t>
  </si>
  <si>
    <t>2nd Floor Slab</t>
  </si>
  <si>
    <t>Restaurant</t>
  </si>
  <si>
    <t>1:8</t>
  </si>
  <si>
    <t>Completion of the walls, internal plaster, doors and windows</t>
  </si>
  <si>
    <t>Retail</t>
  </si>
  <si>
    <t>2:6</t>
  </si>
  <si>
    <t xml:space="preserve">completion of the Sanitary fittings, staircases, lift wells, lobbies upto the floor level </t>
  </si>
  <si>
    <t xml:space="preserve">completion of the external plumbing, external plaster, elevation, terraces with waterproofing, of the building or wing </t>
  </si>
  <si>
    <t>Offices</t>
  </si>
  <si>
    <t xml:space="preserve">completion of the lifts, water pumps, electrical fittings, electro, mechanical and environment requirements, entrance lobby/s, plinth protection, paving of areas appertain of the building or wing </t>
  </si>
  <si>
    <t xml:space="preserve">total consideration against and at the time of handing over of the possession </t>
  </si>
  <si>
    <t>Area in SQM</t>
  </si>
  <si>
    <t xml:space="preserve">DG Backup, MSEB Charges, Share Money, Society Formation, Water Connection, Fire Fighting System &amp; Other Miscellaneous Charges on Possession	</t>
  </si>
  <si>
    <t xml:space="preserve">Enclosed Balcony Area (Sq.Mt.) </t>
  </si>
  <si>
    <t xml:space="preserve">Enclosed Balcony Area (Sq.Ft.) </t>
  </si>
  <si>
    <t>TOTAL(SFT)</t>
  </si>
  <si>
    <t xml:space="preserve">SALEABLE (sq ft) </t>
  </si>
  <si>
    <t>Satyajeet Pingale</t>
  </si>
  <si>
    <t>Anupama Bhongale</t>
  </si>
  <si>
    <t>RETAIL - 05</t>
  </si>
  <si>
    <t>Sachin &amp; Aparna Murmurkar</t>
  </si>
  <si>
    <t>RETAIL - 06</t>
  </si>
  <si>
    <t>Meghana Pingale</t>
  </si>
  <si>
    <t>RETAIL - 07</t>
  </si>
  <si>
    <t>RETAIL - 08</t>
  </si>
  <si>
    <t>RETAIL - 09</t>
  </si>
  <si>
    <t>RETAIL - 10</t>
  </si>
  <si>
    <t>Satish Pingale</t>
  </si>
  <si>
    <t>RETAIL - 11</t>
  </si>
  <si>
    <t>RETAIL - 12</t>
  </si>
  <si>
    <t>Resto 50sqm</t>
  </si>
  <si>
    <t>1 car &amp; 8 Bikes</t>
  </si>
  <si>
    <t>Retail 100sqm</t>
  </si>
  <si>
    <t>2 cars &amp; 6 Bikes</t>
  </si>
  <si>
    <t>RETAIL - 13</t>
  </si>
  <si>
    <t xml:space="preserve">Balcony Area (Sq.Mt.) </t>
  </si>
  <si>
    <t xml:space="preserve">Balcony Area (Sq.Ft.) </t>
  </si>
  <si>
    <t>SHOWROOM - 01</t>
  </si>
  <si>
    <t>SHOWROOM - 02</t>
  </si>
  <si>
    <t>Inventory</t>
  </si>
  <si>
    <t xml:space="preserve">Finished </t>
  </si>
  <si>
    <t>Quoted</t>
  </si>
  <si>
    <t>Closing standard payment (maximum 15 percent lower)</t>
  </si>
  <si>
    <t>50% Payment on booking and rest standard payment</t>
  </si>
  <si>
    <t>75 % Payment</t>
  </si>
  <si>
    <t>100%Down payment</t>
  </si>
  <si>
    <t xml:space="preserve">Ground </t>
  </si>
  <si>
    <t xml:space="preserve">First </t>
  </si>
  <si>
    <t xml:space="preserve">Second </t>
  </si>
  <si>
    <t xml:space="preserve">Office </t>
  </si>
  <si>
    <t>Office 5/6/7/8 floor</t>
  </si>
  <si>
    <t>Office 9/10/11/12 floor</t>
  </si>
  <si>
    <t>Office 13/14/15/16 floor</t>
  </si>
  <si>
    <t>Terms</t>
  </si>
  <si>
    <t xml:space="preserve">Agreement </t>
  </si>
  <si>
    <t>2nd floor slab</t>
  </si>
  <si>
    <t>5th floor slab</t>
  </si>
  <si>
    <t>8th floor slab</t>
  </si>
  <si>
    <t>5th  floor slab</t>
  </si>
  <si>
    <t>12th floor slab</t>
  </si>
  <si>
    <t>16th floor slab</t>
  </si>
  <si>
    <t xml:space="preserve">Possesion </t>
  </si>
  <si>
    <t xml:space="preserve">Golden Bell Rates </t>
  </si>
  <si>
    <t>1st slab</t>
  </si>
  <si>
    <t xml:space="preserve">2nd slab </t>
  </si>
  <si>
    <t xml:space="preserve">3rd slab </t>
  </si>
  <si>
    <t>4th slab</t>
  </si>
  <si>
    <t>5th slab</t>
  </si>
  <si>
    <t xml:space="preserve">6th slab </t>
  </si>
  <si>
    <t>Electrical &amp; plumbing</t>
  </si>
  <si>
    <t>Working</t>
  </si>
  <si>
    <t>Office - 01</t>
  </si>
  <si>
    <t>Office - 02</t>
  </si>
  <si>
    <t>Office - 03</t>
  </si>
  <si>
    <t>Office - 04</t>
  </si>
  <si>
    <t xml:space="preserve">Office - 05 </t>
  </si>
  <si>
    <t>Office - 06</t>
  </si>
  <si>
    <t>Office - 07</t>
  </si>
  <si>
    <t>Office - 08</t>
  </si>
  <si>
    <t>Office - 09</t>
  </si>
  <si>
    <t>Office - 10</t>
  </si>
  <si>
    <t>Office - 11</t>
  </si>
  <si>
    <t>Office - 12</t>
  </si>
  <si>
    <t>Office - 13</t>
  </si>
  <si>
    <t>Office - 14</t>
  </si>
  <si>
    <t>Office - 15</t>
  </si>
  <si>
    <t>Office - 16</t>
  </si>
  <si>
    <t>Office - 17</t>
  </si>
  <si>
    <t>hold</t>
  </si>
  <si>
    <t>REFUGE</t>
  </si>
  <si>
    <t>REFUGE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</si>
</sst>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₹]#,##0"/>
  </numFmts>
  <fonts count="12" x14ac:knownFonts="1">
    <font>
      <sz val="10"/>
      <color rgb="FF000000"/>
      <name val="Arial"/>
      <scheme val="minor"/>
    </font>
    <font>
      <sz val="9"/>
      <color rgb="FF000000"/>
      <name val="Calibri"/>
    </font>
    <font>
      <b/>
      <sz val="9"/>
      <color rgb="FF000000"/>
      <name val="Calibri"/>
    </font>
    <font>
      <sz val="9"/>
      <color theme="1"/>
      <name val="Calibri"/>
    </font>
    <font>
      <b/>
      <sz val="9"/>
      <color theme="1"/>
      <name val="Calibri"/>
    </font>
    <font>
      <sz val="10"/>
      <name val="Arial"/>
    </font>
    <font>
      <sz val="9"/>
      <color rgb="FF000000"/>
      <name val="Arial"/>
    </font>
    <font>
      <b/>
      <sz val="9"/>
      <color rgb="FF000000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Calibri"/>
    </font>
    <font>
      <b/>
      <sz val="10"/>
      <color theme="1"/>
      <name val="Calibri"/>
    </font>
  </fonts>
  <fills count="14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F4B083"/>
        <bgColor rgb="FFF4B083"/>
      </patternFill>
    </fill>
    <fill>
      <patternFill patternType="solid">
        <fgColor rgb="FFB4A7D6"/>
        <bgColor rgb="FFB4A7D6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CFE2F3"/>
        <bgColor rgb="FFCFE2F3"/>
      </patternFill>
    </fill>
    <fill>
      <patternFill patternType="solid">
        <fgColor theme="6"/>
        <bgColor theme="6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9900"/>
        <bgColor rgb="FFFF99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59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center" vertical="center" wrapText="1"/>
    </xf>
    <xf numFmtId="9" fontId="1" fillId="0" borderId="1" xfId="0" applyNumberFormat="1" applyFont="1" applyBorder="1" applyAlignment="1">
      <alignment horizontal="center" vertical="center" wrapText="1"/>
    </xf>
    <xf numFmtId="9" fontId="1" fillId="0" borderId="1" xfId="0" applyNumberFormat="1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 vertical="center" wrapText="1"/>
    </xf>
    <xf numFmtId="2" fontId="1" fillId="5" borderId="2" xfId="0" applyNumberFormat="1" applyFont="1" applyFill="1" applyBorder="1" applyAlignment="1">
      <alignment horizontal="center" vertical="center" wrapText="1"/>
    </xf>
    <xf numFmtId="1" fontId="1" fillId="5" borderId="2" xfId="0" applyNumberFormat="1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164" fontId="3" fillId="5" borderId="2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1" fontId="1" fillId="6" borderId="2" xfId="0" applyNumberFormat="1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Alignment="1"/>
    <xf numFmtId="164" fontId="7" fillId="0" borderId="0" xfId="0" applyNumberFormat="1" applyFont="1"/>
    <xf numFmtId="0" fontId="8" fillId="7" borderId="1" xfId="0" applyFont="1" applyFill="1" applyBorder="1" applyAlignment="1">
      <alignment horizontal="center" wrapText="1"/>
    </xf>
    <xf numFmtId="0" fontId="9" fillId="0" borderId="1" xfId="0" applyFont="1" applyBorder="1" applyAlignment="1">
      <alignment horizontal="center" wrapText="1"/>
    </xf>
    <xf numFmtId="2" fontId="6" fillId="0" borderId="0" xfId="0" applyNumberFormat="1" applyFont="1"/>
    <xf numFmtId="20" fontId="6" fillId="0" borderId="0" xfId="0" applyNumberFormat="1" applyFont="1" applyAlignment="1">
      <alignment horizontal="left"/>
    </xf>
    <xf numFmtId="0" fontId="9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2" fontId="1" fillId="5" borderId="4" xfId="0" applyNumberFormat="1" applyFont="1" applyFill="1" applyBorder="1" applyAlignment="1">
      <alignment horizontal="center" vertical="center" wrapText="1"/>
    </xf>
    <xf numFmtId="1" fontId="1" fillId="5" borderId="4" xfId="0" applyNumberFormat="1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/>
    </xf>
    <xf numFmtId="164" fontId="3" fillId="5" borderId="4" xfId="0" applyNumberFormat="1" applyFont="1" applyFill="1" applyBorder="1" applyAlignment="1">
      <alignment horizontal="center" vertical="center" wrapText="1"/>
    </xf>
    <xf numFmtId="164" fontId="3" fillId="5" borderId="1" xfId="0" applyNumberFormat="1" applyFont="1" applyFill="1" applyBorder="1" applyAlignment="1">
      <alignment horizontal="center" vertical="center" wrapText="1"/>
    </xf>
    <xf numFmtId="164" fontId="4" fillId="5" borderId="4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2" fontId="10" fillId="0" borderId="1" xfId="0" applyNumberFormat="1" applyFont="1" applyBorder="1" applyAlignment="1">
      <alignment horizontal="center" vertical="center"/>
    </xf>
    <xf numFmtId="2" fontId="1" fillId="6" borderId="4" xfId="0" applyNumberFormat="1" applyFont="1" applyFill="1" applyBorder="1" applyAlignment="1">
      <alignment horizontal="center" vertical="center" wrapText="1"/>
    </xf>
    <xf numFmtId="1" fontId="1" fillId="6" borderId="4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164" fontId="3" fillId="6" borderId="4" xfId="0" applyNumberFormat="1" applyFont="1" applyFill="1" applyBorder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4" fontId="4" fillId="6" borderId="4" xfId="0" applyNumberFormat="1" applyFont="1" applyFill="1" applyBorder="1" applyAlignment="1">
      <alignment horizontal="center" vertical="center" wrapText="1"/>
    </xf>
    <xf numFmtId="2" fontId="10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164" fontId="3" fillId="6" borderId="4" xfId="0" applyNumberFormat="1" applyFont="1" applyFill="1" applyBorder="1" applyAlignment="1">
      <alignment horizontal="center" vertical="center" wrapText="1"/>
    </xf>
    <xf numFmtId="164" fontId="3" fillId="5" borderId="4" xfId="0" applyNumberFormat="1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center" wrapText="1"/>
    </xf>
    <xf numFmtId="164" fontId="4" fillId="6" borderId="2" xfId="0" applyNumberFormat="1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>
      <alignment horizontal="center" vertical="center" wrapText="1"/>
    </xf>
    <xf numFmtId="164" fontId="3" fillId="5" borderId="1" xfId="0" applyNumberFormat="1" applyFont="1" applyFill="1" applyBorder="1" applyAlignment="1">
      <alignment horizontal="center" vertical="center" wrapText="1"/>
    </xf>
    <xf numFmtId="164" fontId="4" fillId="5" borderId="1" xfId="0" applyNumberFormat="1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164" fontId="3" fillId="5" borderId="2" xfId="0" applyNumberFormat="1" applyFont="1" applyFill="1" applyBorder="1" applyAlignment="1">
      <alignment horizontal="center" vertical="center" wrapText="1"/>
    </xf>
    <xf numFmtId="164" fontId="4" fillId="5" borderId="2" xfId="0" applyNumberFormat="1" applyFont="1" applyFill="1" applyBorder="1" applyAlignment="1">
      <alignment horizontal="center" vertical="center" wrapText="1"/>
    </xf>
    <xf numFmtId="1" fontId="1" fillId="6" borderId="1" xfId="0" applyNumberFormat="1" applyFont="1" applyFill="1" applyBorder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4" fontId="4" fillId="6" borderId="1" xfId="0" applyNumberFormat="1" applyFont="1" applyFill="1" applyBorder="1" applyAlignment="1">
      <alignment horizontal="center" vertical="center" wrapText="1"/>
    </xf>
    <xf numFmtId="164" fontId="7" fillId="0" borderId="0" xfId="0" applyNumberFormat="1" applyFont="1" applyAlignment="1">
      <alignment horizontal="center"/>
    </xf>
    <xf numFmtId="4" fontId="3" fillId="0" borderId="1" xfId="0" applyNumberFormat="1" applyFont="1" applyBorder="1" applyAlignment="1">
      <alignment horizontal="center" vertical="center" wrapText="1"/>
    </xf>
    <xf numFmtId="4" fontId="1" fillId="0" borderId="1" xfId="0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wrapText="1"/>
    </xf>
    <xf numFmtId="0" fontId="8" fillId="8" borderId="1" xfId="0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 wrapText="1"/>
    </xf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0" fontId="9" fillId="0" borderId="0" xfId="0" applyFont="1" applyAlignment="1">
      <alignment horizontal="center" wrapText="1"/>
    </xf>
    <xf numFmtId="164" fontId="9" fillId="0" borderId="0" xfId="0" applyNumberFormat="1" applyFont="1" applyAlignment="1">
      <alignment horizontal="center"/>
    </xf>
    <xf numFmtId="0" fontId="9" fillId="0" borderId="0" xfId="0" applyFont="1" applyAlignment="1">
      <alignment wrapText="1"/>
    </xf>
    <xf numFmtId="0" fontId="9" fillId="0" borderId="2" xfId="0" applyFont="1" applyBorder="1" applyAlignment="1"/>
    <xf numFmtId="0" fontId="8" fillId="7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0" fontId="9" fillId="0" borderId="1" xfId="0" applyFont="1" applyBorder="1" applyAlignment="1"/>
    <xf numFmtId="0" fontId="9" fillId="0" borderId="1" xfId="0" applyFont="1" applyBorder="1" applyAlignment="1">
      <alignment horizontal="center"/>
    </xf>
    <xf numFmtId="0" fontId="9" fillId="0" borderId="0" xfId="0" applyFont="1" applyAlignment="1"/>
    <xf numFmtId="0" fontId="9" fillId="0" borderId="0" xfId="0" applyFont="1" applyAlignment="1">
      <alignment wrapText="1"/>
    </xf>
    <xf numFmtId="4" fontId="4" fillId="0" borderId="1" xfId="0" applyNumberFormat="1" applyFont="1" applyBorder="1" applyAlignment="1">
      <alignment horizontal="center" vertical="center" wrapText="1"/>
    </xf>
    <xf numFmtId="4" fontId="2" fillId="0" borderId="1" xfId="0" applyNumberFormat="1" applyFont="1" applyBorder="1" applyAlignment="1">
      <alignment horizontal="center"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right"/>
    </xf>
    <xf numFmtId="0" fontId="6" fillId="9" borderId="0" xfId="0" applyFont="1" applyFill="1" applyAlignment="1">
      <alignment horizontal="right"/>
    </xf>
    <xf numFmtId="164" fontId="6" fillId="0" borderId="0" xfId="0" applyNumberFormat="1" applyFont="1"/>
    <xf numFmtId="0" fontId="2" fillId="10" borderId="1" xfId="0" applyFont="1" applyFill="1" applyBorder="1" applyAlignment="1">
      <alignment horizontal="left" vertical="center" wrapText="1"/>
    </xf>
    <xf numFmtId="2" fontId="10" fillId="10" borderId="1" xfId="0" applyNumberFormat="1" applyFont="1" applyFill="1" applyBorder="1" applyAlignment="1">
      <alignment horizontal="center" vertical="center"/>
    </xf>
    <xf numFmtId="2" fontId="1" fillId="10" borderId="4" xfId="0" applyNumberFormat="1" applyFont="1" applyFill="1" applyBorder="1" applyAlignment="1">
      <alignment horizontal="center" vertical="center" wrapText="1"/>
    </xf>
    <xf numFmtId="1" fontId="1" fillId="10" borderId="4" xfId="0" applyNumberFormat="1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164" fontId="3" fillId="10" borderId="4" xfId="0" applyNumberFormat="1" applyFont="1" applyFill="1" applyBorder="1" applyAlignment="1">
      <alignment horizontal="center" vertical="center" wrapText="1"/>
    </xf>
    <xf numFmtId="164" fontId="3" fillId="10" borderId="4" xfId="0" applyNumberFormat="1" applyFont="1" applyFill="1" applyBorder="1" applyAlignment="1">
      <alignment horizontal="center" vertical="center" wrapText="1"/>
    </xf>
    <xf numFmtId="164" fontId="3" fillId="10" borderId="1" xfId="0" applyNumberFormat="1" applyFont="1" applyFill="1" applyBorder="1" applyAlignment="1">
      <alignment horizontal="center" vertical="center" wrapText="1"/>
    </xf>
    <xf numFmtId="164" fontId="4" fillId="10" borderId="4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2" fontId="11" fillId="11" borderId="1" xfId="0" applyNumberFormat="1" applyFont="1" applyFill="1" applyBorder="1" applyAlignment="1">
      <alignment horizontal="center" vertical="center"/>
    </xf>
    <xf numFmtId="164" fontId="4" fillId="5" borderId="4" xfId="0" applyNumberFormat="1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left" vertical="center" wrapText="1"/>
    </xf>
    <xf numFmtId="2" fontId="1" fillId="12" borderId="4" xfId="0" applyNumberFormat="1" applyFont="1" applyFill="1" applyBorder="1" applyAlignment="1">
      <alignment horizontal="center" vertical="center" wrapText="1"/>
    </xf>
    <xf numFmtId="1" fontId="1" fillId="12" borderId="4" xfId="0" applyNumberFormat="1" applyFont="1" applyFill="1" applyBorder="1" applyAlignment="1">
      <alignment horizontal="center" vertical="center" wrapText="1"/>
    </xf>
    <xf numFmtId="0" fontId="1" fillId="12" borderId="4" xfId="0" applyFont="1" applyFill="1" applyBorder="1" applyAlignment="1">
      <alignment horizontal="center" vertical="center" wrapText="1"/>
    </xf>
    <xf numFmtId="164" fontId="3" fillId="12" borderId="4" xfId="0" applyNumberFormat="1" applyFont="1" applyFill="1" applyBorder="1" applyAlignment="1">
      <alignment horizontal="center" vertical="center" wrapText="1"/>
    </xf>
    <xf numFmtId="164" fontId="3" fillId="12" borderId="1" xfId="0" applyNumberFormat="1" applyFont="1" applyFill="1" applyBorder="1" applyAlignment="1">
      <alignment horizontal="center" vertical="center" wrapText="1"/>
    </xf>
    <xf numFmtId="164" fontId="4" fillId="12" borderId="4" xfId="0" applyNumberFormat="1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1" fillId="12" borderId="4" xfId="0" applyFont="1" applyFill="1" applyBorder="1" applyAlignment="1">
      <alignment horizontal="center" vertical="center" wrapText="1"/>
    </xf>
    <xf numFmtId="164" fontId="3" fillId="12" borderId="4" xfId="0" applyNumberFormat="1" applyFont="1" applyFill="1" applyBorder="1" applyAlignment="1">
      <alignment horizontal="center" vertical="center" wrapText="1"/>
    </xf>
    <xf numFmtId="2" fontId="1" fillId="12" borderId="1" xfId="0" applyNumberFormat="1" applyFont="1" applyFill="1" applyBorder="1" applyAlignment="1">
      <alignment horizontal="center" vertical="center" wrapText="1"/>
    </xf>
    <xf numFmtId="1" fontId="1" fillId="12" borderId="2" xfId="0" applyNumberFormat="1" applyFont="1" applyFill="1" applyBorder="1" applyAlignment="1">
      <alignment horizontal="center" vertical="center" wrapText="1"/>
    </xf>
    <xf numFmtId="0" fontId="1" fillId="12" borderId="2" xfId="0" applyFont="1" applyFill="1" applyBorder="1" applyAlignment="1">
      <alignment horizontal="center" vertical="center" wrapText="1"/>
    </xf>
    <xf numFmtId="2" fontId="1" fillId="12" borderId="2" xfId="0" applyNumberFormat="1" applyFont="1" applyFill="1" applyBorder="1" applyAlignment="1">
      <alignment horizontal="center" vertical="center" wrapText="1"/>
    </xf>
    <xf numFmtId="164" fontId="3" fillId="12" borderId="2" xfId="0" applyNumberFormat="1" applyFont="1" applyFill="1" applyBorder="1" applyAlignment="1">
      <alignment horizontal="center" vertical="center" wrapText="1"/>
    </xf>
    <xf numFmtId="164" fontId="3" fillId="12" borderId="2" xfId="0" applyNumberFormat="1" applyFont="1" applyFill="1" applyBorder="1" applyAlignment="1">
      <alignment horizontal="center" vertical="center" wrapText="1"/>
    </xf>
    <xf numFmtId="164" fontId="4" fillId="12" borderId="2" xfId="0" applyNumberFormat="1" applyFont="1" applyFill="1" applyBorder="1" applyAlignment="1">
      <alignment horizontal="center" vertical="center" wrapText="1"/>
    </xf>
    <xf numFmtId="1" fontId="1" fillId="12" borderId="1" xfId="0" applyNumberFormat="1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164" fontId="3" fillId="12" borderId="1" xfId="0" applyNumberFormat="1" applyFont="1" applyFill="1" applyBorder="1" applyAlignment="1">
      <alignment horizontal="center" vertical="center" wrapText="1"/>
    </xf>
    <xf numFmtId="164" fontId="4" fillId="12" borderId="1" xfId="0" applyNumberFormat="1" applyFont="1" applyFill="1" applyBorder="1" applyAlignment="1">
      <alignment horizontal="center" vertical="center" wrapText="1"/>
    </xf>
    <xf numFmtId="2" fontId="10" fillId="6" borderId="1" xfId="0" applyNumberFormat="1" applyFont="1" applyFill="1" applyBorder="1" applyAlignment="1">
      <alignment horizontal="center" vertical="center"/>
    </xf>
    <xf numFmtId="0" fontId="10" fillId="12" borderId="1" xfId="0" applyFont="1" applyFill="1" applyBorder="1" applyAlignment="1">
      <alignment horizontal="center" vertical="center"/>
    </xf>
    <xf numFmtId="2" fontId="1" fillId="13" borderId="4" xfId="0" applyNumberFormat="1" applyFont="1" applyFill="1" applyBorder="1" applyAlignment="1">
      <alignment horizontal="center" vertical="center" wrapText="1"/>
    </xf>
    <xf numFmtId="2" fontId="1" fillId="13" borderId="4" xfId="0" applyNumberFormat="1" applyFont="1" applyFill="1" applyBorder="1" applyAlignment="1">
      <alignment horizontal="center" vertical="center" wrapText="1"/>
    </xf>
    <xf numFmtId="164" fontId="4" fillId="6" borderId="4" xfId="0" applyNumberFormat="1" applyFont="1" applyFill="1" applyBorder="1" applyAlignment="1">
      <alignment horizontal="center" vertical="center" wrapText="1"/>
    </xf>
    <xf numFmtId="2" fontId="10" fillId="12" borderId="1" xfId="0" applyNumberFormat="1" applyFont="1" applyFill="1" applyBorder="1" applyAlignment="1">
      <alignment horizontal="center" vertical="center"/>
    </xf>
    <xf numFmtId="2" fontId="1" fillId="12" borderId="4" xfId="0" applyNumberFormat="1" applyFont="1" applyFill="1" applyBorder="1" applyAlignment="1">
      <alignment horizontal="center" vertical="center" wrapText="1"/>
    </xf>
    <xf numFmtId="164" fontId="4" fillId="12" borderId="4" xfId="0" applyNumberFormat="1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center" wrapText="1"/>
    </xf>
    <xf numFmtId="0" fontId="5" fillId="0" borderId="3" xfId="0" applyFont="1" applyBorder="1"/>
    <xf numFmtId="2" fontId="1" fillId="6" borderId="2" xfId="0" applyNumberFormat="1" applyFont="1" applyFill="1" applyBorder="1" applyAlignment="1">
      <alignment horizontal="center" vertical="center" wrapText="1"/>
    </xf>
    <xf numFmtId="1" fontId="1" fillId="6" borderId="2" xfId="0" applyNumberFormat="1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164" fontId="3" fillId="5" borderId="2" xfId="0" applyNumberFormat="1" applyFont="1" applyFill="1" applyBorder="1" applyAlignment="1">
      <alignment horizontal="center" vertical="center" wrapText="1"/>
    </xf>
    <xf numFmtId="2" fontId="1" fillId="5" borderId="2" xfId="0" applyNumberFormat="1" applyFont="1" applyFill="1" applyBorder="1" applyAlignment="1">
      <alignment horizontal="center" vertical="center" wrapText="1"/>
    </xf>
    <xf numFmtId="1" fontId="1" fillId="5" borderId="2" xfId="0" applyNumberFormat="1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Q1007"/>
  <sheetViews>
    <sheetView tabSelected="1" workbookViewId="0"/>
  </sheetViews>
  <sheetFormatPr defaultColWidth="12.6640625" defaultRowHeight="15" customHeight="1" x14ac:dyDescent="0.25"/>
  <cols>
    <col min="1" max="1" width="7.21875" customWidth="1"/>
    <col min="2" max="2" width="40.21875" customWidth="1"/>
    <col min="3" max="3" width="9.77734375" customWidth="1"/>
    <col min="4" max="4" width="14.33203125" customWidth="1"/>
    <col min="5" max="5" width="17.77734375" customWidth="1"/>
    <col min="6" max="6" width="11.44140625" customWidth="1"/>
    <col min="7" max="7" width="17" customWidth="1"/>
    <col min="8" max="8" width="18.6640625" customWidth="1"/>
    <col min="9" max="9" width="14" customWidth="1"/>
    <col min="11" max="11" width="18.88671875" customWidth="1"/>
    <col min="12" max="12" width="14.109375" customWidth="1"/>
    <col min="13" max="13" width="20" customWidth="1"/>
  </cols>
  <sheetData>
    <row r="1" spans="1:17" ht="36" customHeight="1" x14ac:dyDescent="0.25">
      <c r="A1" s="79"/>
      <c r="B1" s="79"/>
      <c r="C1" s="79"/>
      <c r="D1" s="79"/>
      <c r="E1" s="80"/>
      <c r="F1" s="80"/>
      <c r="G1" s="80"/>
      <c r="H1" s="80"/>
    </row>
    <row r="2" spans="1:17" ht="36" customHeight="1" x14ac:dyDescent="0.25">
      <c r="A2" s="79"/>
      <c r="B2" s="81" t="s">
        <v>89</v>
      </c>
      <c r="C2" s="81" t="s">
        <v>90</v>
      </c>
      <c r="D2" s="81" t="s">
        <v>91</v>
      </c>
      <c r="E2" s="82" t="s">
        <v>92</v>
      </c>
      <c r="F2" s="82" t="s">
        <v>93</v>
      </c>
      <c r="G2" s="82" t="s">
        <v>94</v>
      </c>
      <c r="H2" s="82" t="s">
        <v>95</v>
      </c>
      <c r="K2" s="81"/>
      <c r="L2" s="81"/>
      <c r="M2" s="81"/>
      <c r="N2" s="82"/>
      <c r="O2" s="82"/>
      <c r="P2" s="82"/>
      <c r="Q2" s="82"/>
    </row>
    <row r="3" spans="1:17" ht="13.2" x14ac:dyDescent="0.25">
      <c r="A3" s="83"/>
      <c r="B3" s="84" t="s">
        <v>96</v>
      </c>
      <c r="C3" s="85">
        <v>30000</v>
      </c>
      <c r="D3" s="85">
        <v>25000</v>
      </c>
      <c r="E3" s="85">
        <f t="shared" ref="E3:E6" si="0">D3*0.85</f>
        <v>21250</v>
      </c>
      <c r="F3" s="86">
        <f t="shared" ref="F3:F6" si="1">0.9*E3</f>
        <v>19125</v>
      </c>
      <c r="G3" s="86">
        <f t="shared" ref="G3:G6" si="2">F3*0.9</f>
        <v>17212.5</v>
      </c>
      <c r="H3" s="86">
        <f t="shared" ref="H3:H6" si="3">G3*0.95</f>
        <v>16351.875</v>
      </c>
      <c r="K3" s="84"/>
      <c r="L3" s="85"/>
      <c r="M3" s="85"/>
      <c r="N3" s="85"/>
      <c r="O3" s="86"/>
      <c r="P3" s="86"/>
      <c r="Q3" s="86"/>
    </row>
    <row r="4" spans="1:17" ht="13.2" x14ac:dyDescent="0.25">
      <c r="A4" s="83"/>
      <c r="B4" s="84" t="s">
        <v>97</v>
      </c>
      <c r="C4" s="85">
        <v>25000</v>
      </c>
      <c r="D4" s="85">
        <v>22000</v>
      </c>
      <c r="E4" s="85">
        <f t="shared" si="0"/>
        <v>18700</v>
      </c>
      <c r="F4" s="86">
        <f t="shared" si="1"/>
        <v>16830</v>
      </c>
      <c r="G4" s="86">
        <f t="shared" si="2"/>
        <v>15147</v>
      </c>
      <c r="H4" s="86">
        <f t="shared" si="3"/>
        <v>14389.65</v>
      </c>
      <c r="K4" s="84"/>
      <c r="L4" s="85"/>
      <c r="M4" s="85"/>
      <c r="N4" s="85"/>
      <c r="O4" s="86"/>
      <c r="P4" s="86"/>
      <c r="Q4" s="86"/>
    </row>
    <row r="5" spans="1:17" ht="13.2" x14ac:dyDescent="0.25">
      <c r="A5" s="83"/>
      <c r="B5" s="84" t="s">
        <v>98</v>
      </c>
      <c r="C5" s="85">
        <v>21000</v>
      </c>
      <c r="D5" s="85">
        <v>20000</v>
      </c>
      <c r="E5" s="85">
        <f t="shared" si="0"/>
        <v>17000</v>
      </c>
      <c r="F5" s="86">
        <f t="shared" si="1"/>
        <v>15300</v>
      </c>
      <c r="G5" s="86">
        <f t="shared" si="2"/>
        <v>13770</v>
      </c>
      <c r="H5" s="86">
        <f t="shared" si="3"/>
        <v>13081.5</v>
      </c>
      <c r="K5" s="84"/>
      <c r="L5" s="85"/>
      <c r="M5" s="85"/>
      <c r="N5" s="85"/>
      <c r="O5" s="86"/>
      <c r="P5" s="86"/>
      <c r="Q5" s="86"/>
    </row>
    <row r="6" spans="1:17" ht="13.2" x14ac:dyDescent="0.25">
      <c r="A6" s="87"/>
      <c r="B6" s="32" t="s">
        <v>99</v>
      </c>
      <c r="C6" s="85">
        <v>16000</v>
      </c>
      <c r="D6" s="85">
        <v>15000</v>
      </c>
      <c r="E6" s="85">
        <f t="shared" si="0"/>
        <v>12750</v>
      </c>
      <c r="F6" s="86">
        <f t="shared" si="1"/>
        <v>11475</v>
      </c>
      <c r="G6" s="86">
        <f t="shared" si="2"/>
        <v>10327.5</v>
      </c>
      <c r="H6" s="86">
        <f t="shared" si="3"/>
        <v>9811.125</v>
      </c>
      <c r="K6" s="87"/>
      <c r="L6" s="88"/>
      <c r="M6" s="88"/>
      <c r="N6" s="85"/>
      <c r="O6" s="86"/>
      <c r="P6" s="86"/>
      <c r="Q6" s="86"/>
    </row>
    <row r="7" spans="1:17" ht="13.2" x14ac:dyDescent="0.25">
      <c r="A7" s="89"/>
      <c r="B7" s="89"/>
    </row>
    <row r="8" spans="1:17" ht="13.2" x14ac:dyDescent="0.25">
      <c r="A8" s="89"/>
      <c r="B8" s="89"/>
    </row>
    <row r="9" spans="1:17" ht="13.2" x14ac:dyDescent="0.25">
      <c r="E9" s="90" t="s">
        <v>100</v>
      </c>
      <c r="H9" s="90" t="s">
        <v>101</v>
      </c>
      <c r="K9" s="90" t="s">
        <v>102</v>
      </c>
    </row>
    <row r="10" spans="1:17" ht="13.2" x14ac:dyDescent="0.25">
      <c r="A10" s="80"/>
      <c r="B10" s="31" t="s">
        <v>43</v>
      </c>
      <c r="C10" s="91" t="s">
        <v>44</v>
      </c>
      <c r="E10" s="31" t="s">
        <v>103</v>
      </c>
      <c r="F10" s="91" t="s">
        <v>44</v>
      </c>
      <c r="H10" s="31" t="s">
        <v>103</v>
      </c>
      <c r="I10" s="91" t="s">
        <v>44</v>
      </c>
      <c r="K10" s="92" t="s">
        <v>103</v>
      </c>
      <c r="L10" s="93" t="s">
        <v>44</v>
      </c>
    </row>
    <row r="11" spans="1:17" ht="13.2" x14ac:dyDescent="0.25">
      <c r="A11" s="87"/>
      <c r="B11" s="32" t="s">
        <v>45</v>
      </c>
      <c r="C11" s="84">
        <v>9</v>
      </c>
      <c r="E11" s="94" t="s">
        <v>45</v>
      </c>
      <c r="F11" s="94">
        <v>9</v>
      </c>
      <c r="H11" s="94" t="s">
        <v>45</v>
      </c>
      <c r="I11" s="94">
        <v>9</v>
      </c>
      <c r="K11" s="94" t="s">
        <v>45</v>
      </c>
      <c r="L11" s="94">
        <v>9</v>
      </c>
    </row>
    <row r="12" spans="1:17" ht="13.2" x14ac:dyDescent="0.25">
      <c r="A12" s="87"/>
      <c r="B12" s="32" t="s">
        <v>46</v>
      </c>
      <c r="C12" s="84">
        <v>21</v>
      </c>
      <c r="E12" s="94" t="s">
        <v>104</v>
      </c>
      <c r="F12" s="94">
        <v>21</v>
      </c>
      <c r="H12" s="94" t="s">
        <v>104</v>
      </c>
      <c r="I12" s="94">
        <v>21</v>
      </c>
      <c r="K12" s="94" t="s">
        <v>104</v>
      </c>
      <c r="L12" s="94">
        <v>21</v>
      </c>
    </row>
    <row r="13" spans="1:17" ht="13.2" x14ac:dyDescent="0.25">
      <c r="A13" s="87"/>
      <c r="B13" s="32" t="s">
        <v>47</v>
      </c>
      <c r="C13" s="84">
        <v>15</v>
      </c>
      <c r="E13" s="94" t="s">
        <v>47</v>
      </c>
      <c r="F13" s="94">
        <v>15</v>
      </c>
      <c r="H13" s="94" t="s">
        <v>47</v>
      </c>
      <c r="I13" s="94">
        <v>15</v>
      </c>
      <c r="K13" s="94" t="s">
        <v>47</v>
      </c>
      <c r="L13" s="94">
        <v>15</v>
      </c>
    </row>
    <row r="14" spans="1:17" ht="13.2" x14ac:dyDescent="0.25">
      <c r="A14" s="87"/>
      <c r="B14" s="32" t="s">
        <v>48</v>
      </c>
      <c r="C14" s="84">
        <v>15</v>
      </c>
      <c r="E14" s="94" t="s">
        <v>105</v>
      </c>
      <c r="F14" s="94">
        <v>10</v>
      </c>
      <c r="H14" s="94" t="s">
        <v>106</v>
      </c>
      <c r="I14" s="94">
        <v>10</v>
      </c>
      <c r="K14" s="94" t="s">
        <v>107</v>
      </c>
      <c r="L14" s="94">
        <v>10</v>
      </c>
    </row>
    <row r="15" spans="1:17" ht="13.2" x14ac:dyDescent="0.25">
      <c r="A15" s="87"/>
      <c r="B15" s="32" t="s">
        <v>50</v>
      </c>
      <c r="C15" s="84">
        <v>15</v>
      </c>
      <c r="E15" s="94" t="s">
        <v>108</v>
      </c>
      <c r="F15" s="94">
        <v>10</v>
      </c>
      <c r="H15" s="94" t="s">
        <v>107</v>
      </c>
      <c r="I15" s="94">
        <v>10</v>
      </c>
      <c r="K15" s="94" t="s">
        <v>109</v>
      </c>
      <c r="L15" s="94">
        <v>10</v>
      </c>
    </row>
    <row r="16" spans="1:17" ht="13.2" x14ac:dyDescent="0.25">
      <c r="A16" s="87"/>
      <c r="B16" s="32"/>
      <c r="C16" s="84"/>
      <c r="E16" s="94" t="s">
        <v>107</v>
      </c>
      <c r="F16" s="94">
        <v>10</v>
      </c>
      <c r="H16" s="94" t="s">
        <v>109</v>
      </c>
      <c r="I16" s="94">
        <v>10</v>
      </c>
      <c r="K16" s="94" t="s">
        <v>110</v>
      </c>
      <c r="L16" s="94">
        <v>10</v>
      </c>
    </row>
    <row r="17" spans="1:12" ht="52.8" x14ac:dyDescent="0.25">
      <c r="A17" s="87"/>
      <c r="B17" s="32" t="s">
        <v>53</v>
      </c>
      <c r="C17" s="84">
        <v>5</v>
      </c>
      <c r="E17" s="32" t="s">
        <v>53</v>
      </c>
      <c r="F17" s="84">
        <v>5</v>
      </c>
      <c r="H17" s="32" t="s">
        <v>53</v>
      </c>
      <c r="I17" s="84">
        <v>5</v>
      </c>
      <c r="K17" s="32" t="s">
        <v>53</v>
      </c>
      <c r="L17" s="84">
        <v>5</v>
      </c>
    </row>
    <row r="18" spans="1:12" ht="66" x14ac:dyDescent="0.25">
      <c r="A18" s="87"/>
      <c r="B18" s="32" t="s">
        <v>56</v>
      </c>
      <c r="C18" s="84">
        <v>5</v>
      </c>
      <c r="E18" s="32" t="s">
        <v>56</v>
      </c>
      <c r="F18" s="84">
        <v>5</v>
      </c>
      <c r="H18" s="32" t="s">
        <v>56</v>
      </c>
      <c r="I18" s="84">
        <v>5</v>
      </c>
      <c r="K18" s="32" t="s">
        <v>56</v>
      </c>
      <c r="L18" s="84">
        <v>5</v>
      </c>
    </row>
    <row r="19" spans="1:12" ht="92.4" x14ac:dyDescent="0.25">
      <c r="A19" s="87"/>
      <c r="B19" s="32" t="s">
        <v>57</v>
      </c>
      <c r="C19" s="84">
        <v>5</v>
      </c>
      <c r="E19" s="32" t="s">
        <v>57</v>
      </c>
      <c r="F19" s="84">
        <v>5</v>
      </c>
      <c r="H19" s="32" t="s">
        <v>57</v>
      </c>
      <c r="I19" s="84">
        <v>5</v>
      </c>
      <c r="K19" s="32" t="s">
        <v>57</v>
      </c>
      <c r="L19" s="84">
        <v>5</v>
      </c>
    </row>
    <row r="20" spans="1:12" ht="145.19999999999999" x14ac:dyDescent="0.25">
      <c r="A20" s="87"/>
      <c r="B20" s="32" t="s">
        <v>59</v>
      </c>
      <c r="C20" s="84">
        <v>5</v>
      </c>
      <c r="E20" s="32" t="s">
        <v>59</v>
      </c>
      <c r="F20" s="84">
        <v>5</v>
      </c>
      <c r="H20" s="32" t="s">
        <v>59</v>
      </c>
      <c r="I20" s="84">
        <v>5</v>
      </c>
      <c r="K20" s="32" t="s">
        <v>59</v>
      </c>
      <c r="L20" s="84">
        <v>5</v>
      </c>
    </row>
    <row r="21" spans="1:12" ht="52.8" x14ac:dyDescent="0.25">
      <c r="A21" s="87"/>
      <c r="B21" s="32" t="s">
        <v>60</v>
      </c>
      <c r="C21" s="84">
        <v>5</v>
      </c>
      <c r="E21" s="32" t="s">
        <v>60</v>
      </c>
      <c r="F21" s="84">
        <v>5</v>
      </c>
      <c r="H21" s="32" t="s">
        <v>60</v>
      </c>
      <c r="I21" s="84">
        <v>5</v>
      </c>
      <c r="K21" s="32" t="s">
        <v>60</v>
      </c>
      <c r="L21" s="84">
        <v>5</v>
      </c>
    </row>
    <row r="22" spans="1:12" ht="118.8" x14ac:dyDescent="0.25">
      <c r="A22" s="87"/>
      <c r="B22" s="32" t="s">
        <v>62</v>
      </c>
      <c r="C22" s="95"/>
      <c r="E22" s="32" t="s">
        <v>62</v>
      </c>
      <c r="F22" s="95"/>
      <c r="H22" s="32" t="s">
        <v>62</v>
      </c>
      <c r="I22" s="95"/>
      <c r="K22" s="32" t="s">
        <v>62</v>
      </c>
      <c r="L22" s="95"/>
    </row>
    <row r="23" spans="1:12" ht="13.2" x14ac:dyDescent="0.25">
      <c r="A23" s="87"/>
      <c r="B23" s="87"/>
      <c r="C23" s="83"/>
      <c r="H23" s="94" t="s">
        <v>111</v>
      </c>
      <c r="I23" s="94">
        <v>5</v>
      </c>
      <c r="K23" s="94" t="s">
        <v>111</v>
      </c>
      <c r="L23" s="94">
        <v>5</v>
      </c>
    </row>
    <row r="24" spans="1:12" ht="13.2" x14ac:dyDescent="0.25">
      <c r="A24" s="87"/>
      <c r="B24" s="87"/>
      <c r="C24" s="83"/>
    </row>
    <row r="25" spans="1:12" ht="13.2" x14ac:dyDescent="0.25">
      <c r="A25" s="87"/>
      <c r="B25" s="87"/>
      <c r="C25" s="83"/>
    </row>
    <row r="26" spans="1:12" ht="13.2" x14ac:dyDescent="0.25">
      <c r="A26" s="87"/>
      <c r="B26" s="87"/>
      <c r="C26" s="83"/>
    </row>
    <row r="27" spans="1:12" ht="13.2" x14ac:dyDescent="0.25">
      <c r="A27" s="96"/>
      <c r="B27" s="96" t="s">
        <v>112</v>
      </c>
    </row>
    <row r="28" spans="1:12" ht="13.2" x14ac:dyDescent="0.25">
      <c r="A28" s="80"/>
      <c r="B28" s="92" t="s">
        <v>103</v>
      </c>
      <c r="C28" s="93" t="s">
        <v>44</v>
      </c>
    </row>
    <row r="29" spans="1:12" ht="13.2" x14ac:dyDescent="0.25">
      <c r="A29" s="96"/>
      <c r="B29" s="94" t="s">
        <v>45</v>
      </c>
      <c r="C29" s="94">
        <v>9</v>
      </c>
    </row>
    <row r="30" spans="1:12" ht="13.2" x14ac:dyDescent="0.25">
      <c r="A30" s="96"/>
      <c r="B30" s="94" t="s">
        <v>104</v>
      </c>
      <c r="C30" s="94">
        <v>11</v>
      </c>
    </row>
    <row r="31" spans="1:12" ht="13.2" x14ac:dyDescent="0.25">
      <c r="A31" s="96"/>
      <c r="B31" s="94" t="s">
        <v>47</v>
      </c>
      <c r="C31" s="94">
        <v>15</v>
      </c>
    </row>
    <row r="32" spans="1:12" ht="13.2" x14ac:dyDescent="0.25">
      <c r="A32" s="96"/>
      <c r="B32" s="94" t="s">
        <v>113</v>
      </c>
      <c r="C32" s="94">
        <v>10</v>
      </c>
    </row>
    <row r="33" spans="1:11" ht="13.2" x14ac:dyDescent="0.25">
      <c r="A33" s="96"/>
      <c r="B33" s="94" t="s">
        <v>114</v>
      </c>
      <c r="C33" s="94">
        <v>10</v>
      </c>
    </row>
    <row r="34" spans="1:11" ht="13.2" x14ac:dyDescent="0.25">
      <c r="A34" s="96"/>
      <c r="B34" s="94" t="s">
        <v>115</v>
      </c>
      <c r="C34" s="94">
        <v>10</v>
      </c>
    </row>
    <row r="35" spans="1:11" ht="56.25" customHeight="1" x14ac:dyDescent="0.25">
      <c r="A35" s="96"/>
      <c r="B35" s="94" t="s">
        <v>116</v>
      </c>
      <c r="C35" s="94">
        <v>10</v>
      </c>
      <c r="E35" s="97"/>
      <c r="F35" s="97"/>
    </row>
    <row r="36" spans="1:11" ht="13.2" x14ac:dyDescent="0.25">
      <c r="A36" s="96"/>
      <c r="B36" s="94" t="s">
        <v>117</v>
      </c>
      <c r="C36" s="94">
        <v>10</v>
      </c>
      <c r="F36" s="96"/>
    </row>
    <row r="37" spans="1:11" ht="13.2" x14ac:dyDescent="0.25">
      <c r="A37" s="96"/>
      <c r="B37" s="94" t="s">
        <v>118</v>
      </c>
      <c r="C37" s="94">
        <v>5</v>
      </c>
      <c r="F37" s="96"/>
    </row>
    <row r="38" spans="1:11" ht="13.2" x14ac:dyDescent="0.25">
      <c r="A38" s="96"/>
      <c r="B38" s="94" t="s">
        <v>119</v>
      </c>
      <c r="C38" s="94">
        <v>5</v>
      </c>
      <c r="F38" s="96"/>
    </row>
    <row r="39" spans="1:11" ht="13.2" x14ac:dyDescent="0.25">
      <c r="A39" s="96"/>
      <c r="B39" s="94" t="s">
        <v>111</v>
      </c>
      <c r="C39" s="94">
        <v>5</v>
      </c>
      <c r="F39" s="96"/>
    </row>
    <row r="40" spans="1:11" ht="13.2" x14ac:dyDescent="0.25">
      <c r="A40" s="97"/>
      <c r="B40" s="97" t="s">
        <v>120</v>
      </c>
      <c r="D40" s="96"/>
      <c r="G40" s="96"/>
      <c r="H40" s="97"/>
      <c r="I40" s="97"/>
      <c r="J40" s="97"/>
      <c r="K40" s="97"/>
    </row>
    <row r="41" spans="1:11" ht="13.2" x14ac:dyDescent="0.25">
      <c r="A41" s="89"/>
      <c r="B41" s="89"/>
      <c r="C41" s="96"/>
      <c r="D41" s="96"/>
      <c r="G41" s="96"/>
      <c r="H41" s="96"/>
    </row>
    <row r="42" spans="1:11" ht="13.2" x14ac:dyDescent="0.25">
      <c r="A42" s="89"/>
      <c r="B42" s="89"/>
      <c r="C42" s="96"/>
      <c r="G42" s="96"/>
      <c r="H42" s="96"/>
    </row>
    <row r="43" spans="1:11" ht="13.2" x14ac:dyDescent="0.25">
      <c r="A43" s="89"/>
      <c r="B43" s="89"/>
      <c r="C43" s="96"/>
      <c r="G43" s="96"/>
      <c r="H43" s="96"/>
    </row>
    <row r="44" spans="1:11" ht="13.2" x14ac:dyDescent="0.25">
      <c r="A44" s="89"/>
      <c r="B44" s="89"/>
      <c r="C44" s="96"/>
      <c r="G44" s="96"/>
      <c r="H44" s="96"/>
    </row>
    <row r="45" spans="1:11" ht="13.2" x14ac:dyDescent="0.25">
      <c r="A45" s="89"/>
      <c r="B45" s="89"/>
    </row>
    <row r="46" spans="1:11" ht="13.2" x14ac:dyDescent="0.25">
      <c r="A46" s="89"/>
      <c r="B46" s="89"/>
    </row>
    <row r="47" spans="1:11" ht="13.2" x14ac:dyDescent="0.25">
      <c r="A47" s="89"/>
      <c r="B47" s="89"/>
    </row>
    <row r="48" spans="1:11" ht="13.2" x14ac:dyDescent="0.25">
      <c r="A48" s="89"/>
      <c r="B48" s="89"/>
    </row>
    <row r="49" spans="1:2" ht="13.2" x14ac:dyDescent="0.25">
      <c r="A49" s="89"/>
      <c r="B49" s="89"/>
    </row>
    <row r="50" spans="1:2" ht="13.2" x14ac:dyDescent="0.25">
      <c r="A50" s="89"/>
      <c r="B50" s="89"/>
    </row>
    <row r="51" spans="1:2" ht="13.2" x14ac:dyDescent="0.25">
      <c r="A51" s="89"/>
      <c r="B51" s="89"/>
    </row>
    <row r="52" spans="1:2" ht="13.2" x14ac:dyDescent="0.25">
      <c r="A52" s="89"/>
      <c r="B52" s="89"/>
    </row>
    <row r="53" spans="1:2" ht="13.2" x14ac:dyDescent="0.25">
      <c r="A53" s="89"/>
      <c r="B53" s="89"/>
    </row>
    <row r="54" spans="1:2" ht="13.2" x14ac:dyDescent="0.25">
      <c r="A54" s="89"/>
      <c r="B54" s="89"/>
    </row>
    <row r="55" spans="1:2" ht="13.2" x14ac:dyDescent="0.25">
      <c r="A55" s="89"/>
      <c r="B55" s="89"/>
    </row>
    <row r="56" spans="1:2" ht="13.2" x14ac:dyDescent="0.25">
      <c r="A56" s="89"/>
      <c r="B56" s="89"/>
    </row>
    <row r="57" spans="1:2" ht="13.2" x14ac:dyDescent="0.25">
      <c r="A57" s="89"/>
      <c r="B57" s="89"/>
    </row>
    <row r="58" spans="1:2" ht="13.2" x14ac:dyDescent="0.25">
      <c r="A58" s="89"/>
      <c r="B58" s="89"/>
    </row>
    <row r="59" spans="1:2" ht="13.2" x14ac:dyDescent="0.25">
      <c r="A59" s="89"/>
      <c r="B59" s="89"/>
    </row>
    <row r="60" spans="1:2" ht="13.2" x14ac:dyDescent="0.25">
      <c r="A60" s="89"/>
      <c r="B60" s="89"/>
    </row>
    <row r="61" spans="1:2" ht="13.2" x14ac:dyDescent="0.25">
      <c r="A61" s="89"/>
      <c r="B61" s="89"/>
    </row>
    <row r="62" spans="1:2" ht="13.2" x14ac:dyDescent="0.25">
      <c r="A62" s="89"/>
      <c r="B62" s="89"/>
    </row>
    <row r="63" spans="1:2" ht="13.2" x14ac:dyDescent="0.25">
      <c r="A63" s="89"/>
      <c r="B63" s="89"/>
    </row>
    <row r="64" spans="1:2" ht="13.2" x14ac:dyDescent="0.25">
      <c r="A64" s="89"/>
      <c r="B64" s="89"/>
    </row>
    <row r="65" spans="1:2" ht="13.2" x14ac:dyDescent="0.25">
      <c r="A65" s="89"/>
      <c r="B65" s="89"/>
    </row>
    <row r="66" spans="1:2" ht="13.2" x14ac:dyDescent="0.25">
      <c r="A66" s="89"/>
      <c r="B66" s="89"/>
    </row>
    <row r="67" spans="1:2" ht="13.2" x14ac:dyDescent="0.25">
      <c r="A67" s="89"/>
      <c r="B67" s="89"/>
    </row>
    <row r="68" spans="1:2" ht="13.2" x14ac:dyDescent="0.25">
      <c r="A68" s="89"/>
      <c r="B68" s="89"/>
    </row>
    <row r="69" spans="1:2" ht="13.2" x14ac:dyDescent="0.25">
      <c r="A69" s="89"/>
      <c r="B69" s="89"/>
    </row>
    <row r="70" spans="1:2" ht="13.2" x14ac:dyDescent="0.25">
      <c r="A70" s="89"/>
      <c r="B70" s="89"/>
    </row>
    <row r="71" spans="1:2" ht="13.2" x14ac:dyDescent="0.25">
      <c r="A71" s="89"/>
      <c r="B71" s="89"/>
    </row>
    <row r="72" spans="1:2" ht="13.2" x14ac:dyDescent="0.25">
      <c r="A72" s="89"/>
      <c r="B72" s="89"/>
    </row>
    <row r="73" spans="1:2" ht="13.2" x14ac:dyDescent="0.25">
      <c r="A73" s="89"/>
      <c r="B73" s="89"/>
    </row>
    <row r="74" spans="1:2" ht="13.2" x14ac:dyDescent="0.25">
      <c r="A74" s="89"/>
      <c r="B74" s="89"/>
    </row>
    <row r="75" spans="1:2" ht="13.2" x14ac:dyDescent="0.25">
      <c r="A75" s="89"/>
      <c r="B75" s="89"/>
    </row>
    <row r="76" spans="1:2" ht="13.2" x14ac:dyDescent="0.25">
      <c r="A76" s="89"/>
      <c r="B76" s="89"/>
    </row>
    <row r="77" spans="1:2" ht="13.2" x14ac:dyDescent="0.25">
      <c r="A77" s="89"/>
      <c r="B77" s="89"/>
    </row>
    <row r="78" spans="1:2" ht="13.2" x14ac:dyDescent="0.25">
      <c r="A78" s="89"/>
      <c r="B78" s="89"/>
    </row>
    <row r="79" spans="1:2" ht="13.2" x14ac:dyDescent="0.25">
      <c r="A79" s="89"/>
      <c r="B79" s="89"/>
    </row>
    <row r="80" spans="1:2" ht="13.2" x14ac:dyDescent="0.25">
      <c r="A80" s="89"/>
      <c r="B80" s="89"/>
    </row>
    <row r="81" spans="1:2" ht="13.2" x14ac:dyDescent="0.25">
      <c r="A81" s="89"/>
      <c r="B81" s="89"/>
    </row>
    <row r="82" spans="1:2" ht="13.2" x14ac:dyDescent="0.25">
      <c r="A82" s="89"/>
      <c r="B82" s="89"/>
    </row>
    <row r="83" spans="1:2" ht="13.2" x14ac:dyDescent="0.25">
      <c r="A83" s="89"/>
      <c r="B83" s="89"/>
    </row>
    <row r="84" spans="1:2" ht="13.2" x14ac:dyDescent="0.25">
      <c r="A84" s="89"/>
      <c r="B84" s="89"/>
    </row>
    <row r="85" spans="1:2" ht="13.2" x14ac:dyDescent="0.25">
      <c r="A85" s="89"/>
      <c r="B85" s="89"/>
    </row>
    <row r="86" spans="1:2" ht="13.2" x14ac:dyDescent="0.25">
      <c r="A86" s="89"/>
      <c r="B86" s="89"/>
    </row>
    <row r="87" spans="1:2" ht="13.2" x14ac:dyDescent="0.25">
      <c r="A87" s="89"/>
      <c r="B87" s="89"/>
    </row>
    <row r="88" spans="1:2" ht="13.2" x14ac:dyDescent="0.25">
      <c r="A88" s="89"/>
      <c r="B88" s="89"/>
    </row>
    <row r="89" spans="1:2" ht="13.2" x14ac:dyDescent="0.25">
      <c r="A89" s="89"/>
      <c r="B89" s="89"/>
    </row>
    <row r="90" spans="1:2" ht="13.2" x14ac:dyDescent="0.25">
      <c r="A90" s="89"/>
      <c r="B90" s="89"/>
    </row>
    <row r="91" spans="1:2" ht="13.2" x14ac:dyDescent="0.25">
      <c r="A91" s="89"/>
      <c r="B91" s="89"/>
    </row>
    <row r="92" spans="1:2" ht="13.2" x14ac:dyDescent="0.25">
      <c r="A92" s="89"/>
      <c r="B92" s="89"/>
    </row>
    <row r="93" spans="1:2" ht="13.2" x14ac:dyDescent="0.25">
      <c r="A93" s="89"/>
      <c r="B93" s="89"/>
    </row>
    <row r="94" spans="1:2" ht="13.2" x14ac:dyDescent="0.25">
      <c r="A94" s="89"/>
      <c r="B94" s="89"/>
    </row>
    <row r="95" spans="1:2" ht="13.2" x14ac:dyDescent="0.25">
      <c r="A95" s="89"/>
      <c r="B95" s="89"/>
    </row>
    <row r="96" spans="1:2" ht="13.2" x14ac:dyDescent="0.25">
      <c r="A96" s="89"/>
      <c r="B96" s="89"/>
    </row>
    <row r="97" spans="1:2" ht="13.2" x14ac:dyDescent="0.25">
      <c r="A97" s="89"/>
      <c r="B97" s="89"/>
    </row>
    <row r="98" spans="1:2" ht="13.2" x14ac:dyDescent="0.25">
      <c r="A98" s="89"/>
      <c r="B98" s="89"/>
    </row>
    <row r="99" spans="1:2" ht="13.2" x14ac:dyDescent="0.25">
      <c r="A99" s="89"/>
      <c r="B99" s="89"/>
    </row>
    <row r="100" spans="1:2" ht="13.2" x14ac:dyDescent="0.25">
      <c r="A100" s="89"/>
      <c r="B100" s="89"/>
    </row>
    <row r="101" spans="1:2" ht="13.2" x14ac:dyDescent="0.25">
      <c r="A101" s="89"/>
      <c r="B101" s="89"/>
    </row>
    <row r="102" spans="1:2" ht="13.2" x14ac:dyDescent="0.25">
      <c r="A102" s="89"/>
      <c r="B102" s="89"/>
    </row>
    <row r="103" spans="1:2" ht="13.2" x14ac:dyDescent="0.25">
      <c r="A103" s="89"/>
      <c r="B103" s="89"/>
    </row>
    <row r="104" spans="1:2" ht="13.2" x14ac:dyDescent="0.25">
      <c r="A104" s="89"/>
      <c r="B104" s="89"/>
    </row>
    <row r="105" spans="1:2" ht="13.2" x14ac:dyDescent="0.25">
      <c r="A105" s="89"/>
      <c r="B105" s="89"/>
    </row>
    <row r="106" spans="1:2" ht="13.2" x14ac:dyDescent="0.25">
      <c r="A106" s="89"/>
      <c r="B106" s="89"/>
    </row>
    <row r="107" spans="1:2" ht="13.2" x14ac:dyDescent="0.25">
      <c r="A107" s="89"/>
      <c r="B107" s="89"/>
    </row>
    <row r="108" spans="1:2" ht="13.2" x14ac:dyDescent="0.25">
      <c r="A108" s="89"/>
      <c r="B108" s="89"/>
    </row>
    <row r="109" spans="1:2" ht="13.2" x14ac:dyDescent="0.25">
      <c r="A109" s="89"/>
      <c r="B109" s="89"/>
    </row>
    <row r="110" spans="1:2" ht="13.2" x14ac:dyDescent="0.25">
      <c r="A110" s="89"/>
      <c r="B110" s="89"/>
    </row>
    <row r="111" spans="1:2" ht="13.2" x14ac:dyDescent="0.25">
      <c r="A111" s="89"/>
      <c r="B111" s="89"/>
    </row>
    <row r="112" spans="1:2" ht="13.2" x14ac:dyDescent="0.25">
      <c r="A112" s="89"/>
      <c r="B112" s="89"/>
    </row>
    <row r="113" spans="1:2" ht="13.2" x14ac:dyDescent="0.25">
      <c r="A113" s="89"/>
      <c r="B113" s="89"/>
    </row>
    <row r="114" spans="1:2" ht="13.2" x14ac:dyDescent="0.25">
      <c r="A114" s="89"/>
      <c r="B114" s="89"/>
    </row>
    <row r="115" spans="1:2" ht="13.2" x14ac:dyDescent="0.25">
      <c r="A115" s="89"/>
      <c r="B115" s="89"/>
    </row>
    <row r="116" spans="1:2" ht="13.2" x14ac:dyDescent="0.25">
      <c r="A116" s="89"/>
      <c r="B116" s="89"/>
    </row>
    <row r="117" spans="1:2" ht="13.2" x14ac:dyDescent="0.25">
      <c r="A117" s="89"/>
      <c r="B117" s="89"/>
    </row>
    <row r="118" spans="1:2" ht="13.2" x14ac:dyDescent="0.25">
      <c r="A118" s="89"/>
      <c r="B118" s="89"/>
    </row>
    <row r="119" spans="1:2" ht="13.2" x14ac:dyDescent="0.25">
      <c r="A119" s="89"/>
      <c r="B119" s="89"/>
    </row>
    <row r="120" spans="1:2" ht="13.2" x14ac:dyDescent="0.25">
      <c r="A120" s="89"/>
      <c r="B120" s="89"/>
    </row>
    <row r="121" spans="1:2" ht="13.2" x14ac:dyDescent="0.25">
      <c r="A121" s="89"/>
      <c r="B121" s="89"/>
    </row>
    <row r="122" spans="1:2" ht="13.2" x14ac:dyDescent="0.25">
      <c r="A122" s="89"/>
      <c r="B122" s="89"/>
    </row>
    <row r="123" spans="1:2" ht="13.2" x14ac:dyDescent="0.25">
      <c r="A123" s="89"/>
      <c r="B123" s="89"/>
    </row>
    <row r="124" spans="1:2" ht="13.2" x14ac:dyDescent="0.25">
      <c r="A124" s="89"/>
      <c r="B124" s="89"/>
    </row>
    <row r="125" spans="1:2" ht="13.2" x14ac:dyDescent="0.25">
      <c r="A125" s="89"/>
      <c r="B125" s="89"/>
    </row>
    <row r="126" spans="1:2" ht="13.2" x14ac:dyDescent="0.25">
      <c r="A126" s="89"/>
      <c r="B126" s="89"/>
    </row>
    <row r="127" spans="1:2" ht="13.2" x14ac:dyDescent="0.25">
      <c r="A127" s="89"/>
      <c r="B127" s="89"/>
    </row>
    <row r="128" spans="1:2" ht="13.2" x14ac:dyDescent="0.25">
      <c r="A128" s="89"/>
      <c r="B128" s="89"/>
    </row>
    <row r="129" spans="1:2" ht="13.2" x14ac:dyDescent="0.25">
      <c r="A129" s="89"/>
      <c r="B129" s="89"/>
    </row>
    <row r="130" spans="1:2" ht="13.2" x14ac:dyDescent="0.25">
      <c r="A130" s="89"/>
      <c r="B130" s="89"/>
    </row>
    <row r="131" spans="1:2" ht="13.2" x14ac:dyDescent="0.25">
      <c r="A131" s="89"/>
      <c r="B131" s="89"/>
    </row>
    <row r="132" spans="1:2" ht="13.2" x14ac:dyDescent="0.25">
      <c r="A132" s="89"/>
      <c r="B132" s="89"/>
    </row>
    <row r="133" spans="1:2" ht="13.2" x14ac:dyDescent="0.25">
      <c r="A133" s="89"/>
      <c r="B133" s="89"/>
    </row>
    <row r="134" spans="1:2" ht="13.2" x14ac:dyDescent="0.25">
      <c r="A134" s="89"/>
      <c r="B134" s="89"/>
    </row>
    <row r="135" spans="1:2" ht="13.2" x14ac:dyDescent="0.25">
      <c r="A135" s="89"/>
      <c r="B135" s="89"/>
    </row>
    <row r="136" spans="1:2" ht="13.2" x14ac:dyDescent="0.25">
      <c r="A136" s="89"/>
      <c r="B136" s="89"/>
    </row>
    <row r="137" spans="1:2" ht="13.2" x14ac:dyDescent="0.25">
      <c r="A137" s="89"/>
      <c r="B137" s="89"/>
    </row>
    <row r="138" spans="1:2" ht="13.2" x14ac:dyDescent="0.25">
      <c r="A138" s="89"/>
      <c r="B138" s="89"/>
    </row>
    <row r="139" spans="1:2" ht="13.2" x14ac:dyDescent="0.25">
      <c r="A139" s="89"/>
      <c r="B139" s="89"/>
    </row>
    <row r="140" spans="1:2" ht="13.2" x14ac:dyDescent="0.25">
      <c r="A140" s="89"/>
      <c r="B140" s="89"/>
    </row>
    <row r="141" spans="1:2" ht="13.2" x14ac:dyDescent="0.25">
      <c r="A141" s="89"/>
      <c r="B141" s="89"/>
    </row>
    <row r="142" spans="1:2" ht="13.2" x14ac:dyDescent="0.25">
      <c r="A142" s="89"/>
      <c r="B142" s="89"/>
    </row>
    <row r="143" spans="1:2" ht="13.2" x14ac:dyDescent="0.25">
      <c r="A143" s="89"/>
      <c r="B143" s="89"/>
    </row>
    <row r="144" spans="1:2" ht="13.2" x14ac:dyDescent="0.25">
      <c r="A144" s="89"/>
      <c r="B144" s="89"/>
    </row>
    <row r="145" spans="1:2" ht="13.2" x14ac:dyDescent="0.25">
      <c r="A145" s="89"/>
      <c r="B145" s="89"/>
    </row>
    <row r="146" spans="1:2" ht="13.2" x14ac:dyDescent="0.25">
      <c r="A146" s="89"/>
      <c r="B146" s="89"/>
    </row>
    <row r="147" spans="1:2" ht="13.2" x14ac:dyDescent="0.25">
      <c r="A147" s="89"/>
      <c r="B147" s="89"/>
    </row>
    <row r="148" spans="1:2" ht="13.2" x14ac:dyDescent="0.25">
      <c r="A148" s="89"/>
      <c r="B148" s="89"/>
    </row>
    <row r="149" spans="1:2" ht="13.2" x14ac:dyDescent="0.25">
      <c r="A149" s="89"/>
      <c r="B149" s="89"/>
    </row>
    <row r="150" spans="1:2" ht="13.2" x14ac:dyDescent="0.25">
      <c r="A150" s="89"/>
      <c r="B150" s="89"/>
    </row>
    <row r="151" spans="1:2" ht="13.2" x14ac:dyDescent="0.25">
      <c r="A151" s="89"/>
      <c r="B151" s="89"/>
    </row>
    <row r="152" spans="1:2" ht="13.2" x14ac:dyDescent="0.25">
      <c r="A152" s="89"/>
      <c r="B152" s="89"/>
    </row>
    <row r="153" spans="1:2" ht="13.2" x14ac:dyDescent="0.25">
      <c r="A153" s="89"/>
      <c r="B153" s="89"/>
    </row>
    <row r="154" spans="1:2" ht="13.2" x14ac:dyDescent="0.25">
      <c r="A154" s="89"/>
      <c r="B154" s="89"/>
    </row>
    <row r="155" spans="1:2" ht="13.2" x14ac:dyDescent="0.25">
      <c r="A155" s="89"/>
      <c r="B155" s="89"/>
    </row>
    <row r="156" spans="1:2" ht="13.2" x14ac:dyDescent="0.25">
      <c r="A156" s="89"/>
      <c r="B156" s="89"/>
    </row>
    <row r="157" spans="1:2" ht="13.2" x14ac:dyDescent="0.25">
      <c r="A157" s="89"/>
      <c r="B157" s="89"/>
    </row>
    <row r="158" spans="1:2" ht="13.2" x14ac:dyDescent="0.25">
      <c r="A158" s="89"/>
      <c r="B158" s="89"/>
    </row>
    <row r="159" spans="1:2" ht="13.2" x14ac:dyDescent="0.25">
      <c r="A159" s="89"/>
      <c r="B159" s="89"/>
    </row>
    <row r="160" spans="1:2" ht="13.2" x14ac:dyDescent="0.25">
      <c r="A160" s="89"/>
      <c r="B160" s="89"/>
    </row>
    <row r="161" spans="1:2" ht="13.2" x14ac:dyDescent="0.25">
      <c r="A161" s="89"/>
      <c r="B161" s="89"/>
    </row>
    <row r="162" spans="1:2" ht="13.2" x14ac:dyDescent="0.25">
      <c r="A162" s="89"/>
      <c r="B162" s="89"/>
    </row>
    <row r="163" spans="1:2" ht="13.2" x14ac:dyDescent="0.25">
      <c r="A163" s="89"/>
      <c r="B163" s="89"/>
    </row>
    <row r="164" spans="1:2" ht="13.2" x14ac:dyDescent="0.25">
      <c r="A164" s="89"/>
      <c r="B164" s="89"/>
    </row>
    <row r="165" spans="1:2" ht="13.2" x14ac:dyDescent="0.25">
      <c r="A165" s="89"/>
      <c r="B165" s="89"/>
    </row>
    <row r="166" spans="1:2" ht="13.2" x14ac:dyDescent="0.25">
      <c r="A166" s="89"/>
      <c r="B166" s="89"/>
    </row>
    <row r="167" spans="1:2" ht="13.2" x14ac:dyDescent="0.25">
      <c r="A167" s="89"/>
      <c r="B167" s="89"/>
    </row>
    <row r="168" spans="1:2" ht="13.2" x14ac:dyDescent="0.25">
      <c r="A168" s="89"/>
      <c r="B168" s="89"/>
    </row>
    <row r="169" spans="1:2" ht="13.2" x14ac:dyDescent="0.25">
      <c r="A169" s="89"/>
      <c r="B169" s="89"/>
    </row>
    <row r="170" spans="1:2" ht="13.2" x14ac:dyDescent="0.25">
      <c r="A170" s="89"/>
      <c r="B170" s="89"/>
    </row>
    <row r="171" spans="1:2" ht="13.2" x14ac:dyDescent="0.25">
      <c r="A171" s="89"/>
      <c r="B171" s="89"/>
    </row>
    <row r="172" spans="1:2" ht="13.2" x14ac:dyDescent="0.25">
      <c r="A172" s="89"/>
      <c r="B172" s="89"/>
    </row>
    <row r="173" spans="1:2" ht="13.2" x14ac:dyDescent="0.25">
      <c r="A173" s="89"/>
      <c r="B173" s="89"/>
    </row>
    <row r="174" spans="1:2" ht="13.2" x14ac:dyDescent="0.25">
      <c r="A174" s="89"/>
      <c r="B174" s="89"/>
    </row>
    <row r="175" spans="1:2" ht="13.2" x14ac:dyDescent="0.25">
      <c r="A175" s="89"/>
      <c r="B175" s="89"/>
    </row>
    <row r="176" spans="1:2" ht="13.2" x14ac:dyDescent="0.25">
      <c r="A176" s="89"/>
      <c r="B176" s="89"/>
    </row>
    <row r="177" spans="1:2" ht="13.2" x14ac:dyDescent="0.25">
      <c r="A177" s="89"/>
      <c r="B177" s="89"/>
    </row>
    <row r="178" spans="1:2" ht="13.2" x14ac:dyDescent="0.25">
      <c r="A178" s="89"/>
      <c r="B178" s="89"/>
    </row>
    <row r="179" spans="1:2" ht="13.2" x14ac:dyDescent="0.25">
      <c r="A179" s="89"/>
      <c r="B179" s="89"/>
    </row>
    <row r="180" spans="1:2" ht="13.2" x14ac:dyDescent="0.25">
      <c r="A180" s="89"/>
      <c r="B180" s="89"/>
    </row>
    <row r="181" spans="1:2" ht="13.2" x14ac:dyDescent="0.25">
      <c r="A181" s="89"/>
      <c r="B181" s="89"/>
    </row>
    <row r="182" spans="1:2" ht="13.2" x14ac:dyDescent="0.25">
      <c r="A182" s="89"/>
      <c r="B182" s="89"/>
    </row>
    <row r="183" spans="1:2" ht="13.2" x14ac:dyDescent="0.25">
      <c r="A183" s="89"/>
      <c r="B183" s="89"/>
    </row>
    <row r="184" spans="1:2" ht="13.2" x14ac:dyDescent="0.25">
      <c r="A184" s="89"/>
      <c r="B184" s="89"/>
    </row>
    <row r="185" spans="1:2" ht="13.2" x14ac:dyDescent="0.25">
      <c r="A185" s="89"/>
      <c r="B185" s="89"/>
    </row>
    <row r="186" spans="1:2" ht="13.2" x14ac:dyDescent="0.25">
      <c r="A186" s="89"/>
      <c r="B186" s="89"/>
    </row>
    <row r="187" spans="1:2" ht="13.2" x14ac:dyDescent="0.25">
      <c r="A187" s="89"/>
      <c r="B187" s="89"/>
    </row>
    <row r="188" spans="1:2" ht="13.2" x14ac:dyDescent="0.25">
      <c r="A188" s="89"/>
      <c r="B188" s="89"/>
    </row>
    <row r="189" spans="1:2" ht="13.2" x14ac:dyDescent="0.25">
      <c r="A189" s="89"/>
      <c r="B189" s="89"/>
    </row>
    <row r="190" spans="1:2" ht="13.2" x14ac:dyDescent="0.25">
      <c r="A190" s="89"/>
      <c r="B190" s="89"/>
    </row>
    <row r="191" spans="1:2" ht="13.2" x14ac:dyDescent="0.25">
      <c r="A191" s="89"/>
      <c r="B191" s="89"/>
    </row>
    <row r="192" spans="1:2" ht="13.2" x14ac:dyDescent="0.25">
      <c r="A192" s="89"/>
      <c r="B192" s="89"/>
    </row>
    <row r="193" spans="1:2" ht="13.2" x14ac:dyDescent="0.25">
      <c r="A193" s="89"/>
      <c r="B193" s="89"/>
    </row>
    <row r="194" spans="1:2" ht="13.2" x14ac:dyDescent="0.25">
      <c r="A194" s="89"/>
      <c r="B194" s="89"/>
    </row>
    <row r="195" spans="1:2" ht="13.2" x14ac:dyDescent="0.25">
      <c r="A195" s="89"/>
      <c r="B195" s="89"/>
    </row>
    <row r="196" spans="1:2" ht="13.2" x14ac:dyDescent="0.25">
      <c r="A196" s="89"/>
      <c r="B196" s="89"/>
    </row>
    <row r="197" spans="1:2" ht="13.2" x14ac:dyDescent="0.25">
      <c r="A197" s="89"/>
      <c r="B197" s="89"/>
    </row>
    <row r="198" spans="1:2" ht="13.2" x14ac:dyDescent="0.25">
      <c r="A198" s="89"/>
      <c r="B198" s="89"/>
    </row>
    <row r="199" spans="1:2" ht="13.2" x14ac:dyDescent="0.25">
      <c r="A199" s="89"/>
      <c r="B199" s="89"/>
    </row>
    <row r="200" spans="1:2" ht="13.2" x14ac:dyDescent="0.25">
      <c r="A200" s="89"/>
      <c r="B200" s="89"/>
    </row>
    <row r="201" spans="1:2" ht="13.2" x14ac:dyDescent="0.25">
      <c r="A201" s="89"/>
      <c r="B201" s="89"/>
    </row>
    <row r="202" spans="1:2" ht="13.2" x14ac:dyDescent="0.25">
      <c r="A202" s="89"/>
      <c r="B202" s="89"/>
    </row>
    <row r="203" spans="1:2" ht="13.2" x14ac:dyDescent="0.25">
      <c r="A203" s="89"/>
      <c r="B203" s="89"/>
    </row>
    <row r="204" spans="1:2" ht="13.2" x14ac:dyDescent="0.25">
      <c r="A204" s="89"/>
      <c r="B204" s="89"/>
    </row>
    <row r="205" spans="1:2" ht="13.2" x14ac:dyDescent="0.25">
      <c r="A205" s="89"/>
      <c r="B205" s="89"/>
    </row>
    <row r="206" spans="1:2" ht="13.2" x14ac:dyDescent="0.25">
      <c r="A206" s="89"/>
      <c r="B206" s="89"/>
    </row>
    <row r="207" spans="1:2" ht="13.2" x14ac:dyDescent="0.25">
      <c r="A207" s="89"/>
      <c r="B207" s="89"/>
    </row>
    <row r="208" spans="1:2" ht="13.2" x14ac:dyDescent="0.25">
      <c r="A208" s="89"/>
      <c r="B208" s="89"/>
    </row>
    <row r="209" spans="1:2" ht="13.2" x14ac:dyDescent="0.25">
      <c r="A209" s="89"/>
      <c r="B209" s="89"/>
    </row>
    <row r="210" spans="1:2" ht="13.2" x14ac:dyDescent="0.25">
      <c r="A210" s="89"/>
      <c r="B210" s="89"/>
    </row>
    <row r="211" spans="1:2" ht="13.2" x14ac:dyDescent="0.25">
      <c r="A211" s="89"/>
      <c r="B211" s="89"/>
    </row>
    <row r="212" spans="1:2" ht="13.2" x14ac:dyDescent="0.25">
      <c r="A212" s="89"/>
      <c r="B212" s="89"/>
    </row>
    <row r="213" spans="1:2" ht="13.2" x14ac:dyDescent="0.25">
      <c r="A213" s="89"/>
      <c r="B213" s="89"/>
    </row>
    <row r="214" spans="1:2" ht="13.2" x14ac:dyDescent="0.25">
      <c r="A214" s="89"/>
      <c r="B214" s="89"/>
    </row>
    <row r="215" spans="1:2" ht="13.2" x14ac:dyDescent="0.25">
      <c r="A215" s="89"/>
      <c r="B215" s="89"/>
    </row>
    <row r="216" spans="1:2" ht="13.2" x14ac:dyDescent="0.25">
      <c r="A216" s="89"/>
      <c r="B216" s="89"/>
    </row>
    <row r="217" spans="1:2" ht="13.2" x14ac:dyDescent="0.25">
      <c r="A217" s="89"/>
      <c r="B217" s="89"/>
    </row>
    <row r="218" spans="1:2" ht="13.2" x14ac:dyDescent="0.25">
      <c r="A218" s="89"/>
      <c r="B218" s="89"/>
    </row>
    <row r="219" spans="1:2" ht="13.2" x14ac:dyDescent="0.25">
      <c r="A219" s="89"/>
      <c r="B219" s="89"/>
    </row>
    <row r="220" spans="1:2" ht="13.2" x14ac:dyDescent="0.25">
      <c r="A220" s="89"/>
      <c r="B220" s="89"/>
    </row>
    <row r="221" spans="1:2" ht="13.2" x14ac:dyDescent="0.25">
      <c r="A221" s="89"/>
      <c r="B221" s="89"/>
    </row>
    <row r="222" spans="1:2" ht="13.2" x14ac:dyDescent="0.25">
      <c r="A222" s="89"/>
      <c r="B222" s="89"/>
    </row>
    <row r="223" spans="1:2" ht="13.2" x14ac:dyDescent="0.25">
      <c r="A223" s="89"/>
      <c r="B223" s="89"/>
    </row>
    <row r="224" spans="1:2" ht="13.2" x14ac:dyDescent="0.25">
      <c r="A224" s="89"/>
      <c r="B224" s="89"/>
    </row>
    <row r="225" spans="1:2" ht="13.2" x14ac:dyDescent="0.25">
      <c r="A225" s="89"/>
      <c r="B225" s="89"/>
    </row>
    <row r="226" spans="1:2" ht="13.2" x14ac:dyDescent="0.25">
      <c r="A226" s="89"/>
      <c r="B226" s="89"/>
    </row>
    <row r="227" spans="1:2" ht="13.2" x14ac:dyDescent="0.25">
      <c r="A227" s="89"/>
      <c r="B227" s="89"/>
    </row>
    <row r="228" spans="1:2" ht="13.2" x14ac:dyDescent="0.25">
      <c r="A228" s="89"/>
      <c r="B228" s="89"/>
    </row>
    <row r="229" spans="1:2" ht="13.2" x14ac:dyDescent="0.25">
      <c r="A229" s="89"/>
      <c r="B229" s="89"/>
    </row>
    <row r="230" spans="1:2" ht="13.2" x14ac:dyDescent="0.25">
      <c r="A230" s="89"/>
      <c r="B230" s="89"/>
    </row>
    <row r="231" spans="1:2" ht="13.2" x14ac:dyDescent="0.25">
      <c r="A231" s="89"/>
      <c r="B231" s="89"/>
    </row>
    <row r="232" spans="1:2" ht="13.2" x14ac:dyDescent="0.25">
      <c r="A232" s="89"/>
      <c r="B232" s="89"/>
    </row>
    <row r="233" spans="1:2" ht="13.2" x14ac:dyDescent="0.25">
      <c r="A233" s="89"/>
      <c r="B233" s="89"/>
    </row>
    <row r="234" spans="1:2" ht="13.2" x14ac:dyDescent="0.25">
      <c r="A234" s="89"/>
      <c r="B234" s="89"/>
    </row>
    <row r="235" spans="1:2" ht="13.2" x14ac:dyDescent="0.25">
      <c r="A235" s="89"/>
      <c r="B235" s="89"/>
    </row>
    <row r="236" spans="1:2" ht="13.2" x14ac:dyDescent="0.25">
      <c r="A236" s="89"/>
      <c r="B236" s="89"/>
    </row>
    <row r="237" spans="1:2" ht="13.2" x14ac:dyDescent="0.25">
      <c r="A237" s="89"/>
      <c r="B237" s="89"/>
    </row>
    <row r="238" spans="1:2" ht="13.2" x14ac:dyDescent="0.25">
      <c r="A238" s="89"/>
      <c r="B238" s="89"/>
    </row>
    <row r="239" spans="1:2" ht="13.2" x14ac:dyDescent="0.25">
      <c r="A239" s="89"/>
      <c r="B239" s="89"/>
    </row>
    <row r="240" spans="1:2" ht="13.2" x14ac:dyDescent="0.25">
      <c r="A240" s="89"/>
      <c r="B240" s="89"/>
    </row>
    <row r="241" spans="1:2" ht="13.2" x14ac:dyDescent="0.25">
      <c r="A241" s="89"/>
      <c r="B241" s="89"/>
    </row>
    <row r="242" spans="1:2" ht="13.2" x14ac:dyDescent="0.25">
      <c r="A242" s="89"/>
      <c r="B242" s="89"/>
    </row>
    <row r="243" spans="1:2" ht="13.2" x14ac:dyDescent="0.25">
      <c r="A243" s="89"/>
      <c r="B243" s="89"/>
    </row>
    <row r="244" spans="1:2" ht="13.2" x14ac:dyDescent="0.25">
      <c r="A244" s="89"/>
      <c r="B244" s="89"/>
    </row>
    <row r="245" spans="1:2" ht="13.2" x14ac:dyDescent="0.25">
      <c r="A245" s="89"/>
      <c r="B245" s="89"/>
    </row>
    <row r="246" spans="1:2" ht="13.2" x14ac:dyDescent="0.25">
      <c r="A246" s="89"/>
      <c r="B246" s="89"/>
    </row>
    <row r="247" spans="1:2" ht="13.2" x14ac:dyDescent="0.25">
      <c r="A247" s="89"/>
      <c r="B247" s="89"/>
    </row>
    <row r="248" spans="1:2" ht="13.2" x14ac:dyDescent="0.25">
      <c r="A248" s="89"/>
      <c r="B248" s="89"/>
    </row>
    <row r="249" spans="1:2" ht="13.2" x14ac:dyDescent="0.25">
      <c r="A249" s="89"/>
      <c r="B249" s="89"/>
    </row>
    <row r="250" spans="1:2" ht="13.2" x14ac:dyDescent="0.25">
      <c r="A250" s="89"/>
      <c r="B250" s="89"/>
    </row>
    <row r="251" spans="1:2" ht="13.2" x14ac:dyDescent="0.25">
      <c r="A251" s="89"/>
      <c r="B251" s="89"/>
    </row>
    <row r="252" spans="1:2" ht="13.2" x14ac:dyDescent="0.25">
      <c r="A252" s="89"/>
      <c r="B252" s="89"/>
    </row>
    <row r="253" spans="1:2" ht="13.2" x14ac:dyDescent="0.25">
      <c r="A253" s="89"/>
      <c r="B253" s="89"/>
    </row>
    <row r="254" spans="1:2" ht="13.2" x14ac:dyDescent="0.25">
      <c r="A254" s="89"/>
      <c r="B254" s="89"/>
    </row>
    <row r="255" spans="1:2" ht="13.2" x14ac:dyDescent="0.25">
      <c r="A255" s="89"/>
      <c r="B255" s="89"/>
    </row>
    <row r="256" spans="1:2" ht="13.2" x14ac:dyDescent="0.25">
      <c r="A256" s="89"/>
      <c r="B256" s="89"/>
    </row>
    <row r="257" spans="1:2" ht="13.2" x14ac:dyDescent="0.25">
      <c r="A257" s="89"/>
      <c r="B257" s="89"/>
    </row>
    <row r="258" spans="1:2" ht="13.2" x14ac:dyDescent="0.25">
      <c r="A258" s="89"/>
      <c r="B258" s="89"/>
    </row>
    <row r="259" spans="1:2" ht="13.2" x14ac:dyDescent="0.25">
      <c r="A259" s="89"/>
      <c r="B259" s="89"/>
    </row>
    <row r="260" spans="1:2" ht="13.2" x14ac:dyDescent="0.25">
      <c r="A260" s="89"/>
      <c r="B260" s="89"/>
    </row>
    <row r="261" spans="1:2" ht="13.2" x14ac:dyDescent="0.25">
      <c r="A261" s="89"/>
      <c r="B261" s="89"/>
    </row>
    <row r="262" spans="1:2" ht="13.2" x14ac:dyDescent="0.25">
      <c r="A262" s="89"/>
      <c r="B262" s="89"/>
    </row>
    <row r="263" spans="1:2" ht="13.2" x14ac:dyDescent="0.25">
      <c r="A263" s="89"/>
      <c r="B263" s="89"/>
    </row>
    <row r="264" spans="1:2" ht="13.2" x14ac:dyDescent="0.25">
      <c r="A264" s="89"/>
      <c r="B264" s="89"/>
    </row>
    <row r="265" spans="1:2" ht="13.2" x14ac:dyDescent="0.25">
      <c r="A265" s="89"/>
      <c r="B265" s="89"/>
    </row>
    <row r="266" spans="1:2" ht="13.2" x14ac:dyDescent="0.25">
      <c r="A266" s="89"/>
      <c r="B266" s="89"/>
    </row>
    <row r="267" spans="1:2" ht="13.2" x14ac:dyDescent="0.25">
      <c r="A267" s="89"/>
      <c r="B267" s="89"/>
    </row>
    <row r="268" spans="1:2" ht="13.2" x14ac:dyDescent="0.25">
      <c r="A268" s="89"/>
      <c r="B268" s="89"/>
    </row>
    <row r="269" spans="1:2" ht="13.2" x14ac:dyDescent="0.25">
      <c r="A269" s="89"/>
      <c r="B269" s="89"/>
    </row>
    <row r="270" spans="1:2" ht="13.2" x14ac:dyDescent="0.25">
      <c r="A270" s="89"/>
      <c r="B270" s="89"/>
    </row>
    <row r="271" spans="1:2" ht="13.2" x14ac:dyDescent="0.25">
      <c r="A271" s="89"/>
      <c r="B271" s="89"/>
    </row>
    <row r="272" spans="1:2" ht="13.2" x14ac:dyDescent="0.25">
      <c r="A272" s="89"/>
      <c r="B272" s="89"/>
    </row>
    <row r="273" spans="1:2" ht="13.2" x14ac:dyDescent="0.25">
      <c r="A273" s="89"/>
      <c r="B273" s="89"/>
    </row>
    <row r="274" spans="1:2" ht="13.2" x14ac:dyDescent="0.25">
      <c r="A274" s="89"/>
      <c r="B274" s="89"/>
    </row>
    <row r="275" spans="1:2" ht="13.2" x14ac:dyDescent="0.25">
      <c r="A275" s="89"/>
      <c r="B275" s="89"/>
    </row>
    <row r="276" spans="1:2" ht="13.2" x14ac:dyDescent="0.25">
      <c r="A276" s="89"/>
      <c r="B276" s="89"/>
    </row>
    <row r="277" spans="1:2" ht="13.2" x14ac:dyDescent="0.25">
      <c r="A277" s="89"/>
      <c r="B277" s="89"/>
    </row>
    <row r="278" spans="1:2" ht="13.2" x14ac:dyDescent="0.25">
      <c r="A278" s="89"/>
      <c r="B278" s="89"/>
    </row>
    <row r="279" spans="1:2" ht="13.2" x14ac:dyDescent="0.25">
      <c r="A279" s="89"/>
      <c r="B279" s="89"/>
    </row>
    <row r="280" spans="1:2" ht="13.2" x14ac:dyDescent="0.25">
      <c r="A280" s="89"/>
      <c r="B280" s="89"/>
    </row>
    <row r="281" spans="1:2" ht="13.2" x14ac:dyDescent="0.25">
      <c r="A281" s="89"/>
      <c r="B281" s="89"/>
    </row>
    <row r="282" spans="1:2" ht="13.2" x14ac:dyDescent="0.25">
      <c r="A282" s="89"/>
      <c r="B282" s="89"/>
    </row>
    <row r="283" spans="1:2" ht="13.2" x14ac:dyDescent="0.25">
      <c r="A283" s="89"/>
      <c r="B283" s="89"/>
    </row>
    <row r="284" spans="1:2" ht="13.2" x14ac:dyDescent="0.25">
      <c r="A284" s="89"/>
      <c r="B284" s="89"/>
    </row>
    <row r="285" spans="1:2" ht="13.2" x14ac:dyDescent="0.25">
      <c r="A285" s="89"/>
      <c r="B285" s="89"/>
    </row>
    <row r="286" spans="1:2" ht="13.2" x14ac:dyDescent="0.25">
      <c r="A286" s="89"/>
      <c r="B286" s="89"/>
    </row>
    <row r="287" spans="1:2" ht="13.2" x14ac:dyDescent="0.25">
      <c r="A287" s="89"/>
      <c r="B287" s="89"/>
    </row>
    <row r="288" spans="1:2" ht="13.2" x14ac:dyDescent="0.25">
      <c r="A288" s="89"/>
      <c r="B288" s="89"/>
    </row>
    <row r="289" spans="1:2" ht="13.2" x14ac:dyDescent="0.25">
      <c r="A289" s="89"/>
      <c r="B289" s="89"/>
    </row>
    <row r="290" spans="1:2" ht="13.2" x14ac:dyDescent="0.25">
      <c r="A290" s="89"/>
      <c r="B290" s="89"/>
    </row>
    <row r="291" spans="1:2" ht="13.2" x14ac:dyDescent="0.25">
      <c r="A291" s="89"/>
      <c r="B291" s="89"/>
    </row>
    <row r="292" spans="1:2" ht="13.2" x14ac:dyDescent="0.25">
      <c r="A292" s="89"/>
      <c r="B292" s="89"/>
    </row>
    <row r="293" spans="1:2" ht="13.2" x14ac:dyDescent="0.25">
      <c r="A293" s="89"/>
      <c r="B293" s="89"/>
    </row>
    <row r="294" spans="1:2" ht="13.2" x14ac:dyDescent="0.25">
      <c r="A294" s="89"/>
      <c r="B294" s="89"/>
    </row>
    <row r="295" spans="1:2" ht="13.2" x14ac:dyDescent="0.25">
      <c r="A295" s="89"/>
      <c r="B295" s="89"/>
    </row>
    <row r="296" spans="1:2" ht="13.2" x14ac:dyDescent="0.25">
      <c r="A296" s="89"/>
      <c r="B296" s="89"/>
    </row>
    <row r="297" spans="1:2" ht="13.2" x14ac:dyDescent="0.25">
      <c r="A297" s="89"/>
      <c r="B297" s="89"/>
    </row>
    <row r="298" spans="1:2" ht="13.2" x14ac:dyDescent="0.25">
      <c r="A298" s="89"/>
      <c r="B298" s="89"/>
    </row>
    <row r="299" spans="1:2" ht="13.2" x14ac:dyDescent="0.25">
      <c r="A299" s="89"/>
      <c r="B299" s="89"/>
    </row>
    <row r="300" spans="1:2" ht="13.2" x14ac:dyDescent="0.25">
      <c r="A300" s="89"/>
      <c r="B300" s="89"/>
    </row>
    <row r="301" spans="1:2" ht="13.2" x14ac:dyDescent="0.25">
      <c r="A301" s="89"/>
      <c r="B301" s="89"/>
    </row>
    <row r="302" spans="1:2" ht="13.2" x14ac:dyDescent="0.25">
      <c r="A302" s="89"/>
      <c r="B302" s="89"/>
    </row>
    <row r="303" spans="1:2" ht="13.2" x14ac:dyDescent="0.25">
      <c r="A303" s="89"/>
      <c r="B303" s="89"/>
    </row>
    <row r="304" spans="1:2" ht="13.2" x14ac:dyDescent="0.25">
      <c r="A304" s="89"/>
      <c r="B304" s="89"/>
    </row>
    <row r="305" spans="1:2" ht="13.2" x14ac:dyDescent="0.25">
      <c r="A305" s="89"/>
      <c r="B305" s="89"/>
    </row>
    <row r="306" spans="1:2" ht="13.2" x14ac:dyDescent="0.25">
      <c r="A306" s="89"/>
      <c r="B306" s="89"/>
    </row>
    <row r="307" spans="1:2" ht="13.2" x14ac:dyDescent="0.25">
      <c r="A307" s="89"/>
      <c r="B307" s="89"/>
    </row>
    <row r="308" spans="1:2" ht="13.2" x14ac:dyDescent="0.25">
      <c r="A308" s="89"/>
      <c r="B308" s="89"/>
    </row>
    <row r="309" spans="1:2" ht="13.2" x14ac:dyDescent="0.25">
      <c r="A309" s="89"/>
      <c r="B309" s="89"/>
    </row>
    <row r="310" spans="1:2" ht="13.2" x14ac:dyDescent="0.25">
      <c r="A310" s="89"/>
      <c r="B310" s="89"/>
    </row>
    <row r="311" spans="1:2" ht="13.2" x14ac:dyDescent="0.25">
      <c r="A311" s="89"/>
      <c r="B311" s="89"/>
    </row>
    <row r="312" spans="1:2" ht="13.2" x14ac:dyDescent="0.25">
      <c r="A312" s="89"/>
      <c r="B312" s="89"/>
    </row>
    <row r="313" spans="1:2" ht="13.2" x14ac:dyDescent="0.25">
      <c r="A313" s="89"/>
      <c r="B313" s="89"/>
    </row>
    <row r="314" spans="1:2" ht="13.2" x14ac:dyDescent="0.25">
      <c r="A314" s="89"/>
      <c r="B314" s="89"/>
    </row>
    <row r="315" spans="1:2" ht="13.2" x14ac:dyDescent="0.25">
      <c r="A315" s="89"/>
      <c r="B315" s="89"/>
    </row>
    <row r="316" spans="1:2" ht="13.2" x14ac:dyDescent="0.25">
      <c r="A316" s="89"/>
      <c r="B316" s="89"/>
    </row>
    <row r="317" spans="1:2" ht="13.2" x14ac:dyDescent="0.25">
      <c r="A317" s="89"/>
      <c r="B317" s="89"/>
    </row>
    <row r="318" spans="1:2" ht="13.2" x14ac:dyDescent="0.25">
      <c r="A318" s="89"/>
      <c r="B318" s="89"/>
    </row>
    <row r="319" spans="1:2" ht="13.2" x14ac:dyDescent="0.25">
      <c r="A319" s="89"/>
      <c r="B319" s="89"/>
    </row>
    <row r="320" spans="1:2" ht="13.2" x14ac:dyDescent="0.25">
      <c r="A320" s="89"/>
      <c r="B320" s="89"/>
    </row>
    <row r="321" spans="1:2" ht="13.2" x14ac:dyDescent="0.25">
      <c r="A321" s="89"/>
      <c r="B321" s="89"/>
    </row>
    <row r="322" spans="1:2" ht="13.2" x14ac:dyDescent="0.25">
      <c r="A322" s="89"/>
      <c r="B322" s="89"/>
    </row>
    <row r="323" spans="1:2" ht="13.2" x14ac:dyDescent="0.25">
      <c r="A323" s="89"/>
      <c r="B323" s="89"/>
    </row>
    <row r="324" spans="1:2" ht="13.2" x14ac:dyDescent="0.25">
      <c r="A324" s="89"/>
      <c r="B324" s="89"/>
    </row>
    <row r="325" spans="1:2" ht="13.2" x14ac:dyDescent="0.25">
      <c r="A325" s="89"/>
      <c r="B325" s="89"/>
    </row>
    <row r="326" spans="1:2" ht="13.2" x14ac:dyDescent="0.25">
      <c r="A326" s="89"/>
      <c r="B326" s="89"/>
    </row>
    <row r="327" spans="1:2" ht="13.2" x14ac:dyDescent="0.25">
      <c r="A327" s="89"/>
      <c r="B327" s="89"/>
    </row>
    <row r="328" spans="1:2" ht="13.2" x14ac:dyDescent="0.25">
      <c r="A328" s="89"/>
      <c r="B328" s="89"/>
    </row>
    <row r="329" spans="1:2" ht="13.2" x14ac:dyDescent="0.25">
      <c r="A329" s="89"/>
      <c r="B329" s="89"/>
    </row>
    <row r="330" spans="1:2" ht="13.2" x14ac:dyDescent="0.25">
      <c r="A330" s="89"/>
      <c r="B330" s="89"/>
    </row>
    <row r="331" spans="1:2" ht="13.2" x14ac:dyDescent="0.25">
      <c r="A331" s="89"/>
      <c r="B331" s="89"/>
    </row>
    <row r="332" spans="1:2" ht="13.2" x14ac:dyDescent="0.25">
      <c r="A332" s="89"/>
      <c r="B332" s="89"/>
    </row>
    <row r="333" spans="1:2" ht="13.2" x14ac:dyDescent="0.25">
      <c r="A333" s="89"/>
      <c r="B333" s="89"/>
    </row>
    <row r="334" spans="1:2" ht="13.2" x14ac:dyDescent="0.25">
      <c r="A334" s="89"/>
      <c r="B334" s="89"/>
    </row>
    <row r="335" spans="1:2" ht="13.2" x14ac:dyDescent="0.25">
      <c r="A335" s="89"/>
      <c r="B335" s="89"/>
    </row>
    <row r="336" spans="1:2" ht="13.2" x14ac:dyDescent="0.25">
      <c r="A336" s="89"/>
      <c r="B336" s="89"/>
    </row>
    <row r="337" spans="1:2" ht="13.2" x14ac:dyDescent="0.25">
      <c r="A337" s="89"/>
      <c r="B337" s="89"/>
    </row>
    <row r="338" spans="1:2" ht="13.2" x14ac:dyDescent="0.25">
      <c r="A338" s="89"/>
      <c r="B338" s="89"/>
    </row>
    <row r="339" spans="1:2" ht="13.2" x14ac:dyDescent="0.25">
      <c r="A339" s="89"/>
      <c r="B339" s="89"/>
    </row>
    <row r="340" spans="1:2" ht="13.2" x14ac:dyDescent="0.25">
      <c r="A340" s="89"/>
      <c r="B340" s="89"/>
    </row>
    <row r="341" spans="1:2" ht="13.2" x14ac:dyDescent="0.25">
      <c r="A341" s="89"/>
      <c r="B341" s="89"/>
    </row>
    <row r="342" spans="1:2" ht="13.2" x14ac:dyDescent="0.25">
      <c r="A342" s="89"/>
      <c r="B342" s="89"/>
    </row>
    <row r="343" spans="1:2" ht="13.2" x14ac:dyDescent="0.25">
      <c r="A343" s="89"/>
      <c r="B343" s="89"/>
    </row>
    <row r="344" spans="1:2" ht="13.2" x14ac:dyDescent="0.25">
      <c r="A344" s="89"/>
      <c r="B344" s="89"/>
    </row>
    <row r="345" spans="1:2" ht="13.2" x14ac:dyDescent="0.25">
      <c r="A345" s="89"/>
      <c r="B345" s="89"/>
    </row>
    <row r="346" spans="1:2" ht="13.2" x14ac:dyDescent="0.25">
      <c r="A346" s="89"/>
      <c r="B346" s="89"/>
    </row>
    <row r="347" spans="1:2" ht="13.2" x14ac:dyDescent="0.25">
      <c r="A347" s="89"/>
      <c r="B347" s="89"/>
    </row>
    <row r="348" spans="1:2" ht="13.2" x14ac:dyDescent="0.25">
      <c r="A348" s="89"/>
      <c r="B348" s="89"/>
    </row>
    <row r="349" spans="1:2" ht="13.2" x14ac:dyDescent="0.25">
      <c r="A349" s="89"/>
      <c r="B349" s="89"/>
    </row>
    <row r="350" spans="1:2" ht="13.2" x14ac:dyDescent="0.25">
      <c r="A350" s="89"/>
      <c r="B350" s="89"/>
    </row>
    <row r="351" spans="1:2" ht="13.2" x14ac:dyDescent="0.25">
      <c r="A351" s="89"/>
      <c r="B351" s="89"/>
    </row>
    <row r="352" spans="1:2" ht="13.2" x14ac:dyDescent="0.25">
      <c r="A352" s="89"/>
      <c r="B352" s="89"/>
    </row>
    <row r="353" spans="1:2" ht="13.2" x14ac:dyDescent="0.25">
      <c r="A353" s="89"/>
      <c r="B353" s="89"/>
    </row>
    <row r="354" spans="1:2" ht="13.2" x14ac:dyDescent="0.25">
      <c r="A354" s="89"/>
      <c r="B354" s="89"/>
    </row>
    <row r="355" spans="1:2" ht="13.2" x14ac:dyDescent="0.25">
      <c r="A355" s="89"/>
      <c r="B355" s="89"/>
    </row>
    <row r="356" spans="1:2" ht="13.2" x14ac:dyDescent="0.25">
      <c r="A356" s="89"/>
      <c r="B356" s="89"/>
    </row>
    <row r="357" spans="1:2" ht="13.2" x14ac:dyDescent="0.25">
      <c r="A357" s="89"/>
      <c r="B357" s="89"/>
    </row>
    <row r="358" spans="1:2" ht="13.2" x14ac:dyDescent="0.25">
      <c r="A358" s="89"/>
      <c r="B358" s="89"/>
    </row>
    <row r="359" spans="1:2" ht="13.2" x14ac:dyDescent="0.25">
      <c r="A359" s="89"/>
      <c r="B359" s="89"/>
    </row>
    <row r="360" spans="1:2" ht="13.2" x14ac:dyDescent="0.25">
      <c r="A360" s="89"/>
      <c r="B360" s="89"/>
    </row>
    <row r="361" spans="1:2" ht="13.2" x14ac:dyDescent="0.25">
      <c r="A361" s="89"/>
      <c r="B361" s="89"/>
    </row>
    <row r="362" spans="1:2" ht="13.2" x14ac:dyDescent="0.25">
      <c r="A362" s="89"/>
      <c r="B362" s="89"/>
    </row>
    <row r="363" spans="1:2" ht="13.2" x14ac:dyDescent="0.25">
      <c r="A363" s="89"/>
      <c r="B363" s="89"/>
    </row>
    <row r="364" spans="1:2" ht="13.2" x14ac:dyDescent="0.25">
      <c r="A364" s="89"/>
      <c r="B364" s="89"/>
    </row>
    <row r="365" spans="1:2" ht="13.2" x14ac:dyDescent="0.25">
      <c r="A365" s="89"/>
      <c r="B365" s="89"/>
    </row>
    <row r="366" spans="1:2" ht="13.2" x14ac:dyDescent="0.25">
      <c r="A366" s="89"/>
      <c r="B366" s="89"/>
    </row>
    <row r="367" spans="1:2" ht="13.2" x14ac:dyDescent="0.25">
      <c r="A367" s="89"/>
      <c r="B367" s="89"/>
    </row>
    <row r="368" spans="1:2" ht="13.2" x14ac:dyDescent="0.25">
      <c r="A368" s="89"/>
      <c r="B368" s="89"/>
    </row>
    <row r="369" spans="1:2" ht="13.2" x14ac:dyDescent="0.25">
      <c r="A369" s="89"/>
      <c r="B369" s="89"/>
    </row>
    <row r="370" spans="1:2" ht="13.2" x14ac:dyDescent="0.25">
      <c r="A370" s="89"/>
      <c r="B370" s="89"/>
    </row>
    <row r="371" spans="1:2" ht="13.2" x14ac:dyDescent="0.25">
      <c r="A371" s="89"/>
      <c r="B371" s="89"/>
    </row>
    <row r="372" spans="1:2" ht="13.2" x14ac:dyDescent="0.25">
      <c r="A372" s="89"/>
      <c r="B372" s="89"/>
    </row>
    <row r="373" spans="1:2" ht="13.2" x14ac:dyDescent="0.25">
      <c r="A373" s="89"/>
      <c r="B373" s="89"/>
    </row>
    <row r="374" spans="1:2" ht="13.2" x14ac:dyDescent="0.25">
      <c r="A374" s="89"/>
      <c r="B374" s="89"/>
    </row>
    <row r="375" spans="1:2" ht="13.2" x14ac:dyDescent="0.25">
      <c r="A375" s="89"/>
      <c r="B375" s="89"/>
    </row>
    <row r="376" spans="1:2" ht="13.2" x14ac:dyDescent="0.25">
      <c r="A376" s="89"/>
      <c r="B376" s="89"/>
    </row>
    <row r="377" spans="1:2" ht="13.2" x14ac:dyDescent="0.25">
      <c r="A377" s="89"/>
      <c r="B377" s="89"/>
    </row>
    <row r="378" spans="1:2" ht="13.2" x14ac:dyDescent="0.25">
      <c r="A378" s="89"/>
      <c r="B378" s="89"/>
    </row>
    <row r="379" spans="1:2" ht="13.2" x14ac:dyDescent="0.25">
      <c r="A379" s="89"/>
      <c r="B379" s="89"/>
    </row>
    <row r="380" spans="1:2" ht="13.2" x14ac:dyDescent="0.25">
      <c r="A380" s="89"/>
      <c r="B380" s="89"/>
    </row>
    <row r="381" spans="1:2" ht="13.2" x14ac:dyDescent="0.25">
      <c r="A381" s="89"/>
      <c r="B381" s="89"/>
    </row>
    <row r="382" spans="1:2" ht="13.2" x14ac:dyDescent="0.25">
      <c r="A382" s="89"/>
      <c r="B382" s="89"/>
    </row>
    <row r="383" spans="1:2" ht="13.2" x14ac:dyDescent="0.25">
      <c r="A383" s="89"/>
      <c r="B383" s="89"/>
    </row>
    <row r="384" spans="1:2" ht="13.2" x14ac:dyDescent="0.25">
      <c r="A384" s="89"/>
      <c r="B384" s="89"/>
    </row>
    <row r="385" spans="1:2" ht="13.2" x14ac:dyDescent="0.25">
      <c r="A385" s="89"/>
      <c r="B385" s="89"/>
    </row>
    <row r="386" spans="1:2" ht="13.2" x14ac:dyDescent="0.25">
      <c r="A386" s="89"/>
      <c r="B386" s="89"/>
    </row>
    <row r="387" spans="1:2" ht="13.2" x14ac:dyDescent="0.25">
      <c r="A387" s="89"/>
      <c r="B387" s="89"/>
    </row>
    <row r="388" spans="1:2" ht="13.2" x14ac:dyDescent="0.25">
      <c r="A388" s="89"/>
      <c r="B388" s="89"/>
    </row>
    <row r="389" spans="1:2" ht="13.2" x14ac:dyDescent="0.25">
      <c r="A389" s="89"/>
      <c r="B389" s="89"/>
    </row>
    <row r="390" spans="1:2" ht="13.2" x14ac:dyDescent="0.25">
      <c r="A390" s="89"/>
      <c r="B390" s="89"/>
    </row>
    <row r="391" spans="1:2" ht="13.2" x14ac:dyDescent="0.25">
      <c r="A391" s="89"/>
      <c r="B391" s="89"/>
    </row>
    <row r="392" spans="1:2" ht="13.2" x14ac:dyDescent="0.25">
      <c r="A392" s="89"/>
      <c r="B392" s="89"/>
    </row>
    <row r="393" spans="1:2" ht="13.2" x14ac:dyDescent="0.25">
      <c r="A393" s="89"/>
      <c r="B393" s="89"/>
    </row>
    <row r="394" spans="1:2" ht="13.2" x14ac:dyDescent="0.25">
      <c r="A394" s="89"/>
      <c r="B394" s="89"/>
    </row>
    <row r="395" spans="1:2" ht="13.2" x14ac:dyDescent="0.25">
      <c r="A395" s="89"/>
      <c r="B395" s="89"/>
    </row>
    <row r="396" spans="1:2" ht="13.2" x14ac:dyDescent="0.25">
      <c r="A396" s="89"/>
      <c r="B396" s="89"/>
    </row>
    <row r="397" spans="1:2" ht="13.2" x14ac:dyDescent="0.25">
      <c r="A397" s="89"/>
      <c r="B397" s="89"/>
    </row>
    <row r="398" spans="1:2" ht="13.2" x14ac:dyDescent="0.25">
      <c r="A398" s="89"/>
      <c r="B398" s="89"/>
    </row>
    <row r="399" spans="1:2" ht="13.2" x14ac:dyDescent="0.25">
      <c r="A399" s="89"/>
      <c r="B399" s="89"/>
    </row>
    <row r="400" spans="1:2" ht="13.2" x14ac:dyDescent="0.25">
      <c r="A400" s="89"/>
      <c r="B400" s="89"/>
    </row>
    <row r="401" spans="1:2" ht="13.2" x14ac:dyDescent="0.25">
      <c r="A401" s="89"/>
      <c r="B401" s="89"/>
    </row>
    <row r="402" spans="1:2" ht="13.2" x14ac:dyDescent="0.25">
      <c r="A402" s="89"/>
      <c r="B402" s="89"/>
    </row>
    <row r="403" spans="1:2" ht="13.2" x14ac:dyDescent="0.25">
      <c r="A403" s="89"/>
      <c r="B403" s="89"/>
    </row>
    <row r="404" spans="1:2" ht="13.2" x14ac:dyDescent="0.25">
      <c r="A404" s="89"/>
      <c r="B404" s="89"/>
    </row>
    <row r="405" spans="1:2" ht="13.2" x14ac:dyDescent="0.25">
      <c r="A405" s="89"/>
      <c r="B405" s="89"/>
    </row>
    <row r="406" spans="1:2" ht="13.2" x14ac:dyDescent="0.25">
      <c r="A406" s="89"/>
      <c r="B406" s="89"/>
    </row>
    <row r="407" spans="1:2" ht="13.2" x14ac:dyDescent="0.25">
      <c r="A407" s="89"/>
      <c r="B407" s="89"/>
    </row>
    <row r="408" spans="1:2" ht="13.2" x14ac:dyDescent="0.25">
      <c r="A408" s="89"/>
      <c r="B408" s="89"/>
    </row>
    <row r="409" spans="1:2" ht="13.2" x14ac:dyDescent="0.25">
      <c r="A409" s="89"/>
      <c r="B409" s="89"/>
    </row>
    <row r="410" spans="1:2" ht="13.2" x14ac:dyDescent="0.25">
      <c r="A410" s="89"/>
      <c r="B410" s="89"/>
    </row>
    <row r="411" spans="1:2" ht="13.2" x14ac:dyDescent="0.25">
      <c r="A411" s="89"/>
      <c r="B411" s="89"/>
    </row>
    <row r="412" spans="1:2" ht="13.2" x14ac:dyDescent="0.25">
      <c r="A412" s="89"/>
      <c r="B412" s="89"/>
    </row>
    <row r="413" spans="1:2" ht="13.2" x14ac:dyDescent="0.25">
      <c r="A413" s="89"/>
      <c r="B413" s="89"/>
    </row>
    <row r="414" spans="1:2" ht="13.2" x14ac:dyDescent="0.25">
      <c r="A414" s="89"/>
      <c r="B414" s="89"/>
    </row>
    <row r="415" spans="1:2" ht="13.2" x14ac:dyDescent="0.25">
      <c r="A415" s="89"/>
      <c r="B415" s="89"/>
    </row>
    <row r="416" spans="1:2" ht="13.2" x14ac:dyDescent="0.25">
      <c r="A416" s="89"/>
      <c r="B416" s="89"/>
    </row>
    <row r="417" spans="1:2" ht="13.2" x14ac:dyDescent="0.25">
      <c r="A417" s="89"/>
      <c r="B417" s="89"/>
    </row>
    <row r="418" spans="1:2" ht="13.2" x14ac:dyDescent="0.25">
      <c r="A418" s="89"/>
      <c r="B418" s="89"/>
    </row>
    <row r="419" spans="1:2" ht="13.2" x14ac:dyDescent="0.25">
      <c r="A419" s="89"/>
      <c r="B419" s="89"/>
    </row>
    <row r="420" spans="1:2" ht="13.2" x14ac:dyDescent="0.25">
      <c r="A420" s="89"/>
      <c r="B420" s="89"/>
    </row>
    <row r="421" spans="1:2" ht="13.2" x14ac:dyDescent="0.25">
      <c r="A421" s="89"/>
      <c r="B421" s="89"/>
    </row>
    <row r="422" spans="1:2" ht="13.2" x14ac:dyDescent="0.25">
      <c r="A422" s="89"/>
      <c r="B422" s="89"/>
    </row>
    <row r="423" spans="1:2" ht="13.2" x14ac:dyDescent="0.25">
      <c r="A423" s="89"/>
      <c r="B423" s="89"/>
    </row>
    <row r="424" spans="1:2" ht="13.2" x14ac:dyDescent="0.25">
      <c r="A424" s="89"/>
      <c r="B424" s="89"/>
    </row>
    <row r="425" spans="1:2" ht="13.2" x14ac:dyDescent="0.25">
      <c r="A425" s="89"/>
      <c r="B425" s="89"/>
    </row>
    <row r="426" spans="1:2" ht="13.2" x14ac:dyDescent="0.25">
      <c r="A426" s="89"/>
      <c r="B426" s="89"/>
    </row>
    <row r="427" spans="1:2" ht="13.2" x14ac:dyDescent="0.25">
      <c r="A427" s="89"/>
      <c r="B427" s="89"/>
    </row>
    <row r="428" spans="1:2" ht="13.2" x14ac:dyDescent="0.25">
      <c r="A428" s="89"/>
      <c r="B428" s="89"/>
    </row>
    <row r="429" spans="1:2" ht="13.2" x14ac:dyDescent="0.25">
      <c r="A429" s="89"/>
      <c r="B429" s="89"/>
    </row>
    <row r="430" spans="1:2" ht="13.2" x14ac:dyDescent="0.25">
      <c r="A430" s="89"/>
      <c r="B430" s="89"/>
    </row>
    <row r="431" spans="1:2" ht="13.2" x14ac:dyDescent="0.25">
      <c r="A431" s="89"/>
      <c r="B431" s="89"/>
    </row>
    <row r="432" spans="1:2" ht="13.2" x14ac:dyDescent="0.25">
      <c r="A432" s="89"/>
      <c r="B432" s="89"/>
    </row>
    <row r="433" spans="1:2" ht="13.2" x14ac:dyDescent="0.25">
      <c r="A433" s="89"/>
      <c r="B433" s="89"/>
    </row>
    <row r="434" spans="1:2" ht="13.2" x14ac:dyDescent="0.25">
      <c r="A434" s="89"/>
      <c r="B434" s="89"/>
    </row>
    <row r="435" spans="1:2" ht="13.2" x14ac:dyDescent="0.25">
      <c r="A435" s="89"/>
      <c r="B435" s="89"/>
    </row>
    <row r="436" spans="1:2" ht="13.2" x14ac:dyDescent="0.25">
      <c r="A436" s="89"/>
      <c r="B436" s="89"/>
    </row>
    <row r="437" spans="1:2" ht="13.2" x14ac:dyDescent="0.25">
      <c r="A437" s="89"/>
      <c r="B437" s="89"/>
    </row>
    <row r="438" spans="1:2" ht="13.2" x14ac:dyDescent="0.25">
      <c r="A438" s="89"/>
      <c r="B438" s="89"/>
    </row>
    <row r="439" spans="1:2" ht="13.2" x14ac:dyDescent="0.25">
      <c r="A439" s="89"/>
      <c r="B439" s="89"/>
    </row>
    <row r="440" spans="1:2" ht="13.2" x14ac:dyDescent="0.25">
      <c r="A440" s="89"/>
      <c r="B440" s="89"/>
    </row>
    <row r="441" spans="1:2" ht="13.2" x14ac:dyDescent="0.25">
      <c r="A441" s="89"/>
      <c r="B441" s="89"/>
    </row>
    <row r="442" spans="1:2" ht="13.2" x14ac:dyDescent="0.25">
      <c r="A442" s="89"/>
      <c r="B442" s="89"/>
    </row>
    <row r="443" spans="1:2" ht="13.2" x14ac:dyDescent="0.25">
      <c r="A443" s="89"/>
      <c r="B443" s="89"/>
    </row>
    <row r="444" spans="1:2" ht="13.2" x14ac:dyDescent="0.25">
      <c r="A444" s="89"/>
      <c r="B444" s="89"/>
    </row>
    <row r="445" spans="1:2" ht="13.2" x14ac:dyDescent="0.25">
      <c r="A445" s="89"/>
      <c r="B445" s="89"/>
    </row>
    <row r="446" spans="1:2" ht="13.2" x14ac:dyDescent="0.25">
      <c r="A446" s="89"/>
      <c r="B446" s="89"/>
    </row>
    <row r="447" spans="1:2" ht="13.2" x14ac:dyDescent="0.25">
      <c r="A447" s="89"/>
      <c r="B447" s="89"/>
    </row>
    <row r="448" spans="1:2" ht="13.2" x14ac:dyDescent="0.25">
      <c r="A448" s="89"/>
      <c r="B448" s="89"/>
    </row>
    <row r="449" spans="1:2" ht="13.2" x14ac:dyDescent="0.25">
      <c r="A449" s="89"/>
      <c r="B449" s="89"/>
    </row>
    <row r="450" spans="1:2" ht="13.2" x14ac:dyDescent="0.25">
      <c r="A450" s="89"/>
      <c r="B450" s="89"/>
    </row>
    <row r="451" spans="1:2" ht="13.2" x14ac:dyDescent="0.25">
      <c r="A451" s="89"/>
      <c r="B451" s="89"/>
    </row>
    <row r="452" spans="1:2" ht="13.2" x14ac:dyDescent="0.25">
      <c r="A452" s="89"/>
      <c r="B452" s="89"/>
    </row>
    <row r="453" spans="1:2" ht="13.2" x14ac:dyDescent="0.25">
      <c r="A453" s="89"/>
      <c r="B453" s="89"/>
    </row>
    <row r="454" spans="1:2" ht="13.2" x14ac:dyDescent="0.25">
      <c r="A454" s="89"/>
      <c r="B454" s="89"/>
    </row>
    <row r="455" spans="1:2" ht="13.2" x14ac:dyDescent="0.25">
      <c r="A455" s="89"/>
      <c r="B455" s="89"/>
    </row>
    <row r="456" spans="1:2" ht="13.2" x14ac:dyDescent="0.25">
      <c r="A456" s="89"/>
      <c r="B456" s="89"/>
    </row>
    <row r="457" spans="1:2" ht="13.2" x14ac:dyDescent="0.25">
      <c r="A457" s="89"/>
      <c r="B457" s="89"/>
    </row>
    <row r="458" spans="1:2" ht="13.2" x14ac:dyDescent="0.25">
      <c r="A458" s="89"/>
      <c r="B458" s="89"/>
    </row>
    <row r="459" spans="1:2" ht="13.2" x14ac:dyDescent="0.25">
      <c r="A459" s="89"/>
      <c r="B459" s="89"/>
    </row>
    <row r="460" spans="1:2" ht="13.2" x14ac:dyDescent="0.25">
      <c r="A460" s="89"/>
      <c r="B460" s="89"/>
    </row>
    <row r="461" spans="1:2" ht="13.2" x14ac:dyDescent="0.25">
      <c r="A461" s="89"/>
      <c r="B461" s="89"/>
    </row>
    <row r="462" spans="1:2" ht="13.2" x14ac:dyDescent="0.25">
      <c r="A462" s="89"/>
      <c r="B462" s="89"/>
    </row>
    <row r="463" spans="1:2" ht="13.2" x14ac:dyDescent="0.25">
      <c r="A463" s="89"/>
      <c r="B463" s="89"/>
    </row>
    <row r="464" spans="1:2" ht="13.2" x14ac:dyDescent="0.25">
      <c r="A464" s="89"/>
      <c r="B464" s="89"/>
    </row>
    <row r="465" spans="1:2" ht="13.2" x14ac:dyDescent="0.25">
      <c r="A465" s="89"/>
      <c r="B465" s="89"/>
    </row>
    <row r="466" spans="1:2" ht="13.2" x14ac:dyDescent="0.25">
      <c r="A466" s="89"/>
      <c r="B466" s="89"/>
    </row>
    <row r="467" spans="1:2" ht="13.2" x14ac:dyDescent="0.25">
      <c r="A467" s="89"/>
      <c r="B467" s="89"/>
    </row>
    <row r="468" spans="1:2" ht="13.2" x14ac:dyDescent="0.25">
      <c r="A468" s="89"/>
      <c r="B468" s="89"/>
    </row>
    <row r="469" spans="1:2" ht="13.2" x14ac:dyDescent="0.25">
      <c r="A469" s="89"/>
      <c r="B469" s="89"/>
    </row>
    <row r="470" spans="1:2" ht="13.2" x14ac:dyDescent="0.25">
      <c r="A470" s="89"/>
      <c r="B470" s="89"/>
    </row>
    <row r="471" spans="1:2" ht="13.2" x14ac:dyDescent="0.25">
      <c r="A471" s="89"/>
      <c r="B471" s="89"/>
    </row>
    <row r="472" spans="1:2" ht="13.2" x14ac:dyDescent="0.25">
      <c r="A472" s="89"/>
      <c r="B472" s="89"/>
    </row>
    <row r="473" spans="1:2" ht="13.2" x14ac:dyDescent="0.25">
      <c r="A473" s="89"/>
      <c r="B473" s="89"/>
    </row>
    <row r="474" spans="1:2" ht="13.2" x14ac:dyDescent="0.25">
      <c r="A474" s="89"/>
      <c r="B474" s="89"/>
    </row>
    <row r="475" spans="1:2" ht="13.2" x14ac:dyDescent="0.25">
      <c r="A475" s="89"/>
      <c r="B475" s="89"/>
    </row>
    <row r="476" spans="1:2" ht="13.2" x14ac:dyDescent="0.25">
      <c r="A476" s="89"/>
      <c r="B476" s="89"/>
    </row>
    <row r="477" spans="1:2" ht="13.2" x14ac:dyDescent="0.25">
      <c r="A477" s="89"/>
      <c r="B477" s="89"/>
    </row>
    <row r="478" spans="1:2" ht="13.2" x14ac:dyDescent="0.25">
      <c r="A478" s="89"/>
      <c r="B478" s="89"/>
    </row>
    <row r="479" spans="1:2" ht="13.2" x14ac:dyDescent="0.25">
      <c r="A479" s="89"/>
      <c r="B479" s="89"/>
    </row>
    <row r="480" spans="1:2" ht="13.2" x14ac:dyDescent="0.25">
      <c r="A480" s="89"/>
      <c r="B480" s="89"/>
    </row>
    <row r="481" spans="1:2" ht="13.2" x14ac:dyDescent="0.25">
      <c r="A481" s="89"/>
      <c r="B481" s="89"/>
    </row>
    <row r="482" spans="1:2" ht="13.2" x14ac:dyDescent="0.25">
      <c r="A482" s="89"/>
      <c r="B482" s="89"/>
    </row>
    <row r="483" spans="1:2" ht="13.2" x14ac:dyDescent="0.25">
      <c r="A483" s="89"/>
      <c r="B483" s="89"/>
    </row>
    <row r="484" spans="1:2" ht="13.2" x14ac:dyDescent="0.25">
      <c r="A484" s="89"/>
      <c r="B484" s="89"/>
    </row>
    <row r="485" spans="1:2" ht="13.2" x14ac:dyDescent="0.25">
      <c r="A485" s="89"/>
      <c r="B485" s="89"/>
    </row>
    <row r="486" spans="1:2" ht="13.2" x14ac:dyDescent="0.25">
      <c r="A486" s="89"/>
      <c r="B486" s="89"/>
    </row>
    <row r="487" spans="1:2" ht="13.2" x14ac:dyDescent="0.25">
      <c r="A487" s="89"/>
      <c r="B487" s="89"/>
    </row>
    <row r="488" spans="1:2" ht="13.2" x14ac:dyDescent="0.25">
      <c r="A488" s="89"/>
      <c r="B488" s="89"/>
    </row>
    <row r="489" spans="1:2" ht="13.2" x14ac:dyDescent="0.25">
      <c r="A489" s="89"/>
      <c r="B489" s="89"/>
    </row>
    <row r="490" spans="1:2" ht="13.2" x14ac:dyDescent="0.25">
      <c r="A490" s="89"/>
      <c r="B490" s="89"/>
    </row>
    <row r="491" spans="1:2" ht="13.2" x14ac:dyDescent="0.25">
      <c r="A491" s="89"/>
      <c r="B491" s="89"/>
    </row>
    <row r="492" spans="1:2" ht="13.2" x14ac:dyDescent="0.25">
      <c r="A492" s="89"/>
      <c r="B492" s="89"/>
    </row>
    <row r="493" spans="1:2" ht="13.2" x14ac:dyDescent="0.25">
      <c r="A493" s="89"/>
      <c r="B493" s="89"/>
    </row>
    <row r="494" spans="1:2" ht="13.2" x14ac:dyDescent="0.25">
      <c r="A494" s="89"/>
      <c r="B494" s="89"/>
    </row>
    <row r="495" spans="1:2" ht="13.2" x14ac:dyDescent="0.25">
      <c r="A495" s="89"/>
      <c r="B495" s="89"/>
    </row>
    <row r="496" spans="1:2" ht="13.2" x14ac:dyDescent="0.25">
      <c r="A496" s="89"/>
      <c r="B496" s="89"/>
    </row>
    <row r="497" spans="1:2" ht="13.2" x14ac:dyDescent="0.25">
      <c r="A497" s="89"/>
      <c r="B497" s="89"/>
    </row>
    <row r="498" spans="1:2" ht="13.2" x14ac:dyDescent="0.25">
      <c r="A498" s="89"/>
      <c r="B498" s="89"/>
    </row>
    <row r="499" spans="1:2" ht="13.2" x14ac:dyDescent="0.25">
      <c r="A499" s="89"/>
      <c r="B499" s="89"/>
    </row>
    <row r="500" spans="1:2" ht="13.2" x14ac:dyDescent="0.25">
      <c r="A500" s="89"/>
      <c r="B500" s="89"/>
    </row>
    <row r="501" spans="1:2" ht="13.2" x14ac:dyDescent="0.25">
      <c r="A501" s="89"/>
      <c r="B501" s="89"/>
    </row>
    <row r="502" spans="1:2" ht="13.2" x14ac:dyDescent="0.25">
      <c r="A502" s="89"/>
      <c r="B502" s="89"/>
    </row>
    <row r="503" spans="1:2" ht="13.2" x14ac:dyDescent="0.25">
      <c r="A503" s="89"/>
      <c r="B503" s="89"/>
    </row>
    <row r="504" spans="1:2" ht="13.2" x14ac:dyDescent="0.25">
      <c r="A504" s="89"/>
      <c r="B504" s="89"/>
    </row>
    <row r="505" spans="1:2" ht="13.2" x14ac:dyDescent="0.25">
      <c r="A505" s="89"/>
      <c r="B505" s="89"/>
    </row>
    <row r="506" spans="1:2" ht="13.2" x14ac:dyDescent="0.25">
      <c r="A506" s="89"/>
      <c r="B506" s="89"/>
    </row>
    <row r="507" spans="1:2" ht="13.2" x14ac:dyDescent="0.25">
      <c r="A507" s="89"/>
      <c r="B507" s="89"/>
    </row>
    <row r="508" spans="1:2" ht="13.2" x14ac:dyDescent="0.25">
      <c r="A508" s="89"/>
      <c r="B508" s="89"/>
    </row>
    <row r="509" spans="1:2" ht="13.2" x14ac:dyDescent="0.25">
      <c r="A509" s="89"/>
      <c r="B509" s="89"/>
    </row>
    <row r="510" spans="1:2" ht="13.2" x14ac:dyDescent="0.25">
      <c r="A510" s="89"/>
      <c r="B510" s="89"/>
    </row>
    <row r="511" spans="1:2" ht="13.2" x14ac:dyDescent="0.25">
      <c r="A511" s="89"/>
      <c r="B511" s="89"/>
    </row>
    <row r="512" spans="1:2" ht="13.2" x14ac:dyDescent="0.25">
      <c r="A512" s="89"/>
      <c r="B512" s="89"/>
    </row>
    <row r="513" spans="1:2" ht="13.2" x14ac:dyDescent="0.25">
      <c r="A513" s="89"/>
      <c r="B513" s="89"/>
    </row>
    <row r="514" spans="1:2" ht="13.2" x14ac:dyDescent="0.25">
      <c r="A514" s="89"/>
      <c r="B514" s="89"/>
    </row>
    <row r="515" spans="1:2" ht="13.2" x14ac:dyDescent="0.25">
      <c r="A515" s="89"/>
      <c r="B515" s="89"/>
    </row>
    <row r="516" spans="1:2" ht="13.2" x14ac:dyDescent="0.25">
      <c r="A516" s="89"/>
      <c r="B516" s="89"/>
    </row>
    <row r="517" spans="1:2" ht="13.2" x14ac:dyDescent="0.25">
      <c r="A517" s="89"/>
      <c r="B517" s="89"/>
    </row>
    <row r="518" spans="1:2" ht="13.2" x14ac:dyDescent="0.25">
      <c r="A518" s="89"/>
      <c r="B518" s="89"/>
    </row>
    <row r="519" spans="1:2" ht="13.2" x14ac:dyDescent="0.25">
      <c r="A519" s="89"/>
      <c r="B519" s="89"/>
    </row>
    <row r="520" spans="1:2" ht="13.2" x14ac:dyDescent="0.25">
      <c r="A520" s="89"/>
      <c r="B520" s="89"/>
    </row>
    <row r="521" spans="1:2" ht="13.2" x14ac:dyDescent="0.25">
      <c r="A521" s="89"/>
      <c r="B521" s="89"/>
    </row>
    <row r="522" spans="1:2" ht="13.2" x14ac:dyDescent="0.25">
      <c r="A522" s="89"/>
      <c r="B522" s="89"/>
    </row>
    <row r="523" spans="1:2" ht="13.2" x14ac:dyDescent="0.25">
      <c r="A523" s="89"/>
      <c r="B523" s="89"/>
    </row>
    <row r="524" spans="1:2" ht="13.2" x14ac:dyDescent="0.25">
      <c r="A524" s="89"/>
      <c r="B524" s="89"/>
    </row>
    <row r="525" spans="1:2" ht="13.2" x14ac:dyDescent="0.25">
      <c r="A525" s="89"/>
      <c r="B525" s="89"/>
    </row>
    <row r="526" spans="1:2" ht="13.2" x14ac:dyDescent="0.25">
      <c r="A526" s="89"/>
      <c r="B526" s="89"/>
    </row>
    <row r="527" spans="1:2" ht="13.2" x14ac:dyDescent="0.25">
      <c r="A527" s="89"/>
      <c r="B527" s="89"/>
    </row>
    <row r="528" spans="1:2" ht="13.2" x14ac:dyDescent="0.25">
      <c r="A528" s="89"/>
      <c r="B528" s="89"/>
    </row>
    <row r="529" spans="1:2" ht="13.2" x14ac:dyDescent="0.25">
      <c r="A529" s="89"/>
      <c r="B529" s="89"/>
    </row>
    <row r="530" spans="1:2" ht="13.2" x14ac:dyDescent="0.25">
      <c r="A530" s="89"/>
      <c r="B530" s="89"/>
    </row>
    <row r="531" spans="1:2" ht="13.2" x14ac:dyDescent="0.25">
      <c r="A531" s="89"/>
      <c r="B531" s="89"/>
    </row>
    <row r="532" spans="1:2" ht="13.2" x14ac:dyDescent="0.25">
      <c r="A532" s="89"/>
      <c r="B532" s="89"/>
    </row>
    <row r="533" spans="1:2" ht="13.2" x14ac:dyDescent="0.25">
      <c r="A533" s="89"/>
      <c r="B533" s="89"/>
    </row>
    <row r="534" spans="1:2" ht="13.2" x14ac:dyDescent="0.25">
      <c r="A534" s="89"/>
      <c r="B534" s="89"/>
    </row>
    <row r="535" spans="1:2" ht="13.2" x14ac:dyDescent="0.25">
      <c r="A535" s="89"/>
      <c r="B535" s="89"/>
    </row>
    <row r="536" spans="1:2" ht="13.2" x14ac:dyDescent="0.25">
      <c r="A536" s="89"/>
      <c r="B536" s="89"/>
    </row>
    <row r="537" spans="1:2" ht="13.2" x14ac:dyDescent="0.25">
      <c r="A537" s="89"/>
      <c r="B537" s="89"/>
    </row>
    <row r="538" spans="1:2" ht="13.2" x14ac:dyDescent="0.25">
      <c r="A538" s="89"/>
      <c r="B538" s="89"/>
    </row>
    <row r="539" spans="1:2" ht="13.2" x14ac:dyDescent="0.25">
      <c r="A539" s="89"/>
      <c r="B539" s="89"/>
    </row>
    <row r="540" spans="1:2" ht="13.2" x14ac:dyDescent="0.25">
      <c r="A540" s="89"/>
      <c r="B540" s="89"/>
    </row>
    <row r="541" spans="1:2" ht="13.2" x14ac:dyDescent="0.25">
      <c r="A541" s="89"/>
      <c r="B541" s="89"/>
    </row>
    <row r="542" spans="1:2" ht="13.2" x14ac:dyDescent="0.25">
      <c r="A542" s="89"/>
      <c r="B542" s="89"/>
    </row>
    <row r="543" spans="1:2" ht="13.2" x14ac:dyDescent="0.25">
      <c r="A543" s="89"/>
      <c r="B543" s="89"/>
    </row>
    <row r="544" spans="1:2" ht="13.2" x14ac:dyDescent="0.25">
      <c r="A544" s="89"/>
      <c r="B544" s="89"/>
    </row>
    <row r="545" spans="1:2" ht="13.2" x14ac:dyDescent="0.25">
      <c r="A545" s="89"/>
      <c r="B545" s="89"/>
    </row>
    <row r="546" spans="1:2" ht="13.2" x14ac:dyDescent="0.25">
      <c r="A546" s="89"/>
      <c r="B546" s="89"/>
    </row>
    <row r="547" spans="1:2" ht="13.2" x14ac:dyDescent="0.25">
      <c r="A547" s="89"/>
      <c r="B547" s="89"/>
    </row>
    <row r="548" spans="1:2" ht="13.2" x14ac:dyDescent="0.25">
      <c r="A548" s="89"/>
      <c r="B548" s="89"/>
    </row>
    <row r="549" spans="1:2" ht="13.2" x14ac:dyDescent="0.25">
      <c r="A549" s="89"/>
      <c r="B549" s="89"/>
    </row>
    <row r="550" spans="1:2" ht="13.2" x14ac:dyDescent="0.25">
      <c r="A550" s="89"/>
      <c r="B550" s="89"/>
    </row>
    <row r="551" spans="1:2" ht="13.2" x14ac:dyDescent="0.25">
      <c r="A551" s="89"/>
      <c r="B551" s="89"/>
    </row>
    <row r="552" spans="1:2" ht="13.2" x14ac:dyDescent="0.25">
      <c r="A552" s="89"/>
      <c r="B552" s="89"/>
    </row>
    <row r="553" spans="1:2" ht="13.2" x14ac:dyDescent="0.25">
      <c r="A553" s="89"/>
      <c r="B553" s="89"/>
    </row>
    <row r="554" spans="1:2" ht="13.2" x14ac:dyDescent="0.25">
      <c r="A554" s="89"/>
      <c r="B554" s="89"/>
    </row>
    <row r="555" spans="1:2" ht="13.2" x14ac:dyDescent="0.25">
      <c r="A555" s="89"/>
      <c r="B555" s="89"/>
    </row>
    <row r="556" spans="1:2" ht="13.2" x14ac:dyDescent="0.25">
      <c r="A556" s="89"/>
      <c r="B556" s="89"/>
    </row>
    <row r="557" spans="1:2" ht="13.2" x14ac:dyDescent="0.25">
      <c r="A557" s="89"/>
      <c r="B557" s="89"/>
    </row>
    <row r="558" spans="1:2" ht="13.2" x14ac:dyDescent="0.25">
      <c r="A558" s="89"/>
      <c r="B558" s="89"/>
    </row>
    <row r="559" spans="1:2" ht="13.2" x14ac:dyDescent="0.25">
      <c r="A559" s="89"/>
      <c r="B559" s="89"/>
    </row>
    <row r="560" spans="1:2" ht="13.2" x14ac:dyDescent="0.25">
      <c r="A560" s="89"/>
      <c r="B560" s="89"/>
    </row>
    <row r="561" spans="1:2" ht="13.2" x14ac:dyDescent="0.25">
      <c r="A561" s="89"/>
      <c r="B561" s="89"/>
    </row>
    <row r="562" spans="1:2" ht="13.2" x14ac:dyDescent="0.25">
      <c r="A562" s="89"/>
      <c r="B562" s="89"/>
    </row>
    <row r="563" spans="1:2" ht="13.2" x14ac:dyDescent="0.25">
      <c r="A563" s="89"/>
      <c r="B563" s="89"/>
    </row>
    <row r="564" spans="1:2" ht="13.2" x14ac:dyDescent="0.25">
      <c r="A564" s="89"/>
      <c r="B564" s="89"/>
    </row>
    <row r="565" spans="1:2" ht="13.2" x14ac:dyDescent="0.25">
      <c r="A565" s="89"/>
      <c r="B565" s="89"/>
    </row>
    <row r="566" spans="1:2" ht="13.2" x14ac:dyDescent="0.25">
      <c r="A566" s="89"/>
      <c r="B566" s="89"/>
    </row>
    <row r="567" spans="1:2" ht="13.2" x14ac:dyDescent="0.25">
      <c r="A567" s="89"/>
      <c r="B567" s="89"/>
    </row>
    <row r="568" spans="1:2" ht="13.2" x14ac:dyDescent="0.25">
      <c r="A568" s="89"/>
      <c r="B568" s="89"/>
    </row>
    <row r="569" spans="1:2" ht="13.2" x14ac:dyDescent="0.25">
      <c r="A569" s="89"/>
      <c r="B569" s="89"/>
    </row>
    <row r="570" spans="1:2" ht="13.2" x14ac:dyDescent="0.25">
      <c r="A570" s="89"/>
      <c r="B570" s="89"/>
    </row>
    <row r="571" spans="1:2" ht="13.2" x14ac:dyDescent="0.25">
      <c r="A571" s="89"/>
      <c r="B571" s="89"/>
    </row>
    <row r="572" spans="1:2" ht="13.2" x14ac:dyDescent="0.25">
      <c r="A572" s="89"/>
      <c r="B572" s="89"/>
    </row>
    <row r="573" spans="1:2" ht="13.2" x14ac:dyDescent="0.25">
      <c r="A573" s="89"/>
      <c r="B573" s="89"/>
    </row>
    <row r="574" spans="1:2" ht="13.2" x14ac:dyDescent="0.25">
      <c r="A574" s="89"/>
      <c r="B574" s="89"/>
    </row>
    <row r="575" spans="1:2" ht="13.2" x14ac:dyDescent="0.25">
      <c r="A575" s="89"/>
      <c r="B575" s="89"/>
    </row>
    <row r="576" spans="1:2" ht="13.2" x14ac:dyDescent="0.25">
      <c r="A576" s="89"/>
      <c r="B576" s="89"/>
    </row>
    <row r="577" spans="1:2" ht="13.2" x14ac:dyDescent="0.25">
      <c r="A577" s="89"/>
      <c r="B577" s="89"/>
    </row>
    <row r="578" spans="1:2" ht="13.2" x14ac:dyDescent="0.25">
      <c r="A578" s="89"/>
      <c r="B578" s="89"/>
    </row>
    <row r="579" spans="1:2" ht="13.2" x14ac:dyDescent="0.25">
      <c r="A579" s="89"/>
      <c r="B579" s="89"/>
    </row>
    <row r="580" spans="1:2" ht="13.2" x14ac:dyDescent="0.25">
      <c r="A580" s="89"/>
      <c r="B580" s="89"/>
    </row>
    <row r="581" spans="1:2" ht="13.2" x14ac:dyDescent="0.25">
      <c r="A581" s="89"/>
      <c r="B581" s="89"/>
    </row>
    <row r="582" spans="1:2" ht="13.2" x14ac:dyDescent="0.25">
      <c r="A582" s="89"/>
      <c r="B582" s="89"/>
    </row>
    <row r="583" spans="1:2" ht="13.2" x14ac:dyDescent="0.25">
      <c r="A583" s="89"/>
      <c r="B583" s="89"/>
    </row>
    <row r="584" spans="1:2" ht="13.2" x14ac:dyDescent="0.25">
      <c r="A584" s="89"/>
      <c r="B584" s="89"/>
    </row>
    <row r="585" spans="1:2" ht="13.2" x14ac:dyDescent="0.25">
      <c r="A585" s="89"/>
      <c r="B585" s="89"/>
    </row>
    <row r="586" spans="1:2" ht="13.2" x14ac:dyDescent="0.25">
      <c r="A586" s="89"/>
      <c r="B586" s="89"/>
    </row>
    <row r="587" spans="1:2" ht="13.2" x14ac:dyDescent="0.25">
      <c r="A587" s="89"/>
      <c r="B587" s="89"/>
    </row>
    <row r="588" spans="1:2" ht="13.2" x14ac:dyDescent="0.25">
      <c r="A588" s="89"/>
      <c r="B588" s="89"/>
    </row>
    <row r="589" spans="1:2" ht="13.2" x14ac:dyDescent="0.25">
      <c r="A589" s="89"/>
      <c r="B589" s="89"/>
    </row>
    <row r="590" spans="1:2" ht="13.2" x14ac:dyDescent="0.25">
      <c r="A590" s="89"/>
      <c r="B590" s="89"/>
    </row>
    <row r="591" spans="1:2" ht="13.2" x14ac:dyDescent="0.25">
      <c r="A591" s="89"/>
      <c r="B591" s="89"/>
    </row>
    <row r="592" spans="1:2" ht="13.2" x14ac:dyDescent="0.25">
      <c r="A592" s="89"/>
      <c r="B592" s="89"/>
    </row>
    <row r="593" spans="1:2" ht="13.2" x14ac:dyDescent="0.25">
      <c r="A593" s="89"/>
      <c r="B593" s="89"/>
    </row>
    <row r="594" spans="1:2" ht="13.2" x14ac:dyDescent="0.25">
      <c r="A594" s="89"/>
      <c r="B594" s="89"/>
    </row>
    <row r="595" spans="1:2" ht="13.2" x14ac:dyDescent="0.25">
      <c r="A595" s="89"/>
      <c r="B595" s="89"/>
    </row>
    <row r="596" spans="1:2" ht="13.2" x14ac:dyDescent="0.25">
      <c r="A596" s="89"/>
      <c r="B596" s="89"/>
    </row>
    <row r="597" spans="1:2" ht="13.2" x14ac:dyDescent="0.25">
      <c r="A597" s="89"/>
      <c r="B597" s="89"/>
    </row>
    <row r="598" spans="1:2" ht="13.2" x14ac:dyDescent="0.25">
      <c r="A598" s="89"/>
      <c r="B598" s="89"/>
    </row>
    <row r="599" spans="1:2" ht="13.2" x14ac:dyDescent="0.25">
      <c r="A599" s="89"/>
      <c r="B599" s="89"/>
    </row>
    <row r="600" spans="1:2" ht="13.2" x14ac:dyDescent="0.25">
      <c r="A600" s="89"/>
      <c r="B600" s="89"/>
    </row>
    <row r="601" spans="1:2" ht="13.2" x14ac:dyDescent="0.25">
      <c r="A601" s="89"/>
      <c r="B601" s="89"/>
    </row>
    <row r="602" spans="1:2" ht="13.2" x14ac:dyDescent="0.25">
      <c r="A602" s="89"/>
      <c r="B602" s="89"/>
    </row>
    <row r="603" spans="1:2" ht="13.2" x14ac:dyDescent="0.25">
      <c r="A603" s="89"/>
      <c r="B603" s="89"/>
    </row>
    <row r="604" spans="1:2" ht="13.2" x14ac:dyDescent="0.25">
      <c r="A604" s="89"/>
      <c r="B604" s="89"/>
    </row>
    <row r="605" spans="1:2" ht="13.2" x14ac:dyDescent="0.25">
      <c r="A605" s="89"/>
      <c r="B605" s="89"/>
    </row>
    <row r="606" spans="1:2" ht="13.2" x14ac:dyDescent="0.25">
      <c r="A606" s="89"/>
      <c r="B606" s="89"/>
    </row>
    <row r="607" spans="1:2" ht="13.2" x14ac:dyDescent="0.25">
      <c r="A607" s="89"/>
      <c r="B607" s="89"/>
    </row>
    <row r="608" spans="1:2" ht="13.2" x14ac:dyDescent="0.25">
      <c r="A608" s="89"/>
      <c r="B608" s="89"/>
    </row>
    <row r="609" spans="1:2" ht="13.2" x14ac:dyDescent="0.25">
      <c r="A609" s="89"/>
      <c r="B609" s="89"/>
    </row>
    <row r="610" spans="1:2" ht="13.2" x14ac:dyDescent="0.25">
      <c r="A610" s="89"/>
      <c r="B610" s="89"/>
    </row>
    <row r="611" spans="1:2" ht="13.2" x14ac:dyDescent="0.25">
      <c r="A611" s="89"/>
      <c r="B611" s="89"/>
    </row>
    <row r="612" spans="1:2" ht="13.2" x14ac:dyDescent="0.25">
      <c r="A612" s="89"/>
      <c r="B612" s="89"/>
    </row>
    <row r="613" spans="1:2" ht="13.2" x14ac:dyDescent="0.25">
      <c r="A613" s="89"/>
      <c r="B613" s="89"/>
    </row>
    <row r="614" spans="1:2" ht="13.2" x14ac:dyDescent="0.25">
      <c r="A614" s="89"/>
      <c r="B614" s="89"/>
    </row>
    <row r="615" spans="1:2" ht="13.2" x14ac:dyDescent="0.25">
      <c r="A615" s="89"/>
      <c r="B615" s="89"/>
    </row>
    <row r="616" spans="1:2" ht="13.2" x14ac:dyDescent="0.25">
      <c r="A616" s="89"/>
      <c r="B616" s="89"/>
    </row>
    <row r="617" spans="1:2" ht="13.2" x14ac:dyDescent="0.25">
      <c r="A617" s="89"/>
      <c r="B617" s="89"/>
    </row>
    <row r="618" spans="1:2" ht="13.2" x14ac:dyDescent="0.25">
      <c r="A618" s="89"/>
      <c r="B618" s="89"/>
    </row>
    <row r="619" spans="1:2" ht="13.2" x14ac:dyDescent="0.25">
      <c r="A619" s="89"/>
      <c r="B619" s="89"/>
    </row>
    <row r="620" spans="1:2" ht="13.2" x14ac:dyDescent="0.25">
      <c r="A620" s="89"/>
      <c r="B620" s="89"/>
    </row>
    <row r="621" spans="1:2" ht="13.2" x14ac:dyDescent="0.25">
      <c r="A621" s="89"/>
      <c r="B621" s="89"/>
    </row>
    <row r="622" spans="1:2" ht="13.2" x14ac:dyDescent="0.25">
      <c r="A622" s="89"/>
      <c r="B622" s="89"/>
    </row>
    <row r="623" spans="1:2" ht="13.2" x14ac:dyDescent="0.25">
      <c r="A623" s="89"/>
      <c r="B623" s="89"/>
    </row>
    <row r="624" spans="1:2" ht="13.2" x14ac:dyDescent="0.25">
      <c r="A624" s="89"/>
      <c r="B624" s="89"/>
    </row>
    <row r="625" spans="1:2" ht="13.2" x14ac:dyDescent="0.25">
      <c r="A625" s="89"/>
      <c r="B625" s="89"/>
    </row>
    <row r="626" spans="1:2" ht="13.2" x14ac:dyDescent="0.25">
      <c r="A626" s="89"/>
      <c r="B626" s="89"/>
    </row>
    <row r="627" spans="1:2" ht="13.2" x14ac:dyDescent="0.25">
      <c r="A627" s="89"/>
      <c r="B627" s="89"/>
    </row>
    <row r="628" spans="1:2" ht="13.2" x14ac:dyDescent="0.25">
      <c r="A628" s="89"/>
      <c r="B628" s="89"/>
    </row>
    <row r="629" spans="1:2" ht="13.2" x14ac:dyDescent="0.25">
      <c r="A629" s="89"/>
      <c r="B629" s="89"/>
    </row>
    <row r="630" spans="1:2" ht="13.2" x14ac:dyDescent="0.25">
      <c r="A630" s="89"/>
      <c r="B630" s="89"/>
    </row>
    <row r="631" spans="1:2" ht="13.2" x14ac:dyDescent="0.25">
      <c r="A631" s="89"/>
      <c r="B631" s="89"/>
    </row>
    <row r="632" spans="1:2" ht="13.2" x14ac:dyDescent="0.25">
      <c r="A632" s="89"/>
      <c r="B632" s="89"/>
    </row>
    <row r="633" spans="1:2" ht="13.2" x14ac:dyDescent="0.25">
      <c r="A633" s="89"/>
      <c r="B633" s="89"/>
    </row>
    <row r="634" spans="1:2" ht="13.2" x14ac:dyDescent="0.25">
      <c r="A634" s="89"/>
      <c r="B634" s="89"/>
    </row>
    <row r="635" spans="1:2" ht="13.2" x14ac:dyDescent="0.25">
      <c r="A635" s="89"/>
      <c r="B635" s="89"/>
    </row>
    <row r="636" spans="1:2" ht="13.2" x14ac:dyDescent="0.25">
      <c r="A636" s="89"/>
      <c r="B636" s="89"/>
    </row>
    <row r="637" spans="1:2" ht="13.2" x14ac:dyDescent="0.25">
      <c r="A637" s="89"/>
      <c r="B637" s="89"/>
    </row>
    <row r="638" spans="1:2" ht="13.2" x14ac:dyDescent="0.25">
      <c r="A638" s="89"/>
      <c r="B638" s="89"/>
    </row>
    <row r="639" spans="1:2" ht="13.2" x14ac:dyDescent="0.25">
      <c r="A639" s="89"/>
      <c r="B639" s="89"/>
    </row>
    <row r="640" spans="1:2" ht="13.2" x14ac:dyDescent="0.25">
      <c r="A640" s="89"/>
      <c r="B640" s="89"/>
    </row>
    <row r="641" spans="1:2" ht="13.2" x14ac:dyDescent="0.25">
      <c r="A641" s="89"/>
      <c r="B641" s="89"/>
    </row>
    <row r="642" spans="1:2" ht="13.2" x14ac:dyDescent="0.25">
      <c r="A642" s="89"/>
      <c r="B642" s="89"/>
    </row>
    <row r="643" spans="1:2" ht="13.2" x14ac:dyDescent="0.25">
      <c r="A643" s="89"/>
      <c r="B643" s="89"/>
    </row>
    <row r="644" spans="1:2" ht="13.2" x14ac:dyDescent="0.25">
      <c r="A644" s="89"/>
      <c r="B644" s="89"/>
    </row>
    <row r="645" spans="1:2" ht="13.2" x14ac:dyDescent="0.25">
      <c r="A645" s="89"/>
      <c r="B645" s="89"/>
    </row>
    <row r="646" spans="1:2" ht="13.2" x14ac:dyDescent="0.25">
      <c r="A646" s="89"/>
      <c r="B646" s="89"/>
    </row>
    <row r="647" spans="1:2" ht="13.2" x14ac:dyDescent="0.25">
      <c r="A647" s="89"/>
      <c r="B647" s="89"/>
    </row>
    <row r="648" spans="1:2" ht="13.2" x14ac:dyDescent="0.25">
      <c r="A648" s="89"/>
      <c r="B648" s="89"/>
    </row>
    <row r="649" spans="1:2" ht="13.2" x14ac:dyDescent="0.25">
      <c r="A649" s="89"/>
      <c r="B649" s="89"/>
    </row>
    <row r="650" spans="1:2" ht="13.2" x14ac:dyDescent="0.25">
      <c r="A650" s="89"/>
      <c r="B650" s="89"/>
    </row>
    <row r="651" spans="1:2" ht="13.2" x14ac:dyDescent="0.25">
      <c r="A651" s="89"/>
      <c r="B651" s="89"/>
    </row>
    <row r="652" spans="1:2" ht="13.2" x14ac:dyDescent="0.25">
      <c r="A652" s="89"/>
      <c r="B652" s="89"/>
    </row>
    <row r="653" spans="1:2" ht="13.2" x14ac:dyDescent="0.25">
      <c r="A653" s="89"/>
      <c r="B653" s="89"/>
    </row>
    <row r="654" spans="1:2" ht="13.2" x14ac:dyDescent="0.25">
      <c r="A654" s="89"/>
      <c r="B654" s="89"/>
    </row>
    <row r="655" spans="1:2" ht="13.2" x14ac:dyDescent="0.25">
      <c r="A655" s="89"/>
      <c r="B655" s="89"/>
    </row>
    <row r="656" spans="1:2" ht="13.2" x14ac:dyDescent="0.25">
      <c r="A656" s="89"/>
      <c r="B656" s="89"/>
    </row>
    <row r="657" spans="1:2" ht="13.2" x14ac:dyDescent="0.25">
      <c r="A657" s="89"/>
      <c r="B657" s="89"/>
    </row>
    <row r="658" spans="1:2" ht="13.2" x14ac:dyDescent="0.25">
      <c r="A658" s="89"/>
      <c r="B658" s="89"/>
    </row>
    <row r="659" spans="1:2" ht="13.2" x14ac:dyDescent="0.25">
      <c r="A659" s="89"/>
      <c r="B659" s="89"/>
    </row>
    <row r="660" spans="1:2" ht="13.2" x14ac:dyDescent="0.25">
      <c r="A660" s="89"/>
      <c r="B660" s="89"/>
    </row>
    <row r="661" spans="1:2" ht="13.2" x14ac:dyDescent="0.25">
      <c r="A661" s="89"/>
      <c r="B661" s="89"/>
    </row>
    <row r="662" spans="1:2" ht="13.2" x14ac:dyDescent="0.25">
      <c r="A662" s="89"/>
      <c r="B662" s="89"/>
    </row>
    <row r="663" spans="1:2" ht="13.2" x14ac:dyDescent="0.25">
      <c r="A663" s="89"/>
      <c r="B663" s="89"/>
    </row>
    <row r="664" spans="1:2" ht="13.2" x14ac:dyDescent="0.25">
      <c r="A664" s="89"/>
      <c r="B664" s="89"/>
    </row>
    <row r="665" spans="1:2" ht="13.2" x14ac:dyDescent="0.25">
      <c r="A665" s="89"/>
      <c r="B665" s="89"/>
    </row>
    <row r="666" spans="1:2" ht="13.2" x14ac:dyDescent="0.25">
      <c r="A666" s="89"/>
      <c r="B666" s="89"/>
    </row>
    <row r="667" spans="1:2" ht="13.2" x14ac:dyDescent="0.25">
      <c r="A667" s="89"/>
      <c r="B667" s="89"/>
    </row>
    <row r="668" spans="1:2" ht="13.2" x14ac:dyDescent="0.25">
      <c r="A668" s="89"/>
      <c r="B668" s="89"/>
    </row>
    <row r="669" spans="1:2" ht="13.2" x14ac:dyDescent="0.25">
      <c r="A669" s="89"/>
      <c r="B669" s="89"/>
    </row>
    <row r="670" spans="1:2" ht="13.2" x14ac:dyDescent="0.25">
      <c r="A670" s="89"/>
      <c r="B670" s="89"/>
    </row>
    <row r="671" spans="1:2" ht="13.2" x14ac:dyDescent="0.25">
      <c r="A671" s="89"/>
      <c r="B671" s="89"/>
    </row>
    <row r="672" spans="1:2" ht="13.2" x14ac:dyDescent="0.25">
      <c r="A672" s="89"/>
      <c r="B672" s="89"/>
    </row>
    <row r="673" spans="1:2" ht="13.2" x14ac:dyDescent="0.25">
      <c r="A673" s="89"/>
      <c r="B673" s="89"/>
    </row>
    <row r="674" spans="1:2" ht="13.2" x14ac:dyDescent="0.25">
      <c r="A674" s="89"/>
      <c r="B674" s="89"/>
    </row>
    <row r="675" spans="1:2" ht="13.2" x14ac:dyDescent="0.25">
      <c r="A675" s="89"/>
      <c r="B675" s="89"/>
    </row>
    <row r="676" spans="1:2" ht="13.2" x14ac:dyDescent="0.25">
      <c r="A676" s="89"/>
      <c r="B676" s="89"/>
    </row>
    <row r="677" spans="1:2" ht="13.2" x14ac:dyDescent="0.25">
      <c r="A677" s="89"/>
      <c r="B677" s="89"/>
    </row>
    <row r="678" spans="1:2" ht="13.2" x14ac:dyDescent="0.25">
      <c r="A678" s="89"/>
      <c r="B678" s="89"/>
    </row>
    <row r="679" spans="1:2" ht="13.2" x14ac:dyDescent="0.25">
      <c r="A679" s="89"/>
      <c r="B679" s="89"/>
    </row>
    <row r="680" spans="1:2" ht="13.2" x14ac:dyDescent="0.25">
      <c r="A680" s="89"/>
      <c r="B680" s="89"/>
    </row>
    <row r="681" spans="1:2" ht="13.2" x14ac:dyDescent="0.25">
      <c r="A681" s="89"/>
      <c r="B681" s="89"/>
    </row>
    <row r="682" spans="1:2" ht="13.2" x14ac:dyDescent="0.25">
      <c r="A682" s="89"/>
      <c r="B682" s="89"/>
    </row>
    <row r="683" spans="1:2" ht="13.2" x14ac:dyDescent="0.25">
      <c r="A683" s="89"/>
      <c r="B683" s="89"/>
    </row>
    <row r="684" spans="1:2" ht="13.2" x14ac:dyDescent="0.25">
      <c r="A684" s="89"/>
      <c r="B684" s="89"/>
    </row>
    <row r="685" spans="1:2" ht="13.2" x14ac:dyDescent="0.25">
      <c r="A685" s="89"/>
      <c r="B685" s="89"/>
    </row>
    <row r="686" spans="1:2" ht="13.2" x14ac:dyDescent="0.25">
      <c r="A686" s="89"/>
      <c r="B686" s="89"/>
    </row>
    <row r="687" spans="1:2" ht="13.2" x14ac:dyDescent="0.25">
      <c r="A687" s="89"/>
      <c r="B687" s="89"/>
    </row>
    <row r="688" spans="1:2" ht="13.2" x14ac:dyDescent="0.25">
      <c r="A688" s="89"/>
      <c r="B688" s="89"/>
    </row>
    <row r="689" spans="1:2" ht="13.2" x14ac:dyDescent="0.25">
      <c r="A689" s="89"/>
      <c r="B689" s="89"/>
    </row>
    <row r="690" spans="1:2" ht="13.2" x14ac:dyDescent="0.25">
      <c r="A690" s="89"/>
      <c r="B690" s="89"/>
    </row>
    <row r="691" spans="1:2" ht="13.2" x14ac:dyDescent="0.25">
      <c r="A691" s="89"/>
      <c r="B691" s="89"/>
    </row>
    <row r="692" spans="1:2" ht="13.2" x14ac:dyDescent="0.25">
      <c r="A692" s="89"/>
      <c r="B692" s="89"/>
    </row>
    <row r="693" spans="1:2" ht="13.2" x14ac:dyDescent="0.25">
      <c r="A693" s="89"/>
      <c r="B693" s="89"/>
    </row>
    <row r="694" spans="1:2" ht="13.2" x14ac:dyDescent="0.25">
      <c r="A694" s="89"/>
      <c r="B694" s="89"/>
    </row>
    <row r="695" spans="1:2" ht="13.2" x14ac:dyDescent="0.25">
      <c r="A695" s="89"/>
      <c r="B695" s="89"/>
    </row>
    <row r="696" spans="1:2" ht="13.2" x14ac:dyDescent="0.25">
      <c r="A696" s="89"/>
      <c r="B696" s="89"/>
    </row>
    <row r="697" spans="1:2" ht="13.2" x14ac:dyDescent="0.25">
      <c r="A697" s="89"/>
      <c r="B697" s="89"/>
    </row>
    <row r="698" spans="1:2" ht="13.2" x14ac:dyDescent="0.25">
      <c r="A698" s="89"/>
      <c r="B698" s="89"/>
    </row>
    <row r="699" spans="1:2" ht="13.2" x14ac:dyDescent="0.25">
      <c r="A699" s="89"/>
      <c r="B699" s="89"/>
    </row>
    <row r="700" spans="1:2" ht="13.2" x14ac:dyDescent="0.25">
      <c r="A700" s="89"/>
      <c r="B700" s="89"/>
    </row>
    <row r="701" spans="1:2" ht="13.2" x14ac:dyDescent="0.25">
      <c r="A701" s="89"/>
      <c r="B701" s="89"/>
    </row>
    <row r="702" spans="1:2" ht="13.2" x14ac:dyDescent="0.25">
      <c r="A702" s="89"/>
      <c r="B702" s="89"/>
    </row>
    <row r="703" spans="1:2" ht="13.2" x14ac:dyDescent="0.25">
      <c r="A703" s="89"/>
      <c r="B703" s="89"/>
    </row>
    <row r="704" spans="1:2" ht="13.2" x14ac:dyDescent="0.25">
      <c r="A704" s="89"/>
      <c r="B704" s="89"/>
    </row>
    <row r="705" spans="1:2" ht="13.2" x14ac:dyDescent="0.25">
      <c r="A705" s="89"/>
      <c r="B705" s="89"/>
    </row>
    <row r="706" spans="1:2" ht="13.2" x14ac:dyDescent="0.25">
      <c r="A706" s="89"/>
      <c r="B706" s="89"/>
    </row>
    <row r="707" spans="1:2" ht="13.2" x14ac:dyDescent="0.25">
      <c r="A707" s="89"/>
      <c r="B707" s="89"/>
    </row>
    <row r="708" spans="1:2" ht="13.2" x14ac:dyDescent="0.25">
      <c r="A708" s="89"/>
      <c r="B708" s="89"/>
    </row>
    <row r="709" spans="1:2" ht="13.2" x14ac:dyDescent="0.25">
      <c r="A709" s="89"/>
      <c r="B709" s="89"/>
    </row>
    <row r="710" spans="1:2" ht="13.2" x14ac:dyDescent="0.25">
      <c r="A710" s="89"/>
      <c r="B710" s="89"/>
    </row>
    <row r="711" spans="1:2" ht="13.2" x14ac:dyDescent="0.25">
      <c r="A711" s="89"/>
      <c r="B711" s="89"/>
    </row>
    <row r="712" spans="1:2" ht="13.2" x14ac:dyDescent="0.25">
      <c r="A712" s="89"/>
      <c r="B712" s="89"/>
    </row>
    <row r="713" spans="1:2" ht="13.2" x14ac:dyDescent="0.25">
      <c r="A713" s="89"/>
      <c r="B713" s="89"/>
    </row>
    <row r="714" spans="1:2" ht="13.2" x14ac:dyDescent="0.25">
      <c r="A714" s="89"/>
      <c r="B714" s="89"/>
    </row>
    <row r="715" spans="1:2" ht="13.2" x14ac:dyDescent="0.25">
      <c r="A715" s="89"/>
      <c r="B715" s="89"/>
    </row>
    <row r="716" spans="1:2" ht="13.2" x14ac:dyDescent="0.25">
      <c r="A716" s="89"/>
      <c r="B716" s="89"/>
    </row>
    <row r="717" spans="1:2" ht="13.2" x14ac:dyDescent="0.25">
      <c r="A717" s="89"/>
      <c r="B717" s="89"/>
    </row>
    <row r="718" spans="1:2" ht="13.2" x14ac:dyDescent="0.25">
      <c r="A718" s="89"/>
      <c r="B718" s="89"/>
    </row>
    <row r="719" spans="1:2" ht="13.2" x14ac:dyDescent="0.25">
      <c r="A719" s="89"/>
      <c r="B719" s="89"/>
    </row>
    <row r="720" spans="1:2" ht="13.2" x14ac:dyDescent="0.25">
      <c r="A720" s="89"/>
      <c r="B720" s="89"/>
    </row>
    <row r="721" spans="1:2" ht="13.2" x14ac:dyDescent="0.25">
      <c r="A721" s="89"/>
      <c r="B721" s="89"/>
    </row>
    <row r="722" spans="1:2" ht="13.2" x14ac:dyDescent="0.25">
      <c r="A722" s="89"/>
      <c r="B722" s="89"/>
    </row>
    <row r="723" spans="1:2" ht="13.2" x14ac:dyDescent="0.25">
      <c r="A723" s="89"/>
      <c r="B723" s="89"/>
    </row>
    <row r="724" spans="1:2" ht="13.2" x14ac:dyDescent="0.25">
      <c r="A724" s="89"/>
      <c r="B724" s="89"/>
    </row>
    <row r="725" spans="1:2" ht="13.2" x14ac:dyDescent="0.25">
      <c r="A725" s="89"/>
      <c r="B725" s="89"/>
    </row>
    <row r="726" spans="1:2" ht="13.2" x14ac:dyDescent="0.25">
      <c r="A726" s="89"/>
      <c r="B726" s="89"/>
    </row>
    <row r="727" spans="1:2" ht="13.2" x14ac:dyDescent="0.25">
      <c r="A727" s="89"/>
      <c r="B727" s="89"/>
    </row>
    <row r="728" spans="1:2" ht="13.2" x14ac:dyDescent="0.25">
      <c r="A728" s="89"/>
      <c r="B728" s="89"/>
    </row>
    <row r="729" spans="1:2" ht="13.2" x14ac:dyDescent="0.25">
      <c r="A729" s="89"/>
      <c r="B729" s="89"/>
    </row>
    <row r="730" spans="1:2" ht="13.2" x14ac:dyDescent="0.25">
      <c r="A730" s="89"/>
      <c r="B730" s="89"/>
    </row>
    <row r="731" spans="1:2" ht="13.2" x14ac:dyDescent="0.25">
      <c r="A731" s="89"/>
      <c r="B731" s="89"/>
    </row>
    <row r="732" spans="1:2" ht="13.2" x14ac:dyDescent="0.25">
      <c r="A732" s="89"/>
      <c r="B732" s="89"/>
    </row>
    <row r="733" spans="1:2" ht="13.2" x14ac:dyDescent="0.25">
      <c r="A733" s="89"/>
      <c r="B733" s="89"/>
    </row>
    <row r="734" spans="1:2" ht="13.2" x14ac:dyDescent="0.25">
      <c r="A734" s="89"/>
      <c r="B734" s="89"/>
    </row>
    <row r="735" spans="1:2" ht="13.2" x14ac:dyDescent="0.25">
      <c r="A735" s="89"/>
      <c r="B735" s="89"/>
    </row>
    <row r="736" spans="1:2" ht="13.2" x14ac:dyDescent="0.25">
      <c r="A736" s="89"/>
      <c r="B736" s="89"/>
    </row>
    <row r="737" spans="1:2" ht="13.2" x14ac:dyDescent="0.25">
      <c r="A737" s="89"/>
      <c r="B737" s="89"/>
    </row>
    <row r="738" spans="1:2" ht="13.2" x14ac:dyDescent="0.25">
      <c r="A738" s="89"/>
      <c r="B738" s="89"/>
    </row>
    <row r="739" spans="1:2" ht="13.2" x14ac:dyDescent="0.25">
      <c r="A739" s="89"/>
      <c r="B739" s="89"/>
    </row>
    <row r="740" spans="1:2" ht="13.2" x14ac:dyDescent="0.25">
      <c r="A740" s="89"/>
      <c r="B740" s="89"/>
    </row>
    <row r="741" spans="1:2" ht="13.2" x14ac:dyDescent="0.25">
      <c r="A741" s="89"/>
      <c r="B741" s="89"/>
    </row>
    <row r="742" spans="1:2" ht="13.2" x14ac:dyDescent="0.25">
      <c r="A742" s="89"/>
      <c r="B742" s="89"/>
    </row>
    <row r="743" spans="1:2" ht="13.2" x14ac:dyDescent="0.25">
      <c r="A743" s="89"/>
      <c r="B743" s="89"/>
    </row>
    <row r="744" spans="1:2" ht="13.2" x14ac:dyDescent="0.25">
      <c r="A744" s="89"/>
      <c r="B744" s="89"/>
    </row>
    <row r="745" spans="1:2" ht="13.2" x14ac:dyDescent="0.25">
      <c r="A745" s="89"/>
      <c r="B745" s="89"/>
    </row>
    <row r="746" spans="1:2" ht="13.2" x14ac:dyDescent="0.25">
      <c r="A746" s="89"/>
      <c r="B746" s="89"/>
    </row>
    <row r="747" spans="1:2" ht="13.2" x14ac:dyDescent="0.25">
      <c r="A747" s="89"/>
      <c r="B747" s="89"/>
    </row>
    <row r="748" spans="1:2" ht="13.2" x14ac:dyDescent="0.25">
      <c r="A748" s="89"/>
      <c r="B748" s="89"/>
    </row>
    <row r="749" spans="1:2" ht="13.2" x14ac:dyDescent="0.25">
      <c r="A749" s="89"/>
      <c r="B749" s="89"/>
    </row>
    <row r="750" spans="1:2" ht="13.2" x14ac:dyDescent="0.25">
      <c r="A750" s="89"/>
      <c r="B750" s="89"/>
    </row>
    <row r="751" spans="1:2" ht="13.2" x14ac:dyDescent="0.25">
      <c r="A751" s="89"/>
      <c r="B751" s="89"/>
    </row>
    <row r="752" spans="1:2" ht="13.2" x14ac:dyDescent="0.25">
      <c r="A752" s="89"/>
      <c r="B752" s="89"/>
    </row>
    <row r="753" spans="1:2" ht="13.2" x14ac:dyDescent="0.25">
      <c r="A753" s="89"/>
      <c r="B753" s="89"/>
    </row>
    <row r="754" spans="1:2" ht="13.2" x14ac:dyDescent="0.25">
      <c r="A754" s="89"/>
      <c r="B754" s="89"/>
    </row>
    <row r="755" spans="1:2" ht="13.2" x14ac:dyDescent="0.25">
      <c r="A755" s="89"/>
      <c r="B755" s="89"/>
    </row>
    <row r="756" spans="1:2" ht="13.2" x14ac:dyDescent="0.25">
      <c r="A756" s="89"/>
      <c r="B756" s="89"/>
    </row>
    <row r="757" spans="1:2" ht="13.2" x14ac:dyDescent="0.25">
      <c r="A757" s="89"/>
      <c r="B757" s="89"/>
    </row>
    <row r="758" spans="1:2" ht="13.2" x14ac:dyDescent="0.25">
      <c r="A758" s="89"/>
      <c r="B758" s="89"/>
    </row>
    <row r="759" spans="1:2" ht="13.2" x14ac:dyDescent="0.25">
      <c r="A759" s="89"/>
      <c r="B759" s="89"/>
    </row>
    <row r="760" spans="1:2" ht="13.2" x14ac:dyDescent="0.25">
      <c r="A760" s="89"/>
      <c r="B760" s="89"/>
    </row>
    <row r="761" spans="1:2" ht="13.2" x14ac:dyDescent="0.25">
      <c r="A761" s="89"/>
      <c r="B761" s="89"/>
    </row>
    <row r="762" spans="1:2" ht="13.2" x14ac:dyDescent="0.25">
      <c r="A762" s="89"/>
      <c r="B762" s="89"/>
    </row>
    <row r="763" spans="1:2" ht="13.2" x14ac:dyDescent="0.25">
      <c r="A763" s="89"/>
      <c r="B763" s="89"/>
    </row>
    <row r="764" spans="1:2" ht="13.2" x14ac:dyDescent="0.25">
      <c r="A764" s="89"/>
      <c r="B764" s="89"/>
    </row>
    <row r="765" spans="1:2" ht="13.2" x14ac:dyDescent="0.25">
      <c r="A765" s="89"/>
      <c r="B765" s="89"/>
    </row>
    <row r="766" spans="1:2" ht="13.2" x14ac:dyDescent="0.25">
      <c r="A766" s="89"/>
      <c r="B766" s="89"/>
    </row>
    <row r="767" spans="1:2" ht="13.2" x14ac:dyDescent="0.25">
      <c r="A767" s="89"/>
      <c r="B767" s="89"/>
    </row>
    <row r="768" spans="1:2" ht="13.2" x14ac:dyDescent="0.25">
      <c r="A768" s="89"/>
      <c r="B768" s="89"/>
    </row>
    <row r="769" spans="1:2" ht="13.2" x14ac:dyDescent="0.25">
      <c r="A769" s="89"/>
      <c r="B769" s="89"/>
    </row>
    <row r="770" spans="1:2" ht="13.2" x14ac:dyDescent="0.25">
      <c r="A770" s="89"/>
      <c r="B770" s="89"/>
    </row>
    <row r="771" spans="1:2" ht="13.2" x14ac:dyDescent="0.25">
      <c r="A771" s="89"/>
      <c r="B771" s="89"/>
    </row>
    <row r="772" spans="1:2" ht="13.2" x14ac:dyDescent="0.25">
      <c r="A772" s="89"/>
      <c r="B772" s="89"/>
    </row>
    <row r="773" spans="1:2" ht="13.2" x14ac:dyDescent="0.25">
      <c r="A773" s="89"/>
      <c r="B773" s="89"/>
    </row>
    <row r="774" spans="1:2" ht="13.2" x14ac:dyDescent="0.25">
      <c r="A774" s="89"/>
      <c r="B774" s="89"/>
    </row>
    <row r="775" spans="1:2" ht="13.2" x14ac:dyDescent="0.25">
      <c r="A775" s="89"/>
      <c r="B775" s="89"/>
    </row>
    <row r="776" spans="1:2" ht="13.2" x14ac:dyDescent="0.25">
      <c r="A776" s="89"/>
      <c r="B776" s="89"/>
    </row>
    <row r="777" spans="1:2" ht="13.2" x14ac:dyDescent="0.25">
      <c r="A777" s="89"/>
      <c r="B777" s="89"/>
    </row>
    <row r="778" spans="1:2" ht="13.2" x14ac:dyDescent="0.25">
      <c r="A778" s="89"/>
      <c r="B778" s="89"/>
    </row>
    <row r="779" spans="1:2" ht="13.2" x14ac:dyDescent="0.25">
      <c r="A779" s="89"/>
      <c r="B779" s="89"/>
    </row>
    <row r="780" spans="1:2" ht="13.2" x14ac:dyDescent="0.25">
      <c r="A780" s="89"/>
      <c r="B780" s="89"/>
    </row>
    <row r="781" spans="1:2" ht="13.2" x14ac:dyDescent="0.25">
      <c r="A781" s="89"/>
      <c r="B781" s="89"/>
    </row>
    <row r="782" spans="1:2" ht="13.2" x14ac:dyDescent="0.25">
      <c r="A782" s="89"/>
      <c r="B782" s="89"/>
    </row>
    <row r="783" spans="1:2" ht="13.2" x14ac:dyDescent="0.25">
      <c r="A783" s="89"/>
      <c r="B783" s="89"/>
    </row>
    <row r="784" spans="1:2" ht="13.2" x14ac:dyDescent="0.25">
      <c r="A784" s="89"/>
      <c r="B784" s="89"/>
    </row>
    <row r="785" spans="1:2" ht="13.2" x14ac:dyDescent="0.25">
      <c r="A785" s="89"/>
      <c r="B785" s="89"/>
    </row>
    <row r="786" spans="1:2" ht="13.2" x14ac:dyDescent="0.25">
      <c r="A786" s="89"/>
      <c r="B786" s="89"/>
    </row>
    <row r="787" spans="1:2" ht="13.2" x14ac:dyDescent="0.25">
      <c r="A787" s="89"/>
      <c r="B787" s="89"/>
    </row>
    <row r="788" spans="1:2" ht="13.2" x14ac:dyDescent="0.25">
      <c r="A788" s="89"/>
      <c r="B788" s="89"/>
    </row>
    <row r="789" spans="1:2" ht="13.2" x14ac:dyDescent="0.25">
      <c r="A789" s="89"/>
      <c r="B789" s="89"/>
    </row>
    <row r="790" spans="1:2" ht="13.2" x14ac:dyDescent="0.25">
      <c r="A790" s="89"/>
      <c r="B790" s="89"/>
    </row>
    <row r="791" spans="1:2" ht="13.2" x14ac:dyDescent="0.25">
      <c r="A791" s="89"/>
      <c r="B791" s="89"/>
    </row>
    <row r="792" spans="1:2" ht="13.2" x14ac:dyDescent="0.25">
      <c r="A792" s="89"/>
      <c r="B792" s="89"/>
    </row>
    <row r="793" spans="1:2" ht="13.2" x14ac:dyDescent="0.25">
      <c r="A793" s="89"/>
      <c r="B793" s="89"/>
    </row>
    <row r="794" spans="1:2" ht="13.2" x14ac:dyDescent="0.25">
      <c r="A794" s="89"/>
      <c r="B794" s="89"/>
    </row>
    <row r="795" spans="1:2" ht="13.2" x14ac:dyDescent="0.25">
      <c r="A795" s="89"/>
      <c r="B795" s="89"/>
    </row>
    <row r="796" spans="1:2" ht="13.2" x14ac:dyDescent="0.25">
      <c r="A796" s="89"/>
      <c r="B796" s="89"/>
    </row>
    <row r="797" spans="1:2" ht="13.2" x14ac:dyDescent="0.25">
      <c r="A797" s="89"/>
      <c r="B797" s="89"/>
    </row>
    <row r="798" spans="1:2" ht="13.2" x14ac:dyDescent="0.25">
      <c r="A798" s="89"/>
      <c r="B798" s="89"/>
    </row>
    <row r="799" spans="1:2" ht="13.2" x14ac:dyDescent="0.25">
      <c r="A799" s="89"/>
      <c r="B799" s="89"/>
    </row>
    <row r="800" spans="1:2" ht="13.2" x14ac:dyDescent="0.25">
      <c r="A800" s="89"/>
      <c r="B800" s="89"/>
    </row>
    <row r="801" spans="1:2" ht="13.2" x14ac:dyDescent="0.25">
      <c r="A801" s="89"/>
      <c r="B801" s="89"/>
    </row>
    <row r="802" spans="1:2" ht="13.2" x14ac:dyDescent="0.25">
      <c r="A802" s="89"/>
      <c r="B802" s="89"/>
    </row>
    <row r="803" spans="1:2" ht="13.2" x14ac:dyDescent="0.25">
      <c r="A803" s="89"/>
      <c r="B803" s="89"/>
    </row>
    <row r="804" spans="1:2" ht="13.2" x14ac:dyDescent="0.25">
      <c r="A804" s="89"/>
      <c r="B804" s="89"/>
    </row>
    <row r="805" spans="1:2" ht="13.2" x14ac:dyDescent="0.25">
      <c r="A805" s="89"/>
      <c r="B805" s="89"/>
    </row>
    <row r="806" spans="1:2" ht="13.2" x14ac:dyDescent="0.25">
      <c r="A806" s="89"/>
      <c r="B806" s="89"/>
    </row>
    <row r="807" spans="1:2" ht="13.2" x14ac:dyDescent="0.25">
      <c r="A807" s="89"/>
      <c r="B807" s="89"/>
    </row>
    <row r="808" spans="1:2" ht="13.2" x14ac:dyDescent="0.25">
      <c r="A808" s="89"/>
      <c r="B808" s="89"/>
    </row>
    <row r="809" spans="1:2" ht="13.2" x14ac:dyDescent="0.25">
      <c r="A809" s="89"/>
      <c r="B809" s="89"/>
    </row>
    <row r="810" spans="1:2" ht="13.2" x14ac:dyDescent="0.25">
      <c r="A810" s="89"/>
      <c r="B810" s="89"/>
    </row>
    <row r="811" spans="1:2" ht="13.2" x14ac:dyDescent="0.25">
      <c r="A811" s="89"/>
      <c r="B811" s="89"/>
    </row>
    <row r="812" spans="1:2" ht="13.2" x14ac:dyDescent="0.25">
      <c r="A812" s="89"/>
      <c r="B812" s="89"/>
    </row>
    <row r="813" spans="1:2" ht="13.2" x14ac:dyDescent="0.25">
      <c r="A813" s="89"/>
      <c r="B813" s="89"/>
    </row>
    <row r="814" spans="1:2" ht="13.2" x14ac:dyDescent="0.25">
      <c r="A814" s="89"/>
      <c r="B814" s="89"/>
    </row>
    <row r="815" spans="1:2" ht="13.2" x14ac:dyDescent="0.25">
      <c r="A815" s="89"/>
      <c r="B815" s="89"/>
    </row>
    <row r="816" spans="1:2" ht="13.2" x14ac:dyDescent="0.25">
      <c r="A816" s="89"/>
      <c r="B816" s="89"/>
    </row>
    <row r="817" spans="1:2" ht="13.2" x14ac:dyDescent="0.25">
      <c r="A817" s="89"/>
      <c r="B817" s="89"/>
    </row>
    <row r="818" spans="1:2" ht="13.2" x14ac:dyDescent="0.25">
      <c r="A818" s="89"/>
      <c r="B818" s="89"/>
    </row>
    <row r="819" spans="1:2" ht="13.2" x14ac:dyDescent="0.25">
      <c r="A819" s="89"/>
      <c r="B819" s="89"/>
    </row>
    <row r="820" spans="1:2" ht="13.2" x14ac:dyDescent="0.25">
      <c r="A820" s="89"/>
      <c r="B820" s="89"/>
    </row>
    <row r="821" spans="1:2" ht="13.2" x14ac:dyDescent="0.25">
      <c r="A821" s="89"/>
      <c r="B821" s="89"/>
    </row>
    <row r="822" spans="1:2" ht="13.2" x14ac:dyDescent="0.25">
      <c r="A822" s="89"/>
      <c r="B822" s="89"/>
    </row>
    <row r="823" spans="1:2" ht="13.2" x14ac:dyDescent="0.25">
      <c r="A823" s="89"/>
      <c r="B823" s="89"/>
    </row>
    <row r="824" spans="1:2" ht="13.2" x14ac:dyDescent="0.25">
      <c r="A824" s="89"/>
      <c r="B824" s="89"/>
    </row>
    <row r="825" spans="1:2" ht="13.2" x14ac:dyDescent="0.25">
      <c r="A825" s="89"/>
      <c r="B825" s="89"/>
    </row>
    <row r="826" spans="1:2" ht="13.2" x14ac:dyDescent="0.25">
      <c r="A826" s="89"/>
      <c r="B826" s="89"/>
    </row>
    <row r="827" spans="1:2" ht="13.2" x14ac:dyDescent="0.25">
      <c r="A827" s="89"/>
      <c r="B827" s="89"/>
    </row>
    <row r="828" spans="1:2" ht="13.2" x14ac:dyDescent="0.25">
      <c r="A828" s="89"/>
      <c r="B828" s="89"/>
    </row>
    <row r="829" spans="1:2" ht="13.2" x14ac:dyDescent="0.25">
      <c r="A829" s="89"/>
      <c r="B829" s="89"/>
    </row>
    <row r="830" spans="1:2" ht="13.2" x14ac:dyDescent="0.25">
      <c r="A830" s="89"/>
      <c r="B830" s="89"/>
    </row>
    <row r="831" spans="1:2" ht="13.2" x14ac:dyDescent="0.25">
      <c r="A831" s="89"/>
      <c r="B831" s="89"/>
    </row>
    <row r="832" spans="1:2" ht="13.2" x14ac:dyDescent="0.25">
      <c r="A832" s="89"/>
      <c r="B832" s="89"/>
    </row>
    <row r="833" spans="1:2" ht="13.2" x14ac:dyDescent="0.25">
      <c r="A833" s="89"/>
      <c r="B833" s="89"/>
    </row>
    <row r="834" spans="1:2" ht="13.2" x14ac:dyDescent="0.25">
      <c r="A834" s="89"/>
      <c r="B834" s="89"/>
    </row>
    <row r="835" spans="1:2" ht="13.2" x14ac:dyDescent="0.25">
      <c r="A835" s="89"/>
      <c r="B835" s="89"/>
    </row>
    <row r="836" spans="1:2" ht="13.2" x14ac:dyDescent="0.25">
      <c r="A836" s="89"/>
      <c r="B836" s="89"/>
    </row>
    <row r="837" spans="1:2" ht="13.2" x14ac:dyDescent="0.25">
      <c r="A837" s="89"/>
      <c r="B837" s="89"/>
    </row>
    <row r="838" spans="1:2" ht="13.2" x14ac:dyDescent="0.25">
      <c r="A838" s="89"/>
      <c r="B838" s="89"/>
    </row>
    <row r="839" spans="1:2" ht="13.2" x14ac:dyDescent="0.25">
      <c r="A839" s="89"/>
      <c r="B839" s="89"/>
    </row>
    <row r="840" spans="1:2" ht="13.2" x14ac:dyDescent="0.25">
      <c r="A840" s="89"/>
      <c r="B840" s="89"/>
    </row>
    <row r="841" spans="1:2" ht="13.2" x14ac:dyDescent="0.25">
      <c r="A841" s="89"/>
      <c r="B841" s="89"/>
    </row>
    <row r="842" spans="1:2" ht="13.2" x14ac:dyDescent="0.25">
      <c r="A842" s="89"/>
      <c r="B842" s="89"/>
    </row>
    <row r="843" spans="1:2" ht="13.2" x14ac:dyDescent="0.25">
      <c r="A843" s="89"/>
      <c r="B843" s="89"/>
    </row>
    <row r="844" spans="1:2" ht="13.2" x14ac:dyDescent="0.25">
      <c r="A844" s="89"/>
      <c r="B844" s="89"/>
    </row>
    <row r="845" spans="1:2" ht="13.2" x14ac:dyDescent="0.25">
      <c r="A845" s="89"/>
      <c r="B845" s="89"/>
    </row>
    <row r="846" spans="1:2" ht="13.2" x14ac:dyDescent="0.25">
      <c r="A846" s="89"/>
      <c r="B846" s="89"/>
    </row>
    <row r="847" spans="1:2" ht="13.2" x14ac:dyDescent="0.25">
      <c r="A847" s="89"/>
      <c r="B847" s="89"/>
    </row>
    <row r="848" spans="1:2" ht="13.2" x14ac:dyDescent="0.25">
      <c r="A848" s="89"/>
      <c r="B848" s="89"/>
    </row>
    <row r="849" spans="1:2" ht="13.2" x14ac:dyDescent="0.25">
      <c r="A849" s="89"/>
      <c r="B849" s="89"/>
    </row>
    <row r="850" spans="1:2" ht="13.2" x14ac:dyDescent="0.25">
      <c r="A850" s="89"/>
      <c r="B850" s="89"/>
    </row>
    <row r="851" spans="1:2" ht="13.2" x14ac:dyDescent="0.25">
      <c r="A851" s="89"/>
      <c r="B851" s="89"/>
    </row>
    <row r="852" spans="1:2" ht="13.2" x14ac:dyDescent="0.25">
      <c r="A852" s="89"/>
      <c r="B852" s="89"/>
    </row>
    <row r="853" spans="1:2" ht="13.2" x14ac:dyDescent="0.25">
      <c r="A853" s="89"/>
      <c r="B853" s="89"/>
    </row>
    <row r="854" spans="1:2" ht="13.2" x14ac:dyDescent="0.25">
      <c r="A854" s="89"/>
      <c r="B854" s="89"/>
    </row>
    <row r="855" spans="1:2" ht="13.2" x14ac:dyDescent="0.25">
      <c r="A855" s="89"/>
      <c r="B855" s="89"/>
    </row>
    <row r="856" spans="1:2" ht="13.2" x14ac:dyDescent="0.25">
      <c r="A856" s="89"/>
      <c r="B856" s="89"/>
    </row>
    <row r="857" spans="1:2" ht="13.2" x14ac:dyDescent="0.25">
      <c r="A857" s="89"/>
      <c r="B857" s="89"/>
    </row>
    <row r="858" spans="1:2" ht="13.2" x14ac:dyDescent="0.25">
      <c r="A858" s="89"/>
      <c r="B858" s="89"/>
    </row>
    <row r="859" spans="1:2" ht="13.2" x14ac:dyDescent="0.25">
      <c r="A859" s="89"/>
      <c r="B859" s="89"/>
    </row>
    <row r="860" spans="1:2" ht="13.2" x14ac:dyDescent="0.25">
      <c r="A860" s="89"/>
      <c r="B860" s="89"/>
    </row>
    <row r="861" spans="1:2" ht="13.2" x14ac:dyDescent="0.25">
      <c r="A861" s="89"/>
      <c r="B861" s="89"/>
    </row>
    <row r="862" spans="1:2" ht="13.2" x14ac:dyDescent="0.25">
      <c r="A862" s="89"/>
      <c r="B862" s="89"/>
    </row>
    <row r="863" spans="1:2" ht="13.2" x14ac:dyDescent="0.25">
      <c r="A863" s="89"/>
      <c r="B863" s="89"/>
    </row>
    <row r="864" spans="1:2" ht="13.2" x14ac:dyDescent="0.25">
      <c r="A864" s="89"/>
      <c r="B864" s="89"/>
    </row>
    <row r="865" spans="1:2" ht="13.2" x14ac:dyDescent="0.25">
      <c r="A865" s="89"/>
      <c r="B865" s="89"/>
    </row>
    <row r="866" spans="1:2" ht="13.2" x14ac:dyDescent="0.25">
      <c r="A866" s="89"/>
      <c r="B866" s="89"/>
    </row>
    <row r="867" spans="1:2" ht="13.2" x14ac:dyDescent="0.25">
      <c r="A867" s="89"/>
      <c r="B867" s="89"/>
    </row>
    <row r="868" spans="1:2" ht="13.2" x14ac:dyDescent="0.25">
      <c r="A868" s="89"/>
      <c r="B868" s="89"/>
    </row>
    <row r="869" spans="1:2" ht="13.2" x14ac:dyDescent="0.25">
      <c r="A869" s="89"/>
      <c r="B869" s="89"/>
    </row>
    <row r="870" spans="1:2" ht="13.2" x14ac:dyDescent="0.25">
      <c r="A870" s="89"/>
      <c r="B870" s="89"/>
    </row>
    <row r="871" spans="1:2" ht="13.2" x14ac:dyDescent="0.25">
      <c r="A871" s="89"/>
      <c r="B871" s="89"/>
    </row>
    <row r="872" spans="1:2" ht="13.2" x14ac:dyDescent="0.25">
      <c r="A872" s="89"/>
      <c r="B872" s="89"/>
    </row>
    <row r="873" spans="1:2" ht="13.2" x14ac:dyDescent="0.25">
      <c r="A873" s="89"/>
      <c r="B873" s="89"/>
    </row>
    <row r="874" spans="1:2" ht="13.2" x14ac:dyDescent="0.25">
      <c r="A874" s="89"/>
      <c r="B874" s="89"/>
    </row>
    <row r="875" spans="1:2" ht="13.2" x14ac:dyDescent="0.25">
      <c r="A875" s="89"/>
      <c r="B875" s="89"/>
    </row>
    <row r="876" spans="1:2" ht="13.2" x14ac:dyDescent="0.25">
      <c r="A876" s="89"/>
      <c r="B876" s="89"/>
    </row>
    <row r="877" spans="1:2" ht="13.2" x14ac:dyDescent="0.25">
      <c r="A877" s="89"/>
      <c r="B877" s="89"/>
    </row>
    <row r="878" spans="1:2" ht="13.2" x14ac:dyDescent="0.25">
      <c r="A878" s="89"/>
      <c r="B878" s="89"/>
    </row>
    <row r="879" spans="1:2" ht="13.2" x14ac:dyDescent="0.25">
      <c r="A879" s="89"/>
      <c r="B879" s="89"/>
    </row>
    <row r="880" spans="1:2" ht="13.2" x14ac:dyDescent="0.25">
      <c r="A880" s="89"/>
      <c r="B880" s="89"/>
    </row>
    <row r="881" spans="1:2" ht="13.2" x14ac:dyDescent="0.25">
      <c r="A881" s="89"/>
      <c r="B881" s="89"/>
    </row>
    <row r="882" spans="1:2" ht="13.2" x14ac:dyDescent="0.25">
      <c r="A882" s="89"/>
      <c r="B882" s="89"/>
    </row>
    <row r="883" spans="1:2" ht="13.2" x14ac:dyDescent="0.25">
      <c r="A883" s="89"/>
      <c r="B883" s="89"/>
    </row>
    <row r="884" spans="1:2" ht="13.2" x14ac:dyDescent="0.25">
      <c r="A884" s="89"/>
      <c r="B884" s="89"/>
    </row>
    <row r="885" spans="1:2" ht="13.2" x14ac:dyDescent="0.25">
      <c r="A885" s="89"/>
      <c r="B885" s="89"/>
    </row>
    <row r="886" spans="1:2" ht="13.2" x14ac:dyDescent="0.25">
      <c r="A886" s="89"/>
      <c r="B886" s="89"/>
    </row>
    <row r="887" spans="1:2" ht="13.2" x14ac:dyDescent="0.25">
      <c r="A887" s="89"/>
      <c r="B887" s="89"/>
    </row>
    <row r="888" spans="1:2" ht="13.2" x14ac:dyDescent="0.25">
      <c r="A888" s="89"/>
      <c r="B888" s="89"/>
    </row>
    <row r="889" spans="1:2" ht="13.2" x14ac:dyDescent="0.25">
      <c r="A889" s="89"/>
      <c r="B889" s="89"/>
    </row>
    <row r="890" spans="1:2" ht="13.2" x14ac:dyDescent="0.25">
      <c r="A890" s="89"/>
      <c r="B890" s="89"/>
    </row>
    <row r="891" spans="1:2" ht="13.2" x14ac:dyDescent="0.25">
      <c r="A891" s="89"/>
      <c r="B891" s="89"/>
    </row>
    <row r="892" spans="1:2" ht="13.2" x14ac:dyDescent="0.25">
      <c r="A892" s="89"/>
      <c r="B892" s="89"/>
    </row>
    <row r="893" spans="1:2" ht="13.2" x14ac:dyDescent="0.25">
      <c r="A893" s="89"/>
      <c r="B893" s="89"/>
    </row>
    <row r="894" spans="1:2" ht="13.2" x14ac:dyDescent="0.25">
      <c r="A894" s="89"/>
      <c r="B894" s="89"/>
    </row>
    <row r="895" spans="1:2" ht="13.2" x14ac:dyDescent="0.25">
      <c r="A895" s="89"/>
      <c r="B895" s="89"/>
    </row>
    <row r="896" spans="1:2" ht="13.2" x14ac:dyDescent="0.25">
      <c r="A896" s="89"/>
      <c r="B896" s="89"/>
    </row>
    <row r="897" spans="1:2" ht="13.2" x14ac:dyDescent="0.25">
      <c r="A897" s="89"/>
      <c r="B897" s="89"/>
    </row>
    <row r="898" spans="1:2" ht="13.2" x14ac:dyDescent="0.25">
      <c r="A898" s="89"/>
      <c r="B898" s="89"/>
    </row>
    <row r="899" spans="1:2" ht="13.2" x14ac:dyDescent="0.25">
      <c r="A899" s="89"/>
      <c r="B899" s="89"/>
    </row>
    <row r="900" spans="1:2" ht="13.2" x14ac:dyDescent="0.25">
      <c r="A900" s="89"/>
      <c r="B900" s="89"/>
    </row>
    <row r="901" spans="1:2" ht="13.2" x14ac:dyDescent="0.25">
      <c r="A901" s="89"/>
      <c r="B901" s="89"/>
    </row>
    <row r="902" spans="1:2" ht="13.2" x14ac:dyDescent="0.25">
      <c r="A902" s="89"/>
      <c r="B902" s="89"/>
    </row>
    <row r="903" spans="1:2" ht="13.2" x14ac:dyDescent="0.25">
      <c r="A903" s="89"/>
      <c r="B903" s="89"/>
    </row>
    <row r="904" spans="1:2" ht="13.2" x14ac:dyDescent="0.25">
      <c r="A904" s="89"/>
      <c r="B904" s="89"/>
    </row>
    <row r="905" spans="1:2" ht="13.2" x14ac:dyDescent="0.25">
      <c r="A905" s="89"/>
      <c r="B905" s="89"/>
    </row>
    <row r="906" spans="1:2" ht="13.2" x14ac:dyDescent="0.25">
      <c r="A906" s="89"/>
      <c r="B906" s="89"/>
    </row>
    <row r="907" spans="1:2" ht="13.2" x14ac:dyDescent="0.25">
      <c r="A907" s="89"/>
      <c r="B907" s="89"/>
    </row>
    <row r="908" spans="1:2" ht="13.2" x14ac:dyDescent="0.25">
      <c r="A908" s="89"/>
      <c r="B908" s="89"/>
    </row>
    <row r="909" spans="1:2" ht="13.2" x14ac:dyDescent="0.25">
      <c r="A909" s="89"/>
      <c r="B909" s="89"/>
    </row>
    <row r="910" spans="1:2" ht="13.2" x14ac:dyDescent="0.25">
      <c r="A910" s="89"/>
      <c r="B910" s="89"/>
    </row>
    <row r="911" spans="1:2" ht="13.2" x14ac:dyDescent="0.25">
      <c r="A911" s="89"/>
      <c r="B911" s="89"/>
    </row>
    <row r="912" spans="1:2" ht="13.2" x14ac:dyDescent="0.25">
      <c r="A912" s="89"/>
      <c r="B912" s="89"/>
    </row>
    <row r="913" spans="1:2" ht="13.2" x14ac:dyDescent="0.25">
      <c r="A913" s="89"/>
      <c r="B913" s="89"/>
    </row>
    <row r="914" spans="1:2" ht="13.2" x14ac:dyDescent="0.25">
      <c r="A914" s="89"/>
      <c r="B914" s="89"/>
    </row>
    <row r="915" spans="1:2" ht="13.2" x14ac:dyDescent="0.25">
      <c r="A915" s="89"/>
      <c r="B915" s="89"/>
    </row>
    <row r="916" spans="1:2" ht="13.2" x14ac:dyDescent="0.25">
      <c r="A916" s="89"/>
      <c r="B916" s="89"/>
    </row>
    <row r="917" spans="1:2" ht="13.2" x14ac:dyDescent="0.25">
      <c r="A917" s="89"/>
      <c r="B917" s="89"/>
    </row>
    <row r="918" spans="1:2" ht="13.2" x14ac:dyDescent="0.25">
      <c r="A918" s="89"/>
      <c r="B918" s="89"/>
    </row>
    <row r="919" spans="1:2" ht="13.2" x14ac:dyDescent="0.25">
      <c r="A919" s="89"/>
      <c r="B919" s="89"/>
    </row>
    <row r="920" spans="1:2" ht="13.2" x14ac:dyDescent="0.25">
      <c r="A920" s="89"/>
      <c r="B920" s="89"/>
    </row>
    <row r="921" spans="1:2" ht="13.2" x14ac:dyDescent="0.25">
      <c r="A921" s="89"/>
      <c r="B921" s="89"/>
    </row>
    <row r="922" spans="1:2" ht="13.2" x14ac:dyDescent="0.25">
      <c r="A922" s="89"/>
      <c r="B922" s="89"/>
    </row>
    <row r="923" spans="1:2" ht="13.2" x14ac:dyDescent="0.25">
      <c r="A923" s="89"/>
      <c r="B923" s="89"/>
    </row>
    <row r="924" spans="1:2" ht="13.2" x14ac:dyDescent="0.25">
      <c r="A924" s="89"/>
      <c r="B924" s="89"/>
    </row>
    <row r="925" spans="1:2" ht="13.2" x14ac:dyDescent="0.25">
      <c r="A925" s="89"/>
      <c r="B925" s="89"/>
    </row>
    <row r="926" spans="1:2" ht="13.2" x14ac:dyDescent="0.25">
      <c r="A926" s="89"/>
      <c r="B926" s="89"/>
    </row>
    <row r="927" spans="1:2" ht="13.2" x14ac:dyDescent="0.25">
      <c r="A927" s="89"/>
      <c r="B927" s="89"/>
    </row>
    <row r="928" spans="1:2" ht="13.2" x14ac:dyDescent="0.25">
      <c r="A928" s="89"/>
      <c r="B928" s="89"/>
    </row>
    <row r="929" spans="1:2" ht="13.2" x14ac:dyDescent="0.25">
      <c r="A929" s="89"/>
      <c r="B929" s="89"/>
    </row>
    <row r="930" spans="1:2" ht="13.2" x14ac:dyDescent="0.25">
      <c r="A930" s="89"/>
      <c r="B930" s="89"/>
    </row>
    <row r="931" spans="1:2" ht="13.2" x14ac:dyDescent="0.25">
      <c r="A931" s="89"/>
      <c r="B931" s="89"/>
    </row>
    <row r="932" spans="1:2" ht="13.2" x14ac:dyDescent="0.25">
      <c r="A932" s="89"/>
      <c r="B932" s="89"/>
    </row>
    <row r="933" spans="1:2" ht="13.2" x14ac:dyDescent="0.25">
      <c r="A933" s="89"/>
      <c r="B933" s="89"/>
    </row>
    <row r="934" spans="1:2" ht="13.2" x14ac:dyDescent="0.25">
      <c r="A934" s="89"/>
      <c r="B934" s="89"/>
    </row>
    <row r="935" spans="1:2" ht="13.2" x14ac:dyDescent="0.25">
      <c r="A935" s="89"/>
      <c r="B935" s="89"/>
    </row>
    <row r="936" spans="1:2" ht="13.2" x14ac:dyDescent="0.25">
      <c r="A936" s="89"/>
      <c r="B936" s="89"/>
    </row>
    <row r="937" spans="1:2" ht="13.2" x14ac:dyDescent="0.25">
      <c r="A937" s="89"/>
      <c r="B937" s="89"/>
    </row>
    <row r="938" spans="1:2" ht="13.2" x14ac:dyDescent="0.25">
      <c r="A938" s="89"/>
      <c r="B938" s="89"/>
    </row>
    <row r="939" spans="1:2" ht="13.2" x14ac:dyDescent="0.25">
      <c r="A939" s="89"/>
      <c r="B939" s="89"/>
    </row>
    <row r="940" spans="1:2" ht="13.2" x14ac:dyDescent="0.25">
      <c r="A940" s="89"/>
      <c r="B940" s="89"/>
    </row>
    <row r="941" spans="1:2" ht="13.2" x14ac:dyDescent="0.25">
      <c r="A941" s="89"/>
      <c r="B941" s="89"/>
    </row>
    <row r="942" spans="1:2" ht="13.2" x14ac:dyDescent="0.25">
      <c r="A942" s="89"/>
      <c r="B942" s="89"/>
    </row>
    <row r="943" spans="1:2" ht="13.2" x14ac:dyDescent="0.25">
      <c r="A943" s="89"/>
      <c r="B943" s="89"/>
    </row>
    <row r="944" spans="1:2" ht="13.2" x14ac:dyDescent="0.25">
      <c r="A944" s="89"/>
      <c r="B944" s="89"/>
    </row>
    <row r="945" spans="1:2" ht="13.2" x14ac:dyDescent="0.25">
      <c r="A945" s="89"/>
      <c r="B945" s="89"/>
    </row>
    <row r="946" spans="1:2" ht="13.2" x14ac:dyDescent="0.25">
      <c r="A946" s="89"/>
      <c r="B946" s="89"/>
    </row>
    <row r="947" spans="1:2" ht="13.2" x14ac:dyDescent="0.25">
      <c r="A947" s="89"/>
      <c r="B947" s="89"/>
    </row>
    <row r="948" spans="1:2" ht="13.2" x14ac:dyDescent="0.25">
      <c r="A948" s="89"/>
      <c r="B948" s="89"/>
    </row>
    <row r="949" spans="1:2" ht="13.2" x14ac:dyDescent="0.25">
      <c r="A949" s="89"/>
      <c r="B949" s="89"/>
    </row>
    <row r="950" spans="1:2" ht="13.2" x14ac:dyDescent="0.25">
      <c r="A950" s="89"/>
      <c r="B950" s="89"/>
    </row>
    <row r="951" spans="1:2" ht="13.2" x14ac:dyDescent="0.25">
      <c r="A951" s="89"/>
      <c r="B951" s="89"/>
    </row>
    <row r="952" spans="1:2" ht="13.2" x14ac:dyDescent="0.25">
      <c r="A952" s="89"/>
      <c r="B952" s="89"/>
    </row>
    <row r="953" spans="1:2" ht="13.2" x14ac:dyDescent="0.25">
      <c r="A953" s="89"/>
      <c r="B953" s="89"/>
    </row>
    <row r="954" spans="1:2" ht="13.2" x14ac:dyDescent="0.25">
      <c r="A954" s="89"/>
      <c r="B954" s="89"/>
    </row>
    <row r="955" spans="1:2" ht="13.2" x14ac:dyDescent="0.25">
      <c r="A955" s="89"/>
      <c r="B955" s="89"/>
    </row>
    <row r="956" spans="1:2" ht="13.2" x14ac:dyDescent="0.25">
      <c r="A956" s="89"/>
      <c r="B956" s="89"/>
    </row>
    <row r="957" spans="1:2" ht="13.2" x14ac:dyDescent="0.25">
      <c r="A957" s="89"/>
      <c r="B957" s="89"/>
    </row>
    <row r="958" spans="1:2" ht="13.2" x14ac:dyDescent="0.25">
      <c r="A958" s="89"/>
      <c r="B958" s="89"/>
    </row>
    <row r="959" spans="1:2" ht="13.2" x14ac:dyDescent="0.25">
      <c r="A959" s="89"/>
      <c r="B959" s="89"/>
    </row>
    <row r="960" spans="1:2" ht="13.2" x14ac:dyDescent="0.25">
      <c r="A960" s="89"/>
      <c r="B960" s="89"/>
    </row>
    <row r="961" spans="1:2" ht="13.2" x14ac:dyDescent="0.25">
      <c r="A961" s="89"/>
      <c r="B961" s="89"/>
    </row>
    <row r="962" spans="1:2" ht="13.2" x14ac:dyDescent="0.25">
      <c r="A962" s="89"/>
      <c r="B962" s="89"/>
    </row>
    <row r="963" spans="1:2" ht="13.2" x14ac:dyDescent="0.25">
      <c r="A963" s="89"/>
      <c r="B963" s="89"/>
    </row>
    <row r="964" spans="1:2" ht="13.2" x14ac:dyDescent="0.25">
      <c r="A964" s="89"/>
      <c r="B964" s="89"/>
    </row>
    <row r="965" spans="1:2" ht="13.2" x14ac:dyDescent="0.25">
      <c r="A965" s="89"/>
      <c r="B965" s="89"/>
    </row>
    <row r="966" spans="1:2" ht="13.2" x14ac:dyDescent="0.25">
      <c r="A966" s="89"/>
      <c r="B966" s="89"/>
    </row>
    <row r="967" spans="1:2" ht="13.2" x14ac:dyDescent="0.25">
      <c r="A967" s="89"/>
      <c r="B967" s="89"/>
    </row>
    <row r="968" spans="1:2" ht="13.2" x14ac:dyDescent="0.25">
      <c r="A968" s="89"/>
      <c r="B968" s="89"/>
    </row>
    <row r="969" spans="1:2" ht="13.2" x14ac:dyDescent="0.25">
      <c r="A969" s="89"/>
      <c r="B969" s="89"/>
    </row>
    <row r="970" spans="1:2" ht="13.2" x14ac:dyDescent="0.25">
      <c r="A970" s="89"/>
      <c r="B970" s="89"/>
    </row>
    <row r="971" spans="1:2" ht="13.2" x14ac:dyDescent="0.25">
      <c r="A971" s="89"/>
      <c r="B971" s="89"/>
    </row>
    <row r="972" spans="1:2" ht="13.2" x14ac:dyDescent="0.25">
      <c r="A972" s="89"/>
      <c r="B972" s="89"/>
    </row>
    <row r="973" spans="1:2" ht="13.2" x14ac:dyDescent="0.25">
      <c r="A973" s="89"/>
      <c r="B973" s="89"/>
    </row>
    <row r="974" spans="1:2" ht="13.2" x14ac:dyDescent="0.25">
      <c r="A974" s="89"/>
      <c r="B974" s="89"/>
    </row>
    <row r="975" spans="1:2" ht="13.2" x14ac:dyDescent="0.25">
      <c r="A975" s="89"/>
      <c r="B975" s="89"/>
    </row>
    <row r="976" spans="1:2" ht="13.2" x14ac:dyDescent="0.25">
      <c r="A976" s="89"/>
      <c r="B976" s="89"/>
    </row>
    <row r="977" spans="1:2" ht="13.2" x14ac:dyDescent="0.25">
      <c r="A977" s="89"/>
      <c r="B977" s="89"/>
    </row>
    <row r="978" spans="1:2" ht="13.2" x14ac:dyDescent="0.25">
      <c r="A978" s="89"/>
      <c r="B978" s="89"/>
    </row>
    <row r="979" spans="1:2" ht="13.2" x14ac:dyDescent="0.25">
      <c r="A979" s="89"/>
      <c r="B979" s="89"/>
    </row>
    <row r="980" spans="1:2" ht="13.2" x14ac:dyDescent="0.25">
      <c r="A980" s="89"/>
      <c r="B980" s="89"/>
    </row>
    <row r="981" spans="1:2" ht="13.2" x14ac:dyDescent="0.25">
      <c r="A981" s="89"/>
      <c r="B981" s="89"/>
    </row>
    <row r="982" spans="1:2" ht="13.2" x14ac:dyDescent="0.25">
      <c r="A982" s="89"/>
      <c r="B982" s="89"/>
    </row>
    <row r="983" spans="1:2" ht="13.2" x14ac:dyDescent="0.25">
      <c r="A983" s="89"/>
      <c r="B983" s="89"/>
    </row>
    <row r="984" spans="1:2" ht="13.2" x14ac:dyDescent="0.25">
      <c r="A984" s="89"/>
      <c r="B984" s="89"/>
    </row>
    <row r="985" spans="1:2" ht="13.2" x14ac:dyDescent="0.25">
      <c r="A985" s="89"/>
      <c r="B985" s="89"/>
    </row>
    <row r="986" spans="1:2" ht="13.2" x14ac:dyDescent="0.25">
      <c r="A986" s="89"/>
      <c r="B986" s="89"/>
    </row>
    <row r="987" spans="1:2" ht="13.2" x14ac:dyDescent="0.25">
      <c r="A987" s="89"/>
      <c r="B987" s="89"/>
    </row>
    <row r="988" spans="1:2" ht="13.2" x14ac:dyDescent="0.25">
      <c r="A988" s="89"/>
      <c r="B988" s="89"/>
    </row>
    <row r="989" spans="1:2" ht="13.2" x14ac:dyDescent="0.25">
      <c r="A989" s="89"/>
      <c r="B989" s="89"/>
    </row>
    <row r="990" spans="1:2" ht="13.2" x14ac:dyDescent="0.25">
      <c r="A990" s="89"/>
      <c r="B990" s="89"/>
    </row>
    <row r="991" spans="1:2" ht="13.2" x14ac:dyDescent="0.25">
      <c r="A991" s="89"/>
      <c r="B991" s="89"/>
    </row>
    <row r="992" spans="1:2" ht="13.2" x14ac:dyDescent="0.25">
      <c r="A992" s="89"/>
      <c r="B992" s="89"/>
    </row>
    <row r="993" spans="1:2" ht="13.2" x14ac:dyDescent="0.25">
      <c r="A993" s="89"/>
      <c r="B993" s="89"/>
    </row>
    <row r="994" spans="1:2" ht="13.2" x14ac:dyDescent="0.25">
      <c r="A994" s="89"/>
      <c r="B994" s="89"/>
    </row>
    <row r="995" spans="1:2" ht="13.2" x14ac:dyDescent="0.25">
      <c r="A995" s="89"/>
      <c r="B995" s="89"/>
    </row>
    <row r="996" spans="1:2" ht="13.2" x14ac:dyDescent="0.25">
      <c r="A996" s="89"/>
      <c r="B996" s="89"/>
    </row>
    <row r="997" spans="1:2" ht="13.2" x14ac:dyDescent="0.25">
      <c r="A997" s="89"/>
      <c r="B997" s="89"/>
    </row>
    <row r="998" spans="1:2" ht="13.2" x14ac:dyDescent="0.25">
      <c r="A998" s="89"/>
      <c r="B998" s="89"/>
    </row>
    <row r="999" spans="1:2" ht="13.2" x14ac:dyDescent="0.25">
      <c r="A999" s="89"/>
      <c r="B999" s="89"/>
    </row>
    <row r="1000" spans="1:2" ht="13.2" x14ac:dyDescent="0.25">
      <c r="A1000" s="89"/>
      <c r="B1000" s="89"/>
    </row>
    <row r="1001" spans="1:2" ht="13.2" x14ac:dyDescent="0.25">
      <c r="A1001" s="89"/>
      <c r="B1001" s="89"/>
    </row>
    <row r="1002" spans="1:2" ht="13.2" x14ac:dyDescent="0.25">
      <c r="A1002" s="89"/>
      <c r="B1002" s="89"/>
    </row>
    <row r="1003" spans="1:2" ht="13.2" x14ac:dyDescent="0.25">
      <c r="A1003" s="89"/>
      <c r="B1003" s="89"/>
    </row>
    <row r="1004" spans="1:2" ht="13.2" x14ac:dyDescent="0.25">
      <c r="A1004" s="89"/>
      <c r="B1004" s="89"/>
    </row>
    <row r="1005" spans="1:2" ht="13.2" x14ac:dyDescent="0.25">
      <c r="A1005" s="89"/>
      <c r="B1005" s="89"/>
    </row>
    <row r="1006" spans="1:2" ht="13.2" x14ac:dyDescent="0.25">
      <c r="A1006" s="89"/>
      <c r="B1006" s="89"/>
    </row>
    <row r="1007" spans="1:2" ht="13.2" x14ac:dyDescent="0.25">
      <c r="A1007" s="89"/>
      <c r="B1007" s="89"/>
    </row>
  </sheetData>
  <printOptions horizontalCentered="1" gridLines="1"/>
  <pageMargins left="0.7" right="0.7" top="0.75" bottom="0.75" header="0" footer="0"/>
  <pageSetup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96"/>
  <sheetViews>
    <sheetView topLeftCell="D1" workbookViewId="0">
      <selection activeCell="Y2" sqref="Y2"/>
    </sheetView>
  </sheetViews>
  <sheetFormatPr defaultColWidth="12.6640625" defaultRowHeight="15" customHeight="1" x14ac:dyDescent="0.25"/>
  <cols>
    <col min="1" max="1" width="33.21875" customWidth="1"/>
    <col min="2" max="2" width="34.77734375" customWidth="1"/>
    <col min="3" max="3" width="6.33203125" customWidth="1"/>
    <col min="4" max="4" width="6.109375" customWidth="1"/>
    <col min="5" max="5" width="6.21875" customWidth="1"/>
    <col min="6" max="6" width="6" customWidth="1"/>
    <col min="7" max="7" width="7.109375" customWidth="1"/>
    <col min="8" max="8" width="8" customWidth="1"/>
    <col min="9" max="9" width="8.886718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5.44140625" customWidth="1"/>
    <col min="15" max="15" width="9.88671875" customWidth="1"/>
    <col min="16" max="16" width="8" customWidth="1"/>
    <col min="17" max="18" width="6.44140625" customWidth="1"/>
    <col min="19" max="19" width="5" customWidth="1"/>
    <col min="20" max="20" width="9.77734375" customWidth="1"/>
    <col min="21" max="21" width="8.44140625" customWidth="1"/>
    <col min="22" max="22" width="9" customWidth="1"/>
    <col min="23" max="23" width="8.88671875" customWidth="1"/>
    <col min="24" max="24" width="8.109375" customWidth="1"/>
    <col min="25" max="25" width="6.777343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1" t="s">
        <v>0</v>
      </c>
      <c r="B1" s="1"/>
      <c r="C1" s="1"/>
      <c r="D1" s="1"/>
      <c r="E1" s="1"/>
      <c r="F1" s="1"/>
      <c r="G1" s="1"/>
      <c r="H1" s="1" t="s">
        <v>0</v>
      </c>
      <c r="I1" s="1"/>
      <c r="J1" s="1" t="s">
        <v>0</v>
      </c>
      <c r="K1" s="2" t="s">
        <v>1</v>
      </c>
      <c r="L1" s="2" t="s">
        <v>2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33" customHeight="1" x14ac:dyDescent="0.25">
      <c r="A2" s="1"/>
      <c r="B2" s="1"/>
      <c r="C2" s="1"/>
      <c r="D2" s="1"/>
      <c r="E2" s="1"/>
      <c r="F2" s="1"/>
      <c r="G2" s="1"/>
      <c r="H2" s="1"/>
      <c r="I2" s="3" t="s">
        <v>3</v>
      </c>
      <c r="J2" s="4">
        <v>25000</v>
      </c>
      <c r="K2" s="5">
        <v>600000</v>
      </c>
      <c r="L2" s="6">
        <v>100000</v>
      </c>
      <c r="M2" s="1"/>
      <c r="N2" s="7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10" t="s">
        <v>9</v>
      </c>
      <c r="G3" s="10" t="s">
        <v>10</v>
      </c>
      <c r="H3" s="10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11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11"/>
      <c r="AH3" s="11"/>
      <c r="AI3" s="11"/>
      <c r="AJ3" s="11"/>
      <c r="AK3" s="11"/>
    </row>
    <row r="4" spans="1:37" ht="20.25" customHeight="1" x14ac:dyDescent="0.25">
      <c r="A4" s="12" t="s">
        <v>32</v>
      </c>
      <c r="B4" s="13">
        <v>167.4</v>
      </c>
      <c r="C4" s="156">
        <f t="shared" ref="C4:D4" si="0">B4+B5</f>
        <v>281.62</v>
      </c>
      <c r="D4" s="156">
        <f t="shared" si="0"/>
        <v>281.62</v>
      </c>
      <c r="E4" s="157">
        <f>D4*10.764</f>
        <v>3031.3576800000001</v>
      </c>
      <c r="F4" s="158">
        <v>46.05</v>
      </c>
      <c r="G4" s="156">
        <f>F4*10.764</f>
        <v>495.68219999999997</v>
      </c>
      <c r="H4" s="157">
        <f>E4+G4</f>
        <v>3527.0398800000003</v>
      </c>
      <c r="I4" s="157">
        <f>H4+(H4*50%)</f>
        <v>5290.5598200000004</v>
      </c>
      <c r="J4" s="155">
        <f>I4*$J$2</f>
        <v>132263995.50000001</v>
      </c>
      <c r="K4" s="155">
        <f>6*K2</f>
        <v>3600000</v>
      </c>
      <c r="L4" s="155">
        <f>45*L2</f>
        <v>4500000</v>
      </c>
      <c r="M4" s="155">
        <f>SUM(J4:L4)</f>
        <v>140363995.5</v>
      </c>
      <c r="N4" s="155">
        <f>($N$2*M4)</f>
        <v>0</v>
      </c>
      <c r="O4" s="155">
        <f>M4-N4</f>
        <v>140363995.5</v>
      </c>
      <c r="P4" s="155">
        <f>I4*$P$2</f>
        <v>1322639.9550000001</v>
      </c>
      <c r="Q4" s="155">
        <f>I4*$Q$2</f>
        <v>1058111.9640000002</v>
      </c>
      <c r="R4" s="155">
        <f>I4*$R$2</f>
        <v>793583.97300000011</v>
      </c>
      <c r="S4" s="155">
        <v>0</v>
      </c>
      <c r="T4" s="155">
        <f>SUM(O4:S4)</f>
        <v>143538331.39199999</v>
      </c>
      <c r="U4" s="155">
        <v>30000</v>
      </c>
      <c r="V4" s="155">
        <f>$V$2*O4</f>
        <v>16843679.460000001</v>
      </c>
      <c r="W4" s="155">
        <f>(12%*P4)+(12%*Q4)+(12%*R4)</f>
        <v>380920.30704000004</v>
      </c>
      <c r="X4" s="155">
        <f>CEILING(($X$2*O4),100)</f>
        <v>9825500</v>
      </c>
      <c r="Y4" s="155">
        <v>6000</v>
      </c>
      <c r="Z4" s="155">
        <f>SUM(T4:Y4)</f>
        <v>170624431.15904</v>
      </c>
      <c r="AA4" s="18"/>
      <c r="AB4" s="19" t="s">
        <v>33</v>
      </c>
      <c r="AC4" s="18"/>
      <c r="AD4" s="18"/>
      <c r="AE4" s="18"/>
      <c r="AF4" s="18"/>
      <c r="AG4" s="18"/>
      <c r="AH4" s="18"/>
      <c r="AI4" s="18"/>
      <c r="AJ4" s="18"/>
      <c r="AK4" s="18"/>
    </row>
    <row r="5" spans="1:37" ht="20.25" customHeight="1" x14ac:dyDescent="0.25">
      <c r="A5" s="12" t="s">
        <v>34</v>
      </c>
      <c r="B5" s="13">
        <v>114.22</v>
      </c>
      <c r="C5" s="151"/>
      <c r="D5" s="151"/>
      <c r="E5" s="151"/>
      <c r="F5" s="151"/>
      <c r="G5" s="151"/>
      <c r="H5" s="151"/>
      <c r="I5" s="151"/>
      <c r="J5" s="151"/>
      <c r="K5" s="151"/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</row>
    <row r="6" spans="1:37" ht="20.25" customHeight="1" x14ac:dyDescent="0.25">
      <c r="A6" s="20" t="s">
        <v>35</v>
      </c>
      <c r="B6" s="21">
        <v>113.65</v>
      </c>
      <c r="C6" s="152">
        <f t="shared" ref="C6:D6" si="1">B6+B7</f>
        <v>174.26</v>
      </c>
      <c r="D6" s="152">
        <f t="shared" si="1"/>
        <v>174.26</v>
      </c>
      <c r="E6" s="153">
        <f>D6*10.764</f>
        <v>1875.7346399999999</v>
      </c>
      <c r="F6" s="154">
        <v>47.1</v>
      </c>
      <c r="G6" s="152">
        <f>F6*10.764</f>
        <v>506.98439999999999</v>
      </c>
      <c r="H6" s="153">
        <f>E6+G6</f>
        <v>2382.7190399999999</v>
      </c>
      <c r="I6" s="153">
        <f>H6+(H6*50%)</f>
        <v>3574.0785599999999</v>
      </c>
      <c r="J6" s="150">
        <f>I6*$J$2</f>
        <v>89351964</v>
      </c>
      <c r="K6" s="150">
        <f>3*K2</f>
        <v>1800000</v>
      </c>
      <c r="L6" s="150">
        <f>28*L2</f>
        <v>2800000</v>
      </c>
      <c r="M6" s="150">
        <f>SUM(J6:L6)</f>
        <v>93951964</v>
      </c>
      <c r="N6" s="150">
        <f>($N$2*M6)</f>
        <v>0</v>
      </c>
      <c r="O6" s="150">
        <f>M6-N6</f>
        <v>93951964</v>
      </c>
      <c r="P6" s="150">
        <f>I6*$P$2</f>
        <v>893519.64</v>
      </c>
      <c r="Q6" s="150">
        <f>I6*$Q$2</f>
        <v>714815.71199999994</v>
      </c>
      <c r="R6" s="150">
        <f>I6*$R$2</f>
        <v>536111.78399999999</v>
      </c>
      <c r="S6" s="150">
        <v>0</v>
      </c>
      <c r="T6" s="150">
        <f>SUM(O6:S6)</f>
        <v>96096411.135999992</v>
      </c>
      <c r="U6" s="150">
        <v>30000</v>
      </c>
      <c r="V6" s="150">
        <f>$V$2*O6</f>
        <v>11274235.68</v>
      </c>
      <c r="W6" s="150">
        <f>(12%*P6)+(12%*Q6)+(12%*R6)</f>
        <v>257333.65631999998</v>
      </c>
      <c r="X6" s="150">
        <f>CEILING(($X$2*O6),100)</f>
        <v>6576700</v>
      </c>
      <c r="Y6" s="150">
        <v>6000</v>
      </c>
      <c r="Z6" s="150">
        <f>SUM(T6:Y6)</f>
        <v>114240680.47231999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0.25" customHeight="1" x14ac:dyDescent="0.25">
      <c r="A7" s="20" t="s">
        <v>34</v>
      </c>
      <c r="B7" s="21">
        <v>60.61</v>
      </c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0.25" customHeight="1" x14ac:dyDescent="0.25">
      <c r="A8" s="20" t="s">
        <v>36</v>
      </c>
      <c r="B8" s="21">
        <v>113.65</v>
      </c>
      <c r="C8" s="152">
        <f t="shared" ref="C8:D8" si="2">B8+B9</f>
        <v>174.26</v>
      </c>
      <c r="D8" s="152">
        <f t="shared" si="2"/>
        <v>174.26</v>
      </c>
      <c r="E8" s="153">
        <f>D8*10.764</f>
        <v>1875.7346399999999</v>
      </c>
      <c r="F8" s="154">
        <v>47.1</v>
      </c>
      <c r="G8" s="152">
        <f>F8*10.764</f>
        <v>506.98439999999999</v>
      </c>
      <c r="H8" s="153">
        <f>E8+G8</f>
        <v>2382.7190399999999</v>
      </c>
      <c r="I8" s="153">
        <f>H8+(H8*50%)</f>
        <v>3574.0785599999999</v>
      </c>
      <c r="J8" s="150">
        <f>I8*$J$2</f>
        <v>89351964</v>
      </c>
      <c r="K8" s="150">
        <f>3*K2</f>
        <v>1800000</v>
      </c>
      <c r="L8" s="150">
        <f>28*L2</f>
        <v>2800000</v>
      </c>
      <c r="M8" s="150">
        <f>SUM(J8:L8)</f>
        <v>93951964</v>
      </c>
      <c r="N8" s="150">
        <f>($N$2*M8)</f>
        <v>0</v>
      </c>
      <c r="O8" s="150">
        <f>M8-N8</f>
        <v>93951964</v>
      </c>
      <c r="P8" s="150">
        <f>I8*$P$2</f>
        <v>893519.64</v>
      </c>
      <c r="Q8" s="150">
        <f>I8*$Q$2</f>
        <v>714815.71199999994</v>
      </c>
      <c r="R8" s="150">
        <f>I8*$R$2</f>
        <v>536111.78399999999</v>
      </c>
      <c r="S8" s="150">
        <v>0</v>
      </c>
      <c r="T8" s="150">
        <f>SUM(O8:S8)</f>
        <v>96096411.135999992</v>
      </c>
      <c r="U8" s="150">
        <v>30000</v>
      </c>
      <c r="V8" s="150">
        <f>$V$2*O8</f>
        <v>11274235.68</v>
      </c>
      <c r="W8" s="150">
        <f>(12%*P8)+(12%*Q8)+(12%*R8)</f>
        <v>257333.65631999998</v>
      </c>
      <c r="X8" s="150">
        <f>CEILING(($X$2*O8),100)</f>
        <v>6576700</v>
      </c>
      <c r="Y8" s="150">
        <v>6000</v>
      </c>
      <c r="Z8" s="150">
        <f>SUM(T8:Y8)</f>
        <v>114240680.47231999</v>
      </c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0.25" customHeight="1" x14ac:dyDescent="0.25">
      <c r="A9" s="20" t="s">
        <v>34</v>
      </c>
      <c r="B9" s="21">
        <v>60.61</v>
      </c>
      <c r="C9" s="151"/>
      <c r="D9" s="151"/>
      <c r="E9" s="151"/>
      <c r="F9" s="151"/>
      <c r="G9" s="151"/>
      <c r="H9" s="151"/>
      <c r="I9" s="151"/>
      <c r="J9" s="151"/>
      <c r="K9" s="151"/>
      <c r="L9" s="151"/>
      <c r="M9" s="151"/>
      <c r="N9" s="151"/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0.25" customHeight="1" x14ac:dyDescent="0.25">
      <c r="A10" s="12" t="s">
        <v>37</v>
      </c>
      <c r="B10" s="13">
        <v>132.43</v>
      </c>
      <c r="C10" s="156">
        <f t="shared" ref="C10:D10" si="3">B10+B11</f>
        <v>208.81</v>
      </c>
      <c r="D10" s="156">
        <f t="shared" si="3"/>
        <v>208.81</v>
      </c>
      <c r="E10" s="157">
        <f>D10*10.764</f>
        <v>2247.6308399999998</v>
      </c>
      <c r="F10" s="158">
        <v>50.9</v>
      </c>
      <c r="G10" s="156">
        <f>F10*10.764</f>
        <v>547.88759999999991</v>
      </c>
      <c r="H10" s="157">
        <f>E10+G10</f>
        <v>2795.5184399999998</v>
      </c>
      <c r="I10" s="157">
        <f>H10+(H10*50%)</f>
        <v>4193.2776599999997</v>
      </c>
      <c r="J10" s="155">
        <f>I10*$J$2</f>
        <v>104831941.5</v>
      </c>
      <c r="K10" s="155">
        <f>4*K2</f>
        <v>2400000</v>
      </c>
      <c r="L10" s="155">
        <f>33*L2</f>
        <v>3300000</v>
      </c>
      <c r="M10" s="155">
        <f>SUM(J10:L10)</f>
        <v>110531941.5</v>
      </c>
      <c r="N10" s="155">
        <f>($N$2*M10)</f>
        <v>0</v>
      </c>
      <c r="O10" s="155">
        <f>M10-N10</f>
        <v>110531941.5</v>
      </c>
      <c r="P10" s="155">
        <f>I10*$P$2</f>
        <v>1048319.4149999999</v>
      </c>
      <c r="Q10" s="155">
        <f>I10*$Q$2</f>
        <v>838655.53199999989</v>
      </c>
      <c r="R10" s="155">
        <f>I10*$R$2</f>
        <v>628991.64899999998</v>
      </c>
      <c r="S10" s="155">
        <v>0</v>
      </c>
      <c r="T10" s="155">
        <f>SUM(O10:S10)</f>
        <v>113047908.09600002</v>
      </c>
      <c r="U10" s="155">
        <v>30000</v>
      </c>
      <c r="V10" s="155">
        <f>$V$2*O10</f>
        <v>13263832.979999999</v>
      </c>
      <c r="W10" s="155">
        <f>(12%*P10)+(12%*Q10)+(12%*R10)</f>
        <v>301915.99151999998</v>
      </c>
      <c r="X10" s="155">
        <f>CEILING(($X$2*O10),100)</f>
        <v>7737300</v>
      </c>
      <c r="Y10" s="155">
        <v>6000</v>
      </c>
      <c r="Z10" s="155">
        <f>SUM(T10:Y10)</f>
        <v>134386957.06752002</v>
      </c>
      <c r="AA10" s="18"/>
      <c r="AB10" s="19" t="s">
        <v>33</v>
      </c>
      <c r="AC10" s="18"/>
      <c r="AD10" s="18"/>
      <c r="AE10" s="18"/>
      <c r="AF10" s="18"/>
      <c r="AG10" s="18"/>
      <c r="AH10" s="18"/>
      <c r="AI10" s="18"/>
      <c r="AJ10" s="18"/>
      <c r="AK10" s="18"/>
    </row>
    <row r="11" spans="1:37" ht="20.25" customHeight="1" x14ac:dyDescent="0.25">
      <c r="A11" s="12" t="s">
        <v>34</v>
      </c>
      <c r="B11" s="13">
        <v>76.38</v>
      </c>
      <c r="C11" s="151"/>
      <c r="D11" s="151"/>
      <c r="E11" s="151"/>
      <c r="F11" s="151"/>
      <c r="G11" s="151"/>
      <c r="H11" s="151"/>
      <c r="I11" s="151"/>
      <c r="J11" s="151"/>
      <c r="K11" s="151"/>
      <c r="L11" s="151"/>
      <c r="M11" s="151"/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</row>
    <row r="12" spans="1:37" ht="20.25" customHeight="1" x14ac:dyDescent="0.25">
      <c r="A12" s="27" t="s">
        <v>38</v>
      </c>
      <c r="B12" s="21">
        <v>131.62</v>
      </c>
      <c r="C12" s="152">
        <f t="shared" ref="C12:D12" si="4">B12+B13</f>
        <v>207.18</v>
      </c>
      <c r="D12" s="152">
        <f t="shared" si="4"/>
        <v>207.18</v>
      </c>
      <c r="E12" s="153">
        <f>D12*10.764</f>
        <v>2230.0855200000001</v>
      </c>
      <c r="F12" s="154">
        <v>19.28</v>
      </c>
      <c r="G12" s="152">
        <f>F12*10.764</f>
        <v>207.52992</v>
      </c>
      <c r="H12" s="153">
        <f>E12+G12</f>
        <v>2437.61544</v>
      </c>
      <c r="I12" s="153">
        <f>H12+(H12*50%)</f>
        <v>3656.4231600000003</v>
      </c>
      <c r="J12" s="150">
        <f>I12*$J$2</f>
        <v>91410579</v>
      </c>
      <c r="K12" s="150">
        <f>4*K2</f>
        <v>2400000</v>
      </c>
      <c r="L12" s="150">
        <f>33*L2</f>
        <v>3300000</v>
      </c>
      <c r="M12" s="150">
        <f>SUM(J12:L12)</f>
        <v>97110579</v>
      </c>
      <c r="N12" s="150">
        <f>($N$2*M12)</f>
        <v>0</v>
      </c>
      <c r="O12" s="150">
        <f>M12-N12</f>
        <v>97110579</v>
      </c>
      <c r="P12" s="150">
        <f>I12*$P$2</f>
        <v>914105.79</v>
      </c>
      <c r="Q12" s="150">
        <f>I12*$Q$2</f>
        <v>731284.6320000001</v>
      </c>
      <c r="R12" s="150">
        <f>I12*$R$2</f>
        <v>548463.47400000005</v>
      </c>
      <c r="S12" s="150">
        <v>0</v>
      </c>
      <c r="T12" s="150">
        <f>SUM(O12:S12)</f>
        <v>99304432.896000013</v>
      </c>
      <c r="U12" s="150">
        <v>30000</v>
      </c>
      <c r="V12" s="150">
        <f>$V$2*O12</f>
        <v>11653269.48</v>
      </c>
      <c r="W12" s="150">
        <f>(12%*P12)+(12%*Q12)+(12%*R12)</f>
        <v>263262.46752000001</v>
      </c>
      <c r="X12" s="150">
        <f>CEILING(($X$2*O12),100)</f>
        <v>6797800</v>
      </c>
      <c r="Y12" s="150">
        <v>6000</v>
      </c>
      <c r="Z12" s="150">
        <f>SUM(T12:Y12)</f>
        <v>118054764.84352002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0.25" customHeight="1" x14ac:dyDescent="0.25">
      <c r="A13" s="20" t="s">
        <v>34</v>
      </c>
      <c r="B13" s="21">
        <v>75.56</v>
      </c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11.25" customHeight="1" x14ac:dyDescent="0.25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11.25" customHeight="1" x14ac:dyDescent="0.25">
      <c r="A15" s="28"/>
      <c r="B15" s="28"/>
      <c r="C15" s="29" t="s">
        <v>39</v>
      </c>
      <c r="D15" s="29" t="s">
        <v>40</v>
      </c>
      <c r="E15" s="28"/>
      <c r="F15" s="28"/>
      <c r="G15" s="28"/>
      <c r="H15" s="28"/>
      <c r="I15" s="28"/>
      <c r="J15" s="29" t="s">
        <v>41</v>
      </c>
      <c r="K15" s="29" t="s">
        <v>42</v>
      </c>
      <c r="L15" s="28">
        <f>50/8</f>
        <v>6.25</v>
      </c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30">
        <f>Z6+Z8+Z12</f>
        <v>346536125.78815997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11.25" customHeight="1" x14ac:dyDescent="0.25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11.25" customHeight="1" x14ac:dyDescent="0.25">
      <c r="A17" s="28"/>
      <c r="B17" s="28"/>
      <c r="C17" s="28"/>
      <c r="D17" s="28"/>
      <c r="E17" s="28"/>
      <c r="F17" s="28"/>
      <c r="G17" s="28"/>
      <c r="H17" s="28"/>
      <c r="I17" s="28"/>
      <c r="J17" s="28">
        <f>4+4+6+4+4</f>
        <v>22</v>
      </c>
      <c r="K17" s="28">
        <f>33+33+46+28+28</f>
        <v>168</v>
      </c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11.25" customHeight="1" x14ac:dyDescent="0.25">
      <c r="A18" s="31" t="s">
        <v>43</v>
      </c>
      <c r="B18" s="31" t="s">
        <v>44</v>
      </c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11.25" customHeight="1" x14ac:dyDescent="0.25">
      <c r="A19" s="32" t="s">
        <v>45</v>
      </c>
      <c r="B19" s="32">
        <v>9</v>
      </c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11.25" customHeight="1" x14ac:dyDescent="0.25">
      <c r="A20" s="32" t="s">
        <v>46</v>
      </c>
      <c r="B20" s="32">
        <v>21</v>
      </c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5">
      <c r="A21" s="32" t="s">
        <v>47</v>
      </c>
      <c r="B21" s="32">
        <v>15</v>
      </c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32" t="s">
        <v>48</v>
      </c>
      <c r="B22" s="32">
        <v>15</v>
      </c>
      <c r="C22" s="28"/>
      <c r="D22" s="28"/>
      <c r="E22" s="28"/>
      <c r="F22" s="28"/>
      <c r="G22" s="28"/>
      <c r="H22" s="28"/>
      <c r="I22" s="28"/>
      <c r="J22" s="29" t="s">
        <v>41</v>
      </c>
      <c r="K22" s="29" t="s">
        <v>42</v>
      </c>
      <c r="L22" s="28"/>
      <c r="M22" s="29" t="s">
        <v>49</v>
      </c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32" t="s">
        <v>50</v>
      </c>
      <c r="B23" s="32">
        <v>15</v>
      </c>
      <c r="C23" s="28"/>
      <c r="D23" s="28"/>
      <c r="E23" s="28"/>
      <c r="F23" s="28"/>
      <c r="G23" s="28"/>
      <c r="H23" s="28"/>
      <c r="I23" s="29" t="s">
        <v>51</v>
      </c>
      <c r="J23" s="29">
        <v>50</v>
      </c>
      <c r="K23" s="28">
        <f>J23/8</f>
        <v>6.25</v>
      </c>
      <c r="L23" s="28"/>
      <c r="M23" s="29" t="s">
        <v>52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32"/>
      <c r="B24" s="32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32" t="s">
        <v>53</v>
      </c>
      <c r="B25" s="32">
        <v>5</v>
      </c>
      <c r="C25" s="28"/>
      <c r="D25" s="28"/>
      <c r="E25" s="28"/>
      <c r="F25" s="28"/>
      <c r="G25" s="28"/>
      <c r="H25" s="28"/>
      <c r="I25" s="29" t="s">
        <v>54</v>
      </c>
      <c r="J25" s="29">
        <v>100</v>
      </c>
      <c r="K25" s="33"/>
      <c r="L25" s="28"/>
      <c r="M25" s="29" t="s">
        <v>55</v>
      </c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32" t="s">
        <v>56</v>
      </c>
      <c r="B26" s="32">
        <v>5</v>
      </c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32" t="s">
        <v>57</v>
      </c>
      <c r="B27" s="32">
        <v>5</v>
      </c>
      <c r="C27" s="28"/>
      <c r="D27" s="28"/>
      <c r="E27" s="28"/>
      <c r="F27" s="28"/>
      <c r="G27" s="28"/>
      <c r="H27" s="28"/>
      <c r="I27" s="29" t="s">
        <v>58</v>
      </c>
      <c r="J27" s="29">
        <v>200</v>
      </c>
      <c r="K27" s="28"/>
      <c r="L27" s="28"/>
      <c r="M27" s="34">
        <v>0.13263888888888889</v>
      </c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32" t="s">
        <v>59</v>
      </c>
      <c r="B28" s="32">
        <v>5</v>
      </c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32" t="s">
        <v>60</v>
      </c>
      <c r="B29" s="32">
        <v>5</v>
      </c>
      <c r="C29" s="28"/>
      <c r="D29" s="28"/>
      <c r="E29" s="28"/>
      <c r="F29" s="28"/>
      <c r="G29" s="28"/>
      <c r="H29" s="28"/>
      <c r="I29" s="28"/>
      <c r="J29" s="29" t="s">
        <v>61</v>
      </c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32" t="s">
        <v>62</v>
      </c>
      <c r="B30" s="35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30.75" customHeight="1" x14ac:dyDescent="0.25"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</sheetData>
  <mergeCells count="120">
    <mergeCell ref="U12:U13"/>
    <mergeCell ref="V12:V13"/>
    <mergeCell ref="W12:W13"/>
    <mergeCell ref="X12:X13"/>
    <mergeCell ref="Y12:Y13"/>
    <mergeCell ref="Z12:Z13"/>
    <mergeCell ref="Q10:Q11"/>
    <mergeCell ref="R10:R11"/>
    <mergeCell ref="S10:S11"/>
    <mergeCell ref="T10:T11"/>
    <mergeCell ref="U10:U11"/>
    <mergeCell ref="V10:V11"/>
    <mergeCell ref="W10:W11"/>
    <mergeCell ref="C12:C13"/>
    <mergeCell ref="D12:D13"/>
    <mergeCell ref="E12:E13"/>
    <mergeCell ref="F12:F13"/>
    <mergeCell ref="G12:G13"/>
    <mergeCell ref="H12:H13"/>
    <mergeCell ref="I12:I13"/>
    <mergeCell ref="S12:S13"/>
    <mergeCell ref="T12:T13"/>
    <mergeCell ref="O10:O11"/>
    <mergeCell ref="P10:P11"/>
    <mergeCell ref="X10:X11"/>
    <mergeCell ref="Y10:Y11"/>
    <mergeCell ref="Z10:Z11"/>
    <mergeCell ref="C10:C11"/>
    <mergeCell ref="D10:D11"/>
    <mergeCell ref="E10:E11"/>
    <mergeCell ref="F10:F11"/>
    <mergeCell ref="G10:G11"/>
    <mergeCell ref="H10:H11"/>
    <mergeCell ref="I10:I11"/>
    <mergeCell ref="W6:W7"/>
    <mergeCell ref="Q12:Q13"/>
    <mergeCell ref="R12:R13"/>
    <mergeCell ref="J12:J13"/>
    <mergeCell ref="K12:K13"/>
    <mergeCell ref="L12:L13"/>
    <mergeCell ref="M12:M13"/>
    <mergeCell ref="N12:N13"/>
    <mergeCell ref="O12:O13"/>
    <mergeCell ref="P12:P13"/>
    <mergeCell ref="Q8:Q9"/>
    <mergeCell ref="R8:R9"/>
    <mergeCell ref="J8:J9"/>
    <mergeCell ref="K8:K9"/>
    <mergeCell ref="L8:L9"/>
    <mergeCell ref="M8:M9"/>
    <mergeCell ref="N8:N9"/>
    <mergeCell ref="O8:O9"/>
    <mergeCell ref="P8:P9"/>
    <mergeCell ref="J10:J11"/>
    <mergeCell ref="K10:K11"/>
    <mergeCell ref="L10:L11"/>
    <mergeCell ref="M10:M11"/>
    <mergeCell ref="N10:N11"/>
    <mergeCell ref="X6:X7"/>
    <mergeCell ref="Y6:Y7"/>
    <mergeCell ref="Z6:Z7"/>
    <mergeCell ref="C8:C9"/>
    <mergeCell ref="D8:D9"/>
    <mergeCell ref="E8:E9"/>
    <mergeCell ref="F8:F9"/>
    <mergeCell ref="G8:G9"/>
    <mergeCell ref="H8:H9"/>
    <mergeCell ref="I8:I9"/>
    <mergeCell ref="S8:S9"/>
    <mergeCell ref="T8:T9"/>
    <mergeCell ref="U8:U9"/>
    <mergeCell ref="V8:V9"/>
    <mergeCell ref="W8:W9"/>
    <mergeCell ref="X8:X9"/>
    <mergeCell ref="Y8:Y9"/>
    <mergeCell ref="Z8:Z9"/>
    <mergeCell ref="Q6:Q7"/>
    <mergeCell ref="R6:R7"/>
    <mergeCell ref="S6:S7"/>
    <mergeCell ref="T6:T7"/>
    <mergeCell ref="U6:U7"/>
    <mergeCell ref="V6:V7"/>
    <mergeCell ref="Z4:Z5"/>
    <mergeCell ref="Q4:Q5"/>
    <mergeCell ref="R4:R5"/>
    <mergeCell ref="S4:S5"/>
    <mergeCell ref="T4:T5"/>
    <mergeCell ref="U4:U5"/>
    <mergeCell ref="V4:V5"/>
    <mergeCell ref="W4:W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X4:X5"/>
    <mergeCell ref="Y4:Y5"/>
    <mergeCell ref="J6:J7"/>
    <mergeCell ref="K6:K7"/>
    <mergeCell ref="L6:L7"/>
    <mergeCell ref="M6:M7"/>
    <mergeCell ref="N6:N7"/>
    <mergeCell ref="O6:O7"/>
    <mergeCell ref="P6:P7"/>
    <mergeCell ref="C6:C7"/>
    <mergeCell ref="D6:D7"/>
    <mergeCell ref="E6:E7"/>
    <mergeCell ref="F6:F7"/>
    <mergeCell ref="G6:G7"/>
    <mergeCell ref="H6:H7"/>
    <mergeCell ref="I6:I7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K1000"/>
  <sheetViews>
    <sheetView workbookViewId="0">
      <selection activeCell="Y2" sqref="Y2"/>
    </sheetView>
  </sheetViews>
  <sheetFormatPr defaultColWidth="12.6640625" defaultRowHeight="15" customHeight="1" x14ac:dyDescent="0.25"/>
  <cols>
    <col min="1" max="1" width="13.21875" customWidth="1"/>
    <col min="2" max="2" width="8" customWidth="1"/>
    <col min="3" max="3" width="6.33203125" customWidth="1"/>
    <col min="4" max="4" width="6.109375" customWidth="1"/>
    <col min="5" max="5" width="6.21875" customWidth="1"/>
    <col min="6" max="6" width="6" customWidth="1"/>
    <col min="7" max="7" width="5.44140625" customWidth="1"/>
    <col min="8" max="8" width="7.6640625" customWidth="1"/>
    <col min="9" max="9" width="8.886718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5.44140625" customWidth="1"/>
    <col min="15" max="15" width="9.88671875" customWidth="1"/>
    <col min="16" max="16" width="8" customWidth="1"/>
    <col min="17" max="18" width="6.44140625" customWidth="1"/>
    <col min="19" max="19" width="5" customWidth="1"/>
    <col min="20" max="20" width="9.77734375" customWidth="1"/>
    <col min="21" max="21" width="8.44140625" customWidth="1"/>
    <col min="22" max="22" width="9" customWidth="1"/>
    <col min="23" max="23" width="8.88671875" customWidth="1"/>
    <col min="24" max="24" width="8.109375" customWidth="1"/>
    <col min="25" max="25" width="6.777343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1" t="s">
        <v>0</v>
      </c>
      <c r="B1" s="1"/>
      <c r="C1" s="1"/>
      <c r="D1" s="1"/>
      <c r="E1" s="1"/>
      <c r="F1" s="1"/>
      <c r="G1" s="1"/>
      <c r="H1" s="1" t="s">
        <v>0</v>
      </c>
      <c r="I1" s="1"/>
      <c r="J1" s="1" t="s">
        <v>0</v>
      </c>
      <c r="K1" s="2" t="s">
        <v>1</v>
      </c>
      <c r="L1" s="2" t="s">
        <v>2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33" customHeight="1" x14ac:dyDescent="0.25">
      <c r="A2" s="1"/>
      <c r="B2" s="1"/>
      <c r="C2" s="1"/>
      <c r="D2" s="1"/>
      <c r="E2" s="1"/>
      <c r="F2" s="1"/>
      <c r="G2" s="1"/>
      <c r="H2" s="1"/>
      <c r="I2" s="3" t="s">
        <v>3</v>
      </c>
      <c r="J2" s="4">
        <v>25000</v>
      </c>
      <c r="K2" s="77">
        <v>600000</v>
      </c>
      <c r="L2" s="78">
        <v>100000</v>
      </c>
      <c r="M2" s="1"/>
      <c r="N2" s="7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85</v>
      </c>
      <c r="G3" s="9" t="s">
        <v>86</v>
      </c>
      <c r="H3" s="9" t="s">
        <v>65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11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11"/>
      <c r="AH3" s="11"/>
      <c r="AI3" s="11"/>
      <c r="AJ3" s="11"/>
      <c r="AK3" s="11"/>
    </row>
    <row r="4" spans="1:37" ht="20.25" customHeight="1" x14ac:dyDescent="0.25">
      <c r="A4" s="20" t="s">
        <v>87</v>
      </c>
      <c r="B4" s="60">
        <v>170.99</v>
      </c>
      <c r="C4" s="152">
        <f t="shared" ref="C4:D4" si="0">B4+B5</f>
        <v>254.9</v>
      </c>
      <c r="D4" s="152">
        <f t="shared" si="0"/>
        <v>254.9</v>
      </c>
      <c r="E4" s="153">
        <v>2744</v>
      </c>
      <c r="F4" s="154">
        <v>0</v>
      </c>
      <c r="G4" s="154">
        <v>0</v>
      </c>
      <c r="H4" s="153">
        <f>E4</f>
        <v>2744</v>
      </c>
      <c r="I4" s="153">
        <v>4000</v>
      </c>
      <c r="J4" s="150">
        <f>I4*$J$2</f>
        <v>100000000</v>
      </c>
      <c r="K4" s="150">
        <f>4*K2</f>
        <v>2400000</v>
      </c>
      <c r="L4" s="150">
        <f>22*L2</f>
        <v>2200000</v>
      </c>
      <c r="M4" s="150">
        <f>SUM(J4:L4)</f>
        <v>104600000</v>
      </c>
      <c r="N4" s="150">
        <f>($N$2*M4)</f>
        <v>0</v>
      </c>
      <c r="O4" s="150">
        <f>M4-N4</f>
        <v>104600000</v>
      </c>
      <c r="P4" s="150">
        <f>I4*$P$2</f>
        <v>1000000</v>
      </c>
      <c r="Q4" s="150">
        <f>I4*$Q$2</f>
        <v>800000</v>
      </c>
      <c r="R4" s="150">
        <f>I4*$R$2</f>
        <v>600000</v>
      </c>
      <c r="S4" s="150">
        <v>0</v>
      </c>
      <c r="T4" s="150">
        <f>SUM(O4:S4)</f>
        <v>107000000</v>
      </c>
      <c r="U4" s="150">
        <v>30000</v>
      </c>
      <c r="V4" s="150">
        <f>$V$2*O4</f>
        <v>12552000</v>
      </c>
      <c r="W4" s="150">
        <f>(12%*P4)+(12%*Q4)+(12%*R4)</f>
        <v>288000</v>
      </c>
      <c r="X4" s="150">
        <f>CEILING(($X$2*O4),100)</f>
        <v>7322000</v>
      </c>
      <c r="Y4" s="150">
        <v>6000</v>
      </c>
      <c r="Z4" s="150">
        <f>SUM(T4:Y4)</f>
        <v>127198000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0.25" customHeight="1" x14ac:dyDescent="0.25">
      <c r="A5" s="20" t="s">
        <v>34</v>
      </c>
      <c r="B5" s="60">
        <v>83.91</v>
      </c>
      <c r="C5" s="151"/>
      <c r="D5" s="151"/>
      <c r="E5" s="151"/>
      <c r="F5" s="151"/>
      <c r="G5" s="151"/>
      <c r="H5" s="151"/>
      <c r="I5" s="151"/>
      <c r="J5" s="151"/>
      <c r="K5" s="151"/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26">
        <f>Z4:Z5/4000</f>
        <v>0</v>
      </c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0.25" customHeight="1" x14ac:dyDescent="0.25">
      <c r="A6" s="20" t="s">
        <v>88</v>
      </c>
      <c r="B6" s="60">
        <v>143.91999999999999</v>
      </c>
      <c r="C6" s="152">
        <f t="shared" ref="C6:D6" si="1">B6+B7</f>
        <v>215.06</v>
      </c>
      <c r="D6" s="152">
        <f t="shared" si="1"/>
        <v>215.06</v>
      </c>
      <c r="E6" s="153">
        <v>2315</v>
      </c>
      <c r="F6" s="154">
        <v>0</v>
      </c>
      <c r="G6" s="154">
        <v>0</v>
      </c>
      <c r="H6" s="153">
        <f>E6</f>
        <v>2315</v>
      </c>
      <c r="I6" s="153">
        <v>3664</v>
      </c>
      <c r="J6" s="150">
        <f>I6*$J$2</f>
        <v>91600000</v>
      </c>
      <c r="K6" s="150">
        <f>3*K2</f>
        <v>1800000</v>
      </c>
      <c r="L6" s="150">
        <f>10*L2</f>
        <v>1000000</v>
      </c>
      <c r="M6" s="150">
        <f>SUM(J6:L6)</f>
        <v>94400000</v>
      </c>
      <c r="N6" s="150">
        <f>($N$2*M6)</f>
        <v>0</v>
      </c>
      <c r="O6" s="150">
        <f>M6-N6</f>
        <v>94400000</v>
      </c>
      <c r="P6" s="150">
        <f>I6*$P$2</f>
        <v>916000</v>
      </c>
      <c r="Q6" s="150">
        <f>I6*$Q$2</f>
        <v>732800</v>
      </c>
      <c r="R6" s="150">
        <f>I6*$R$2</f>
        <v>549600</v>
      </c>
      <c r="S6" s="150">
        <v>0</v>
      </c>
      <c r="T6" s="150">
        <f>SUM(O6:S6)</f>
        <v>96598400</v>
      </c>
      <c r="U6" s="150">
        <v>30000</v>
      </c>
      <c r="V6" s="150">
        <f>$V$2*O6</f>
        <v>11328000</v>
      </c>
      <c r="W6" s="150">
        <f>(12%*P6)+(12%*Q6)+(12%*R6)</f>
        <v>263808</v>
      </c>
      <c r="X6" s="150">
        <f>CEILING(($X$2*O6),100)</f>
        <v>6608000</v>
      </c>
      <c r="Y6" s="150">
        <v>6000</v>
      </c>
      <c r="Z6" s="150">
        <f>SUM(T6:Y6)</f>
        <v>114834208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0.25" customHeight="1" x14ac:dyDescent="0.25">
      <c r="A7" s="20" t="s">
        <v>34</v>
      </c>
      <c r="B7" s="60">
        <v>71.14</v>
      </c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0.25" customHeight="1" x14ac:dyDescent="0.25">
      <c r="A8" s="20" t="s">
        <v>32</v>
      </c>
      <c r="B8" s="60">
        <v>94.52</v>
      </c>
      <c r="C8" s="152">
        <f t="shared" ref="C8:D8" si="2">B8+B9</f>
        <v>135.56</v>
      </c>
      <c r="D8" s="152">
        <f t="shared" si="2"/>
        <v>135.56</v>
      </c>
      <c r="E8" s="153">
        <v>1460</v>
      </c>
      <c r="F8" s="154">
        <v>0</v>
      </c>
      <c r="G8" s="154">
        <v>0</v>
      </c>
      <c r="H8" s="153">
        <f>E8</f>
        <v>1460</v>
      </c>
      <c r="I8" s="153">
        <f>H8+(H8*50%)</f>
        <v>2190</v>
      </c>
      <c r="J8" s="150">
        <f>I8*$J$2</f>
        <v>54750000</v>
      </c>
      <c r="K8" s="150">
        <f>6*K2</f>
        <v>3600000</v>
      </c>
      <c r="L8" s="150">
        <f>20*L2</f>
        <v>2000000</v>
      </c>
      <c r="M8" s="150">
        <f>SUM(J8:L8)</f>
        <v>60350000</v>
      </c>
      <c r="N8" s="150">
        <f>($N$2*M8)</f>
        <v>0</v>
      </c>
      <c r="O8" s="150">
        <f>M8-N8</f>
        <v>60350000</v>
      </c>
      <c r="P8" s="150">
        <f>I8*$P$2</f>
        <v>547500</v>
      </c>
      <c r="Q8" s="150">
        <f>I8*$Q$2</f>
        <v>438000</v>
      </c>
      <c r="R8" s="150">
        <f>I8*$R$2</f>
        <v>328500</v>
      </c>
      <c r="S8" s="150">
        <v>0</v>
      </c>
      <c r="T8" s="150">
        <f>SUM(O8:S8)</f>
        <v>61664000</v>
      </c>
      <c r="U8" s="150">
        <v>30000</v>
      </c>
      <c r="V8" s="150">
        <f>$V$2*O8</f>
        <v>7242000</v>
      </c>
      <c r="W8" s="150">
        <f>(12%*P8)+(12%*Q8)+(12%*R8)</f>
        <v>157680</v>
      </c>
      <c r="X8" s="150">
        <f>CEILING(($X$2*O8),100)</f>
        <v>4224500</v>
      </c>
      <c r="Y8" s="150">
        <v>6000</v>
      </c>
      <c r="Z8" s="150">
        <f>SUM(T8:Y8)</f>
        <v>73324180</v>
      </c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0.25" customHeight="1" x14ac:dyDescent="0.25">
      <c r="A9" s="20" t="s">
        <v>34</v>
      </c>
      <c r="B9" s="60">
        <v>41.04</v>
      </c>
      <c r="C9" s="151"/>
      <c r="D9" s="151"/>
      <c r="E9" s="151"/>
      <c r="F9" s="151"/>
      <c r="G9" s="151"/>
      <c r="H9" s="151"/>
      <c r="I9" s="151"/>
      <c r="J9" s="151"/>
      <c r="K9" s="151"/>
      <c r="L9" s="151"/>
      <c r="M9" s="151"/>
      <c r="N9" s="151"/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0.25" customHeight="1" x14ac:dyDescent="0.25">
      <c r="A10" s="20" t="s">
        <v>35</v>
      </c>
      <c r="B10" s="60">
        <v>118.43</v>
      </c>
      <c r="C10" s="152">
        <f t="shared" ref="C10:D10" si="3">B10+B11</f>
        <v>178.44</v>
      </c>
      <c r="D10" s="152">
        <f t="shared" si="3"/>
        <v>178.44</v>
      </c>
      <c r="E10" s="153">
        <v>1921</v>
      </c>
      <c r="F10" s="154">
        <v>0</v>
      </c>
      <c r="G10" s="154">
        <v>0</v>
      </c>
      <c r="H10" s="153">
        <f>E10</f>
        <v>1921</v>
      </c>
      <c r="I10" s="153">
        <f>H10+(H10*50%)</f>
        <v>2881.5</v>
      </c>
      <c r="J10" s="150">
        <f>I10*$J$2</f>
        <v>72037500</v>
      </c>
      <c r="K10" s="150">
        <f>8*K2</f>
        <v>4800000</v>
      </c>
      <c r="L10" s="150">
        <f>28*L2</f>
        <v>2800000</v>
      </c>
      <c r="M10" s="150">
        <f>SUM(J10:L10)</f>
        <v>79637500</v>
      </c>
      <c r="N10" s="150">
        <f>($N$2*M10)</f>
        <v>0</v>
      </c>
      <c r="O10" s="150">
        <f>M10-N10</f>
        <v>79637500</v>
      </c>
      <c r="P10" s="150">
        <f>I10*$P$2</f>
        <v>720375</v>
      </c>
      <c r="Q10" s="150">
        <f>I10*$Q$2</f>
        <v>576300</v>
      </c>
      <c r="R10" s="150">
        <f>I10*$R$2</f>
        <v>432225</v>
      </c>
      <c r="S10" s="150">
        <v>0</v>
      </c>
      <c r="T10" s="150">
        <f>SUM(O10:S10)</f>
        <v>81366400</v>
      </c>
      <c r="U10" s="150">
        <v>30000</v>
      </c>
      <c r="V10" s="150">
        <f>$V$2*O10</f>
        <v>9556500</v>
      </c>
      <c r="W10" s="150">
        <f>(12%*P10)+(12%*Q10)+(12%*R10)</f>
        <v>207468</v>
      </c>
      <c r="X10" s="150">
        <f>CEILING(($X$2*O10),100)</f>
        <v>5574700</v>
      </c>
      <c r="Y10" s="150">
        <v>6000</v>
      </c>
      <c r="Z10" s="150">
        <f>SUM(T10:Y10)</f>
        <v>96741068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0.25" customHeight="1" x14ac:dyDescent="0.25">
      <c r="A11" s="20" t="s">
        <v>34</v>
      </c>
      <c r="B11" s="60">
        <v>60.01</v>
      </c>
      <c r="C11" s="151"/>
      <c r="D11" s="151"/>
      <c r="E11" s="151"/>
      <c r="F11" s="151"/>
      <c r="G11" s="151"/>
      <c r="H11" s="151"/>
      <c r="I11" s="151"/>
      <c r="J11" s="151"/>
      <c r="K11" s="151"/>
      <c r="L11" s="151"/>
      <c r="M11" s="151"/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0.25" customHeight="1" x14ac:dyDescent="0.25">
      <c r="A12" s="20" t="s">
        <v>36</v>
      </c>
      <c r="B12" s="60">
        <v>51.86</v>
      </c>
      <c r="C12" s="152">
        <f t="shared" ref="C12:D12" si="4">B12+B13</f>
        <v>78.97</v>
      </c>
      <c r="D12" s="152">
        <f t="shared" si="4"/>
        <v>78.97</v>
      </c>
      <c r="E12" s="153">
        <v>850</v>
      </c>
      <c r="F12" s="154">
        <v>0</v>
      </c>
      <c r="G12" s="154">
        <v>0</v>
      </c>
      <c r="H12" s="153">
        <f>E12</f>
        <v>850</v>
      </c>
      <c r="I12" s="153">
        <f>H12+(H12*50%)</f>
        <v>1275</v>
      </c>
      <c r="J12" s="150">
        <f>I12*$J$2</f>
        <v>31875000</v>
      </c>
      <c r="K12" s="150">
        <f>2*K2</f>
        <v>1200000</v>
      </c>
      <c r="L12" s="150">
        <f>12*L2</f>
        <v>1200000</v>
      </c>
      <c r="M12" s="150">
        <f>SUM(J12:L12)</f>
        <v>34275000</v>
      </c>
      <c r="N12" s="150">
        <f>($N$2*M12)</f>
        <v>0</v>
      </c>
      <c r="O12" s="150">
        <f>M12-N12</f>
        <v>34275000</v>
      </c>
      <c r="P12" s="150">
        <f>I12*$P$2</f>
        <v>318750</v>
      </c>
      <c r="Q12" s="150">
        <f>I12*$Q$2</f>
        <v>255000</v>
      </c>
      <c r="R12" s="150">
        <f>I12*$R$2</f>
        <v>191250</v>
      </c>
      <c r="S12" s="150">
        <v>0</v>
      </c>
      <c r="T12" s="150">
        <f>SUM(O12:S12)</f>
        <v>35040000</v>
      </c>
      <c r="U12" s="150">
        <v>30000</v>
      </c>
      <c r="V12" s="150">
        <f>$V$2*O12</f>
        <v>4113000</v>
      </c>
      <c r="W12" s="150">
        <f>(12%*P12)+(12%*Q12)+(12%*R12)</f>
        <v>91800</v>
      </c>
      <c r="X12" s="150">
        <f>CEILING(($X$2*O12),100)</f>
        <v>2399300</v>
      </c>
      <c r="Y12" s="150">
        <v>6000</v>
      </c>
      <c r="Z12" s="150">
        <f>SUM(T12:Y12)</f>
        <v>41680100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0.25" customHeight="1" x14ac:dyDescent="0.25">
      <c r="A13" s="20" t="s">
        <v>34</v>
      </c>
      <c r="B13" s="60">
        <v>27.11</v>
      </c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0.25" customHeight="1" x14ac:dyDescent="0.25">
      <c r="A14" s="20" t="s">
        <v>37</v>
      </c>
      <c r="B14" s="60">
        <v>61.54</v>
      </c>
      <c r="C14" s="152">
        <f t="shared" ref="C14:D14" si="5">B14+B15</f>
        <v>92.009999999999991</v>
      </c>
      <c r="D14" s="152">
        <f t="shared" si="5"/>
        <v>92.009999999999991</v>
      </c>
      <c r="E14" s="153">
        <v>991</v>
      </c>
      <c r="F14" s="154">
        <v>0</v>
      </c>
      <c r="G14" s="154">
        <v>0</v>
      </c>
      <c r="H14" s="153">
        <f>E14</f>
        <v>991</v>
      </c>
      <c r="I14" s="153">
        <f>H14+(H14*50%)</f>
        <v>1486.5</v>
      </c>
      <c r="J14" s="150">
        <f>I14*$J$2</f>
        <v>37162500</v>
      </c>
      <c r="K14" s="150">
        <f>4*K2</f>
        <v>2400000</v>
      </c>
      <c r="L14" s="150">
        <f>14*L2</f>
        <v>1400000</v>
      </c>
      <c r="M14" s="150">
        <f>SUM(J14:L14)</f>
        <v>40962500</v>
      </c>
      <c r="N14" s="150">
        <f>($N$2*M14)</f>
        <v>0</v>
      </c>
      <c r="O14" s="150">
        <f>M14-N14</f>
        <v>40962500</v>
      </c>
      <c r="P14" s="150">
        <f>I14*$P$2</f>
        <v>371625</v>
      </c>
      <c r="Q14" s="150">
        <f>I14*$Q$2</f>
        <v>297300</v>
      </c>
      <c r="R14" s="150">
        <f>I14*$R$2</f>
        <v>222975</v>
      </c>
      <c r="S14" s="150">
        <v>0</v>
      </c>
      <c r="T14" s="150">
        <f>SUM(O14:S14)</f>
        <v>41854400</v>
      </c>
      <c r="U14" s="150">
        <v>30000</v>
      </c>
      <c r="V14" s="150">
        <f>$V$2*O14</f>
        <v>4915500</v>
      </c>
      <c r="W14" s="150">
        <f>(12%*P14)+(12%*Q14)+(12%*R14)</f>
        <v>107028</v>
      </c>
      <c r="X14" s="150">
        <f>CEILING(($X$2*O14),100)</f>
        <v>2867400</v>
      </c>
      <c r="Y14" s="150">
        <v>6000</v>
      </c>
      <c r="Z14" s="150">
        <f>SUM(T14:Y14)</f>
        <v>49780328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0.25" customHeight="1" x14ac:dyDescent="0.25">
      <c r="A15" s="20" t="s">
        <v>34</v>
      </c>
      <c r="B15" s="60">
        <v>30.47</v>
      </c>
      <c r="C15" s="151"/>
      <c r="D15" s="151"/>
      <c r="E15" s="151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17.25" customHeight="1" x14ac:dyDescent="0.25">
      <c r="A16" s="20"/>
      <c r="B16" s="60"/>
      <c r="C16" s="60"/>
      <c r="D16" s="60"/>
      <c r="E16" s="73"/>
      <c r="F16" s="20"/>
      <c r="G16" s="20"/>
      <c r="H16" s="73"/>
      <c r="I16" s="73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11.25" customHeight="1" x14ac:dyDescent="0.25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11.25" customHeight="1" x14ac:dyDescent="0.25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11.25" customHeight="1" x14ac:dyDescent="0.25">
      <c r="A19" s="28"/>
      <c r="B19" s="28"/>
      <c r="C19" s="29" t="s">
        <v>39</v>
      </c>
      <c r="D19" s="29" t="s">
        <v>40</v>
      </c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11.25" customHeight="1" x14ac:dyDescent="0.25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</sheetData>
  <mergeCells count="144">
    <mergeCell ref="U12:U13"/>
    <mergeCell ref="V12:V13"/>
    <mergeCell ref="W12:W13"/>
    <mergeCell ref="X12:X13"/>
    <mergeCell ref="Y12:Y13"/>
    <mergeCell ref="Z12:Z13"/>
    <mergeCell ref="Q10:Q11"/>
    <mergeCell ref="R10:R11"/>
    <mergeCell ref="S10:S11"/>
    <mergeCell ref="T10:T11"/>
    <mergeCell ref="U10:U11"/>
    <mergeCell ref="V10:V11"/>
    <mergeCell ref="W10:W11"/>
    <mergeCell ref="C12:C13"/>
    <mergeCell ref="D12:D13"/>
    <mergeCell ref="E12:E13"/>
    <mergeCell ref="F12:F13"/>
    <mergeCell ref="G12:G13"/>
    <mergeCell ref="H12:H13"/>
    <mergeCell ref="I12:I13"/>
    <mergeCell ref="S12:S13"/>
    <mergeCell ref="T12:T13"/>
    <mergeCell ref="O10:O11"/>
    <mergeCell ref="P10:P11"/>
    <mergeCell ref="X10:X11"/>
    <mergeCell ref="Y10:Y11"/>
    <mergeCell ref="Z10:Z11"/>
    <mergeCell ref="C10:C11"/>
    <mergeCell ref="D10:D11"/>
    <mergeCell ref="E10:E11"/>
    <mergeCell ref="F10:F11"/>
    <mergeCell ref="G10:G11"/>
    <mergeCell ref="H10:H11"/>
    <mergeCell ref="I10:I11"/>
    <mergeCell ref="L14:L15"/>
    <mergeCell ref="M14:M15"/>
    <mergeCell ref="N14:N15"/>
    <mergeCell ref="O14:O15"/>
    <mergeCell ref="P14:P15"/>
    <mergeCell ref="X14:X15"/>
    <mergeCell ref="Y14:Y15"/>
    <mergeCell ref="Z14:Z15"/>
    <mergeCell ref="Q14:Q15"/>
    <mergeCell ref="R14:R15"/>
    <mergeCell ref="S14:S15"/>
    <mergeCell ref="T14:T15"/>
    <mergeCell ref="U14:U15"/>
    <mergeCell ref="V14:V15"/>
    <mergeCell ref="W14:W15"/>
    <mergeCell ref="C14:C15"/>
    <mergeCell ref="D14:D15"/>
    <mergeCell ref="E14:E15"/>
    <mergeCell ref="F14:F15"/>
    <mergeCell ref="G14:G15"/>
    <mergeCell ref="H14:H15"/>
    <mergeCell ref="I14:I15"/>
    <mergeCell ref="J14:J15"/>
    <mergeCell ref="K14:K15"/>
    <mergeCell ref="W6:W7"/>
    <mergeCell ref="Q12:Q13"/>
    <mergeCell ref="R12:R13"/>
    <mergeCell ref="J12:J13"/>
    <mergeCell ref="K12:K13"/>
    <mergeCell ref="L12:L13"/>
    <mergeCell ref="M12:M13"/>
    <mergeCell ref="N12:N13"/>
    <mergeCell ref="O12:O13"/>
    <mergeCell ref="P12:P13"/>
    <mergeCell ref="Q8:Q9"/>
    <mergeCell ref="R8:R9"/>
    <mergeCell ref="J8:J9"/>
    <mergeCell ref="K8:K9"/>
    <mergeCell ref="L8:L9"/>
    <mergeCell ref="M8:M9"/>
    <mergeCell ref="N8:N9"/>
    <mergeCell ref="O8:O9"/>
    <mergeCell ref="P8:P9"/>
    <mergeCell ref="J10:J11"/>
    <mergeCell ref="K10:K11"/>
    <mergeCell ref="L10:L11"/>
    <mergeCell ref="M10:M11"/>
    <mergeCell ref="N10:N11"/>
    <mergeCell ref="X6:X7"/>
    <mergeCell ref="Y6:Y7"/>
    <mergeCell ref="Z6:Z7"/>
    <mergeCell ref="C8:C9"/>
    <mergeCell ref="D8:D9"/>
    <mergeCell ref="E8:E9"/>
    <mergeCell ref="F8:F9"/>
    <mergeCell ref="G8:G9"/>
    <mergeCell ref="H8:H9"/>
    <mergeCell ref="I8:I9"/>
    <mergeCell ref="S8:S9"/>
    <mergeCell ref="T8:T9"/>
    <mergeCell ref="U8:U9"/>
    <mergeCell ref="V8:V9"/>
    <mergeCell ref="W8:W9"/>
    <mergeCell ref="X8:X9"/>
    <mergeCell ref="Y8:Y9"/>
    <mergeCell ref="Z8:Z9"/>
    <mergeCell ref="Q6:Q7"/>
    <mergeCell ref="R6:R7"/>
    <mergeCell ref="S6:S7"/>
    <mergeCell ref="T6:T7"/>
    <mergeCell ref="U6:U7"/>
    <mergeCell ref="V6:V7"/>
    <mergeCell ref="Z4:Z5"/>
    <mergeCell ref="Q4:Q5"/>
    <mergeCell ref="R4:R5"/>
    <mergeCell ref="S4:S5"/>
    <mergeCell ref="T4:T5"/>
    <mergeCell ref="U4:U5"/>
    <mergeCell ref="V4:V5"/>
    <mergeCell ref="W4:W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X4:X5"/>
    <mergeCell ref="Y4:Y5"/>
    <mergeCell ref="J6:J7"/>
    <mergeCell ref="K6:K7"/>
    <mergeCell ref="L6:L7"/>
    <mergeCell ref="M6:M7"/>
    <mergeCell ref="N6:N7"/>
    <mergeCell ref="O6:O7"/>
    <mergeCell ref="P6:P7"/>
    <mergeCell ref="C6:C7"/>
    <mergeCell ref="D6:D7"/>
    <mergeCell ref="E6:E7"/>
    <mergeCell ref="F6:F7"/>
    <mergeCell ref="G6:G7"/>
    <mergeCell ref="H6:H7"/>
    <mergeCell ref="I6:I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999"/>
  <sheetViews>
    <sheetView topLeftCell="B1" workbookViewId="0">
      <selection activeCell="Y2" sqref="Y2"/>
    </sheetView>
  </sheetViews>
  <sheetFormatPr defaultColWidth="12.6640625" defaultRowHeight="15" customHeight="1" x14ac:dyDescent="0.25"/>
  <cols>
    <col min="1" max="1" width="13.21875" customWidth="1"/>
    <col min="2" max="2" width="8" customWidth="1"/>
    <col min="3" max="4" width="6.109375" customWidth="1"/>
    <col min="5" max="5" width="5.77734375" customWidth="1"/>
    <col min="6" max="6" width="8.6640625" customWidth="1"/>
    <col min="7" max="8" width="9.77734375" customWidth="1"/>
    <col min="9" max="9" width="9.1093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6.77734375" customWidth="1"/>
    <col min="15" max="15" width="11.44140625" customWidth="1"/>
    <col min="16" max="16" width="8" customWidth="1"/>
    <col min="17" max="17" width="7.6640625" customWidth="1"/>
    <col min="18" max="18" width="6.44140625" customWidth="1"/>
    <col min="19" max="19" width="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22000</v>
      </c>
      <c r="K2" s="37">
        <v>600000</v>
      </c>
      <c r="L2" s="38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10" t="s">
        <v>63</v>
      </c>
      <c r="G3" s="10" t="s">
        <v>64</v>
      </c>
      <c r="H3" s="9" t="s">
        <v>65</v>
      </c>
      <c r="I3" s="10" t="s">
        <v>66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41" t="s">
        <v>32</v>
      </c>
      <c r="B4" s="13">
        <v>163.37</v>
      </c>
      <c r="C4" s="42">
        <f t="shared" ref="C4:D4" si="0">B4</f>
        <v>163.37</v>
      </c>
      <c r="D4" s="42">
        <f t="shared" si="0"/>
        <v>163.37</v>
      </c>
      <c r="E4" s="43">
        <f t="shared" ref="E4:E15" si="1">D4*10.764</f>
        <v>1758.51468</v>
      </c>
      <c r="F4" s="44">
        <v>58.75</v>
      </c>
      <c r="G4" s="42">
        <f t="shared" ref="G4:G15" si="2">F4*10.764</f>
        <v>632.38499999999999</v>
      </c>
      <c r="H4" s="43">
        <f t="shared" ref="H4:H15" si="3">E4+G4</f>
        <v>2390.89968</v>
      </c>
      <c r="I4" s="43">
        <f t="shared" ref="I4:I15" si="4">H4+(H4*50%)</f>
        <v>3586.3495199999998</v>
      </c>
      <c r="J4" s="45">
        <f t="shared" ref="J4:J15" si="5">I4*$J$2</f>
        <v>78899689.439999998</v>
      </c>
      <c r="K4" s="45">
        <f>3*K2</f>
        <v>1800000</v>
      </c>
      <c r="L4" s="45">
        <f>26*L2</f>
        <v>2600000</v>
      </c>
      <c r="M4" s="45">
        <f t="shared" ref="M4:M15" si="6">SUM(J4:L4)</f>
        <v>83299689.439999998</v>
      </c>
      <c r="N4" s="46">
        <f t="shared" ref="N4:N15" si="7">($N$2*M4)</f>
        <v>0</v>
      </c>
      <c r="O4" s="45">
        <f t="shared" ref="O4:O15" si="8">M4-N4</f>
        <v>83299689.439999998</v>
      </c>
      <c r="P4" s="45">
        <f t="shared" ref="P4:P15" si="9">I4*$P$2</f>
        <v>896587.37999999989</v>
      </c>
      <c r="Q4" s="45">
        <f t="shared" ref="Q4:Q15" si="10">I4*$Q$2</f>
        <v>717269.90399999998</v>
      </c>
      <c r="R4" s="45">
        <f t="shared" ref="R4:R15" si="11">I4*$R$2</f>
        <v>537952.42799999996</v>
      </c>
      <c r="S4" s="45">
        <v>0</v>
      </c>
      <c r="T4" s="45">
        <f t="shared" ref="T4:T15" si="12">SUM(O4:S4)</f>
        <v>85451499.151999995</v>
      </c>
      <c r="U4" s="45">
        <v>30000</v>
      </c>
      <c r="V4" s="45">
        <f t="shared" ref="V4:V15" si="13">$V$2*O4</f>
        <v>9995962.7327999994</v>
      </c>
      <c r="W4" s="45">
        <f t="shared" ref="W4:W15" si="14">(12%*P4)+(12%*Q4)+(12%*R4)</f>
        <v>258217.16543999998</v>
      </c>
      <c r="X4" s="45">
        <f t="shared" ref="X4:X15" si="15">CEILING(($X$2*O4),100)</f>
        <v>5831000</v>
      </c>
      <c r="Y4" s="47">
        <v>6000</v>
      </c>
      <c r="Z4" s="47">
        <f t="shared" ref="Z4:Z15" si="16">SUM(T4:Y4)</f>
        <v>101572679.05023998</v>
      </c>
      <c r="AA4" s="18"/>
      <c r="AB4" s="19" t="s">
        <v>67</v>
      </c>
      <c r="AC4" s="18"/>
      <c r="AD4" s="18"/>
      <c r="AE4" s="18"/>
      <c r="AF4" s="18"/>
      <c r="AG4" s="18"/>
      <c r="AH4" s="18"/>
      <c r="AI4" s="18"/>
      <c r="AJ4" s="18"/>
      <c r="AK4" s="18"/>
    </row>
    <row r="5" spans="1:37" ht="21" customHeight="1" x14ac:dyDescent="0.25">
      <c r="A5" s="48" t="s">
        <v>35</v>
      </c>
      <c r="B5" s="49">
        <v>115.52</v>
      </c>
      <c r="C5" s="50">
        <f t="shared" ref="C5:D5" si="17">B5</f>
        <v>115.52</v>
      </c>
      <c r="D5" s="50">
        <f t="shared" si="17"/>
        <v>115.52</v>
      </c>
      <c r="E5" s="51">
        <f t="shared" si="1"/>
        <v>1243.4572799999999</v>
      </c>
      <c r="F5" s="52">
        <v>0</v>
      </c>
      <c r="G5" s="50">
        <f t="shared" si="2"/>
        <v>0</v>
      </c>
      <c r="H5" s="51">
        <f t="shared" si="3"/>
        <v>1243.4572799999999</v>
      </c>
      <c r="I5" s="51">
        <f t="shared" si="4"/>
        <v>1865.1859199999999</v>
      </c>
      <c r="J5" s="53">
        <f t="shared" si="5"/>
        <v>41034090.239999995</v>
      </c>
      <c r="K5" s="53">
        <f>2*K2</f>
        <v>1200000</v>
      </c>
      <c r="L5" s="53">
        <f>16*L2</f>
        <v>1600000</v>
      </c>
      <c r="M5" s="53">
        <f t="shared" si="6"/>
        <v>43834090.239999995</v>
      </c>
      <c r="N5" s="54">
        <f t="shared" si="7"/>
        <v>0</v>
      </c>
      <c r="O5" s="53">
        <f t="shared" si="8"/>
        <v>43834090.239999995</v>
      </c>
      <c r="P5" s="53">
        <f t="shared" si="9"/>
        <v>466296.48</v>
      </c>
      <c r="Q5" s="53">
        <f t="shared" si="10"/>
        <v>373037.18400000001</v>
      </c>
      <c r="R5" s="53">
        <f t="shared" si="11"/>
        <v>279777.88799999998</v>
      </c>
      <c r="S5" s="53">
        <v>0</v>
      </c>
      <c r="T5" s="53">
        <f t="shared" si="12"/>
        <v>44953201.791999988</v>
      </c>
      <c r="U5" s="53">
        <v>30000</v>
      </c>
      <c r="V5" s="53">
        <f t="shared" si="13"/>
        <v>5260090.8287999993</v>
      </c>
      <c r="W5" s="53">
        <f t="shared" si="14"/>
        <v>134293.38623999999</v>
      </c>
      <c r="X5" s="53">
        <f t="shared" si="15"/>
        <v>3068400</v>
      </c>
      <c r="Y5" s="55">
        <v>6000</v>
      </c>
      <c r="Z5" s="55">
        <f t="shared" si="16"/>
        <v>53451986.007039987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5">
      <c r="A6" s="41" t="s">
        <v>36</v>
      </c>
      <c r="B6" s="56">
        <v>52.57</v>
      </c>
      <c r="C6" s="42">
        <f t="shared" ref="C6:D6" si="18">B6</f>
        <v>52.57</v>
      </c>
      <c r="D6" s="42">
        <f t="shared" si="18"/>
        <v>52.57</v>
      </c>
      <c r="E6" s="43">
        <f t="shared" si="1"/>
        <v>565.86347999999998</v>
      </c>
      <c r="F6" s="44">
        <v>0</v>
      </c>
      <c r="G6" s="42">
        <f t="shared" si="2"/>
        <v>0</v>
      </c>
      <c r="H6" s="43">
        <f t="shared" si="3"/>
        <v>565.86347999999998</v>
      </c>
      <c r="I6" s="43">
        <f t="shared" si="4"/>
        <v>848.79521999999997</v>
      </c>
      <c r="J6" s="45">
        <f t="shared" si="5"/>
        <v>18673494.84</v>
      </c>
      <c r="K6" s="45">
        <f>1*K2</f>
        <v>600000</v>
      </c>
      <c r="L6" s="45">
        <f>8*L2</f>
        <v>800000</v>
      </c>
      <c r="M6" s="45">
        <f t="shared" si="6"/>
        <v>20073494.84</v>
      </c>
      <c r="N6" s="46">
        <f t="shared" si="7"/>
        <v>0</v>
      </c>
      <c r="O6" s="45">
        <f t="shared" si="8"/>
        <v>20073494.84</v>
      </c>
      <c r="P6" s="45">
        <f t="shared" si="9"/>
        <v>212198.80499999999</v>
      </c>
      <c r="Q6" s="45">
        <f t="shared" si="10"/>
        <v>169759.04399999999</v>
      </c>
      <c r="R6" s="45">
        <f t="shared" si="11"/>
        <v>127319.283</v>
      </c>
      <c r="S6" s="45">
        <v>0</v>
      </c>
      <c r="T6" s="45">
        <f t="shared" si="12"/>
        <v>20582771.971999999</v>
      </c>
      <c r="U6" s="45">
        <v>30000</v>
      </c>
      <c r="V6" s="45">
        <f t="shared" si="13"/>
        <v>2408819.3807999999</v>
      </c>
      <c r="W6" s="45">
        <f t="shared" si="14"/>
        <v>61113.255839999998</v>
      </c>
      <c r="X6" s="45">
        <f t="shared" si="15"/>
        <v>1405200</v>
      </c>
      <c r="Y6" s="47">
        <v>6000</v>
      </c>
      <c r="Z6" s="47">
        <f t="shared" si="16"/>
        <v>24493904.60864</v>
      </c>
      <c r="AA6" s="18"/>
      <c r="AB6" s="19" t="s">
        <v>68</v>
      </c>
      <c r="AC6" s="18"/>
      <c r="AD6" s="18"/>
      <c r="AE6" s="18"/>
      <c r="AF6" s="18"/>
      <c r="AG6" s="18"/>
      <c r="AH6" s="18"/>
      <c r="AI6" s="18"/>
      <c r="AJ6" s="18"/>
      <c r="AK6" s="18"/>
    </row>
    <row r="7" spans="1:37" ht="21" customHeight="1" x14ac:dyDescent="0.25">
      <c r="A7" s="48" t="s">
        <v>37</v>
      </c>
      <c r="B7" s="49">
        <v>115.52</v>
      </c>
      <c r="C7" s="50">
        <f t="shared" ref="C7:D7" si="19">B7</f>
        <v>115.52</v>
      </c>
      <c r="D7" s="50">
        <f t="shared" si="19"/>
        <v>115.52</v>
      </c>
      <c r="E7" s="51">
        <f t="shared" si="1"/>
        <v>1243.4572799999999</v>
      </c>
      <c r="F7" s="52">
        <v>0</v>
      </c>
      <c r="G7" s="50">
        <f t="shared" si="2"/>
        <v>0</v>
      </c>
      <c r="H7" s="51">
        <f t="shared" si="3"/>
        <v>1243.4572799999999</v>
      </c>
      <c r="I7" s="51">
        <f t="shared" si="4"/>
        <v>1865.1859199999999</v>
      </c>
      <c r="J7" s="53">
        <f t="shared" si="5"/>
        <v>41034090.239999995</v>
      </c>
      <c r="K7" s="53">
        <f>2*K2</f>
        <v>1200000</v>
      </c>
      <c r="L7" s="53">
        <f>16*L2</f>
        <v>1600000</v>
      </c>
      <c r="M7" s="53">
        <f t="shared" si="6"/>
        <v>43834090.239999995</v>
      </c>
      <c r="N7" s="54">
        <f t="shared" si="7"/>
        <v>0</v>
      </c>
      <c r="O7" s="53">
        <f t="shared" si="8"/>
        <v>43834090.239999995</v>
      </c>
      <c r="P7" s="53">
        <f t="shared" si="9"/>
        <v>466296.48</v>
      </c>
      <c r="Q7" s="53">
        <f t="shared" si="10"/>
        <v>373037.18400000001</v>
      </c>
      <c r="R7" s="53">
        <f t="shared" si="11"/>
        <v>279777.88799999998</v>
      </c>
      <c r="S7" s="53">
        <v>0</v>
      </c>
      <c r="T7" s="53">
        <f t="shared" si="12"/>
        <v>44953201.791999988</v>
      </c>
      <c r="U7" s="53">
        <v>30000</v>
      </c>
      <c r="V7" s="53">
        <f t="shared" si="13"/>
        <v>5260090.8287999993</v>
      </c>
      <c r="W7" s="53">
        <f t="shared" si="14"/>
        <v>134293.38623999999</v>
      </c>
      <c r="X7" s="53">
        <f t="shared" si="15"/>
        <v>3068400</v>
      </c>
      <c r="Y7" s="55">
        <v>6000</v>
      </c>
      <c r="Z7" s="55">
        <f t="shared" si="16"/>
        <v>53451986.007039987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5">
      <c r="A8" s="57" t="s">
        <v>69</v>
      </c>
      <c r="B8" s="56">
        <v>52.57</v>
      </c>
      <c r="C8" s="42">
        <f t="shared" ref="C8:D8" si="20">B8</f>
        <v>52.57</v>
      </c>
      <c r="D8" s="42">
        <f t="shared" si="20"/>
        <v>52.57</v>
      </c>
      <c r="E8" s="43">
        <f t="shared" si="1"/>
        <v>565.86347999999998</v>
      </c>
      <c r="F8" s="44">
        <v>0</v>
      </c>
      <c r="G8" s="42">
        <f t="shared" si="2"/>
        <v>0</v>
      </c>
      <c r="H8" s="43">
        <f t="shared" si="3"/>
        <v>565.86347999999998</v>
      </c>
      <c r="I8" s="43">
        <f t="shared" si="4"/>
        <v>848.79521999999997</v>
      </c>
      <c r="J8" s="45">
        <f t="shared" si="5"/>
        <v>18673494.84</v>
      </c>
      <c r="K8" s="45">
        <f>1*K2</f>
        <v>600000</v>
      </c>
      <c r="L8" s="45">
        <f>3*L2</f>
        <v>300000</v>
      </c>
      <c r="M8" s="45">
        <f t="shared" si="6"/>
        <v>19573494.84</v>
      </c>
      <c r="N8" s="46">
        <f t="shared" si="7"/>
        <v>0</v>
      </c>
      <c r="O8" s="45">
        <f t="shared" si="8"/>
        <v>19573494.84</v>
      </c>
      <c r="P8" s="45">
        <f t="shared" si="9"/>
        <v>212198.80499999999</v>
      </c>
      <c r="Q8" s="45">
        <f t="shared" si="10"/>
        <v>169759.04399999999</v>
      </c>
      <c r="R8" s="45">
        <f t="shared" si="11"/>
        <v>127319.283</v>
      </c>
      <c r="S8" s="45">
        <v>0</v>
      </c>
      <c r="T8" s="45">
        <f t="shared" si="12"/>
        <v>20082771.971999999</v>
      </c>
      <c r="U8" s="45">
        <v>30000</v>
      </c>
      <c r="V8" s="45">
        <f t="shared" si="13"/>
        <v>2348819.3807999999</v>
      </c>
      <c r="W8" s="45">
        <f t="shared" si="14"/>
        <v>61113.255839999998</v>
      </c>
      <c r="X8" s="45">
        <f t="shared" si="15"/>
        <v>1370200</v>
      </c>
      <c r="Y8" s="47">
        <v>6000</v>
      </c>
      <c r="Z8" s="47">
        <f t="shared" si="16"/>
        <v>23898904.60864</v>
      </c>
      <c r="AA8" s="18"/>
      <c r="AB8" s="19" t="s">
        <v>70</v>
      </c>
      <c r="AC8" s="18"/>
      <c r="AD8" s="18"/>
      <c r="AE8" s="18"/>
      <c r="AF8" s="18"/>
      <c r="AG8" s="18"/>
      <c r="AH8" s="18"/>
      <c r="AI8" s="18"/>
      <c r="AJ8" s="18"/>
      <c r="AK8" s="18"/>
    </row>
    <row r="9" spans="1:37" ht="21" customHeight="1" x14ac:dyDescent="0.25">
      <c r="A9" s="41" t="s">
        <v>71</v>
      </c>
      <c r="B9" s="56">
        <v>91.42</v>
      </c>
      <c r="C9" s="58">
        <f t="shared" ref="C9:D9" si="21">B9</f>
        <v>91.42</v>
      </c>
      <c r="D9" s="58">
        <f t="shared" si="21"/>
        <v>91.42</v>
      </c>
      <c r="E9" s="43">
        <f t="shared" si="1"/>
        <v>984.04487999999992</v>
      </c>
      <c r="F9" s="44">
        <v>0</v>
      </c>
      <c r="G9" s="42">
        <f t="shared" si="2"/>
        <v>0</v>
      </c>
      <c r="H9" s="43">
        <f t="shared" si="3"/>
        <v>984.04487999999992</v>
      </c>
      <c r="I9" s="43">
        <f t="shared" si="4"/>
        <v>1476.0673199999999</v>
      </c>
      <c r="J9" s="45">
        <f t="shared" si="5"/>
        <v>32473481.039999999</v>
      </c>
      <c r="K9" s="45">
        <f>2*K2</f>
        <v>1200000</v>
      </c>
      <c r="L9" s="45">
        <f>5*L2</f>
        <v>500000</v>
      </c>
      <c r="M9" s="45">
        <f t="shared" si="6"/>
        <v>34173481.039999999</v>
      </c>
      <c r="N9" s="46">
        <f t="shared" si="7"/>
        <v>0</v>
      </c>
      <c r="O9" s="45">
        <f t="shared" si="8"/>
        <v>34173481.039999999</v>
      </c>
      <c r="P9" s="45">
        <f t="shared" si="9"/>
        <v>369016.82999999996</v>
      </c>
      <c r="Q9" s="45">
        <f t="shared" si="10"/>
        <v>295213.46399999998</v>
      </c>
      <c r="R9" s="45">
        <f t="shared" si="11"/>
        <v>221410.09799999997</v>
      </c>
      <c r="S9" s="46"/>
      <c r="T9" s="45">
        <f t="shared" si="12"/>
        <v>35059121.431999996</v>
      </c>
      <c r="U9" s="45">
        <v>30000</v>
      </c>
      <c r="V9" s="45">
        <f t="shared" si="13"/>
        <v>4100817.7248</v>
      </c>
      <c r="W9" s="45">
        <f t="shared" si="14"/>
        <v>106276.84703999998</v>
      </c>
      <c r="X9" s="45">
        <f t="shared" si="15"/>
        <v>2392200</v>
      </c>
      <c r="Y9" s="47">
        <v>6000</v>
      </c>
      <c r="Z9" s="47">
        <f t="shared" si="16"/>
        <v>41694416.003839992</v>
      </c>
      <c r="AA9" s="18"/>
      <c r="AB9" s="19" t="s">
        <v>72</v>
      </c>
      <c r="AC9" s="18"/>
      <c r="AD9" s="18"/>
      <c r="AE9" s="18"/>
      <c r="AF9" s="18"/>
      <c r="AG9" s="18"/>
      <c r="AH9" s="18"/>
      <c r="AI9" s="18"/>
      <c r="AJ9" s="18"/>
      <c r="AK9" s="18"/>
    </row>
    <row r="10" spans="1:37" ht="21" customHeight="1" x14ac:dyDescent="0.25">
      <c r="A10" s="59" t="s">
        <v>73</v>
      </c>
      <c r="B10" s="49">
        <v>91.42</v>
      </c>
      <c r="C10" s="60">
        <f t="shared" ref="C10:D10" si="22">B10</f>
        <v>91.42</v>
      </c>
      <c r="D10" s="60">
        <f t="shared" si="22"/>
        <v>91.42</v>
      </c>
      <c r="E10" s="51">
        <f t="shared" si="1"/>
        <v>984.04487999999992</v>
      </c>
      <c r="F10" s="52">
        <v>0</v>
      </c>
      <c r="G10" s="50">
        <f t="shared" si="2"/>
        <v>0</v>
      </c>
      <c r="H10" s="51">
        <f t="shared" si="3"/>
        <v>984.04487999999992</v>
      </c>
      <c r="I10" s="51">
        <f t="shared" si="4"/>
        <v>1476.0673199999999</v>
      </c>
      <c r="J10" s="53">
        <f t="shared" si="5"/>
        <v>32473481.039999999</v>
      </c>
      <c r="K10" s="53">
        <f>2*K2</f>
        <v>1200000</v>
      </c>
      <c r="L10" s="53">
        <f>5*L2</f>
        <v>500000</v>
      </c>
      <c r="M10" s="53">
        <f t="shared" si="6"/>
        <v>34173481.039999999</v>
      </c>
      <c r="N10" s="54">
        <f t="shared" si="7"/>
        <v>0</v>
      </c>
      <c r="O10" s="53">
        <f t="shared" si="8"/>
        <v>34173481.039999999</v>
      </c>
      <c r="P10" s="53">
        <f t="shared" si="9"/>
        <v>369016.82999999996</v>
      </c>
      <c r="Q10" s="53">
        <f t="shared" si="10"/>
        <v>295213.46399999998</v>
      </c>
      <c r="R10" s="53">
        <f t="shared" si="11"/>
        <v>221410.09799999997</v>
      </c>
      <c r="S10" s="54"/>
      <c r="T10" s="53">
        <f t="shared" si="12"/>
        <v>35059121.431999996</v>
      </c>
      <c r="U10" s="53">
        <v>30000</v>
      </c>
      <c r="V10" s="53">
        <f t="shared" si="13"/>
        <v>4100817.7248</v>
      </c>
      <c r="W10" s="53">
        <f t="shared" si="14"/>
        <v>106276.84703999998</v>
      </c>
      <c r="X10" s="53">
        <f t="shared" si="15"/>
        <v>2392200</v>
      </c>
      <c r="Y10" s="55">
        <v>6000</v>
      </c>
      <c r="Z10" s="55">
        <f t="shared" si="16"/>
        <v>41694416.003839992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5">
      <c r="A11" s="59" t="s">
        <v>74</v>
      </c>
      <c r="B11" s="49">
        <v>91.42</v>
      </c>
      <c r="C11" s="60">
        <f t="shared" ref="C11:D11" si="23">B11</f>
        <v>91.42</v>
      </c>
      <c r="D11" s="60">
        <f t="shared" si="23"/>
        <v>91.42</v>
      </c>
      <c r="E11" s="51">
        <f t="shared" si="1"/>
        <v>984.04487999999992</v>
      </c>
      <c r="F11" s="52">
        <v>0</v>
      </c>
      <c r="G11" s="50">
        <f t="shared" si="2"/>
        <v>0</v>
      </c>
      <c r="H11" s="51">
        <f t="shared" si="3"/>
        <v>984.04487999999992</v>
      </c>
      <c r="I11" s="51">
        <f t="shared" si="4"/>
        <v>1476.0673199999999</v>
      </c>
      <c r="J11" s="53">
        <f t="shared" si="5"/>
        <v>32473481.039999999</v>
      </c>
      <c r="K11" s="61">
        <f>2*K2</f>
        <v>1200000</v>
      </c>
      <c r="L11" s="53">
        <f>5*L2</f>
        <v>500000</v>
      </c>
      <c r="M11" s="53">
        <f t="shared" si="6"/>
        <v>34173481.039999999</v>
      </c>
      <c r="N11" s="54">
        <f t="shared" si="7"/>
        <v>0</v>
      </c>
      <c r="O11" s="53">
        <f t="shared" si="8"/>
        <v>34173481.039999999</v>
      </c>
      <c r="P11" s="53">
        <f t="shared" si="9"/>
        <v>369016.82999999996</v>
      </c>
      <c r="Q11" s="53">
        <f t="shared" si="10"/>
        <v>295213.46399999998</v>
      </c>
      <c r="R11" s="53">
        <f t="shared" si="11"/>
        <v>221410.09799999997</v>
      </c>
      <c r="S11" s="54"/>
      <c r="T11" s="53">
        <f t="shared" si="12"/>
        <v>35059121.431999996</v>
      </c>
      <c r="U11" s="53">
        <v>30000</v>
      </c>
      <c r="V11" s="53">
        <f t="shared" si="13"/>
        <v>4100817.7248</v>
      </c>
      <c r="W11" s="53">
        <f t="shared" si="14"/>
        <v>106276.84703999998</v>
      </c>
      <c r="X11" s="53">
        <f t="shared" si="15"/>
        <v>2392200</v>
      </c>
      <c r="Y11" s="55">
        <v>6000</v>
      </c>
      <c r="Z11" s="55">
        <f t="shared" si="16"/>
        <v>41694416.003839992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5">
      <c r="A12" s="41" t="s">
        <v>75</v>
      </c>
      <c r="B12" s="56">
        <v>91.42</v>
      </c>
      <c r="C12" s="58">
        <f t="shared" ref="C12:D12" si="24">B12</f>
        <v>91.42</v>
      </c>
      <c r="D12" s="58">
        <f t="shared" si="24"/>
        <v>91.42</v>
      </c>
      <c r="E12" s="43">
        <f t="shared" si="1"/>
        <v>984.04487999999992</v>
      </c>
      <c r="F12" s="44">
        <v>0</v>
      </c>
      <c r="G12" s="42">
        <f t="shared" si="2"/>
        <v>0</v>
      </c>
      <c r="H12" s="43">
        <f t="shared" si="3"/>
        <v>984.04487999999992</v>
      </c>
      <c r="I12" s="43">
        <f t="shared" si="4"/>
        <v>1476.0673199999999</v>
      </c>
      <c r="J12" s="45">
        <f t="shared" si="5"/>
        <v>32473481.039999999</v>
      </c>
      <c r="K12" s="62">
        <f>2*K2</f>
        <v>1200000</v>
      </c>
      <c r="L12" s="45">
        <f>5*L2</f>
        <v>500000</v>
      </c>
      <c r="M12" s="45">
        <f t="shared" si="6"/>
        <v>34173481.039999999</v>
      </c>
      <c r="N12" s="46">
        <f t="shared" si="7"/>
        <v>0</v>
      </c>
      <c r="O12" s="45">
        <f t="shared" si="8"/>
        <v>34173481.039999999</v>
      </c>
      <c r="P12" s="45">
        <f t="shared" si="9"/>
        <v>369016.82999999996</v>
      </c>
      <c r="Q12" s="45">
        <f t="shared" si="10"/>
        <v>295213.46399999998</v>
      </c>
      <c r="R12" s="45">
        <f t="shared" si="11"/>
        <v>221410.09799999997</v>
      </c>
      <c r="S12" s="46"/>
      <c r="T12" s="45">
        <f t="shared" si="12"/>
        <v>35059121.431999996</v>
      </c>
      <c r="U12" s="45">
        <v>30000</v>
      </c>
      <c r="V12" s="45">
        <f t="shared" si="13"/>
        <v>4100817.7248</v>
      </c>
      <c r="W12" s="45">
        <f t="shared" si="14"/>
        <v>106276.84703999998</v>
      </c>
      <c r="X12" s="45">
        <f t="shared" si="15"/>
        <v>2392200</v>
      </c>
      <c r="Y12" s="47">
        <v>6000</v>
      </c>
      <c r="Z12" s="47">
        <f t="shared" si="16"/>
        <v>41694416.003839992</v>
      </c>
      <c r="AA12" s="18"/>
      <c r="AB12" s="19" t="s">
        <v>68</v>
      </c>
      <c r="AC12" s="18"/>
      <c r="AD12" s="18"/>
      <c r="AE12" s="18"/>
      <c r="AF12" s="18"/>
      <c r="AG12" s="18"/>
      <c r="AH12" s="18"/>
      <c r="AI12" s="18"/>
      <c r="AJ12" s="18"/>
      <c r="AK12" s="18"/>
    </row>
    <row r="13" spans="1:37" ht="21" customHeight="1" x14ac:dyDescent="0.25">
      <c r="A13" s="41" t="s">
        <v>76</v>
      </c>
      <c r="B13" s="56">
        <v>70.03</v>
      </c>
      <c r="C13" s="58">
        <f t="shared" ref="C13:D13" si="25">B13</f>
        <v>70.03</v>
      </c>
      <c r="D13" s="58">
        <f t="shared" si="25"/>
        <v>70.03</v>
      </c>
      <c r="E13" s="43">
        <f t="shared" si="1"/>
        <v>753.80291999999997</v>
      </c>
      <c r="F13" s="44">
        <v>0</v>
      </c>
      <c r="G13" s="42">
        <f t="shared" si="2"/>
        <v>0</v>
      </c>
      <c r="H13" s="43">
        <f t="shared" si="3"/>
        <v>753.80291999999997</v>
      </c>
      <c r="I13" s="43">
        <f t="shared" si="4"/>
        <v>1130.7043799999999</v>
      </c>
      <c r="J13" s="45">
        <f t="shared" si="5"/>
        <v>24875496.359999999</v>
      </c>
      <c r="K13" s="62">
        <f>1*K2</f>
        <v>600000</v>
      </c>
      <c r="L13" s="45">
        <f>4*L2</f>
        <v>400000</v>
      </c>
      <c r="M13" s="45">
        <f t="shared" si="6"/>
        <v>25875496.359999999</v>
      </c>
      <c r="N13" s="46">
        <f t="shared" si="7"/>
        <v>0</v>
      </c>
      <c r="O13" s="45">
        <f t="shared" si="8"/>
        <v>25875496.359999999</v>
      </c>
      <c r="P13" s="45">
        <f t="shared" si="9"/>
        <v>282676.09499999997</v>
      </c>
      <c r="Q13" s="45">
        <f t="shared" si="10"/>
        <v>226140.87599999999</v>
      </c>
      <c r="R13" s="45">
        <f t="shared" si="11"/>
        <v>169605.65699999998</v>
      </c>
      <c r="S13" s="46"/>
      <c r="T13" s="45">
        <f t="shared" si="12"/>
        <v>26553918.987999998</v>
      </c>
      <c r="U13" s="45">
        <v>30000</v>
      </c>
      <c r="V13" s="45">
        <f t="shared" si="13"/>
        <v>3105059.5631999997</v>
      </c>
      <c r="W13" s="45">
        <f t="shared" si="14"/>
        <v>81410.715359999987</v>
      </c>
      <c r="X13" s="45">
        <f t="shared" si="15"/>
        <v>1811300</v>
      </c>
      <c r="Y13" s="47">
        <v>6000</v>
      </c>
      <c r="Z13" s="47">
        <f t="shared" si="16"/>
        <v>31587689.266559999</v>
      </c>
      <c r="AA13" s="18"/>
      <c r="AB13" s="19" t="s">
        <v>77</v>
      </c>
      <c r="AC13" s="18"/>
      <c r="AD13" s="18"/>
      <c r="AE13" s="18"/>
      <c r="AF13" s="18"/>
      <c r="AG13" s="18"/>
      <c r="AH13" s="18"/>
      <c r="AI13" s="18"/>
      <c r="AJ13" s="18"/>
      <c r="AK13" s="18"/>
    </row>
    <row r="14" spans="1:37" ht="21" customHeight="1" x14ac:dyDescent="0.25">
      <c r="A14" s="59" t="s">
        <v>78</v>
      </c>
      <c r="B14" s="49">
        <v>28.32</v>
      </c>
      <c r="C14" s="60">
        <f t="shared" ref="C14:D14" si="26">B14</f>
        <v>28.32</v>
      </c>
      <c r="D14" s="60">
        <f t="shared" si="26"/>
        <v>28.32</v>
      </c>
      <c r="E14" s="23">
        <f t="shared" si="1"/>
        <v>304.83647999999999</v>
      </c>
      <c r="F14" s="52">
        <v>6.86</v>
      </c>
      <c r="G14" s="22">
        <f t="shared" si="2"/>
        <v>73.841039999999992</v>
      </c>
      <c r="H14" s="23">
        <f t="shared" si="3"/>
        <v>378.67751999999996</v>
      </c>
      <c r="I14" s="23">
        <f t="shared" si="4"/>
        <v>568.01627999999994</v>
      </c>
      <c r="J14" s="25">
        <f t="shared" si="5"/>
        <v>12496358.159999998</v>
      </c>
      <c r="K14" s="63">
        <f>1*K2</f>
        <v>600000</v>
      </c>
      <c r="L14" s="25">
        <f>2*L2</f>
        <v>200000</v>
      </c>
      <c r="M14" s="25">
        <f t="shared" si="6"/>
        <v>13296358.159999998</v>
      </c>
      <c r="N14" s="54">
        <f t="shared" si="7"/>
        <v>0</v>
      </c>
      <c r="O14" s="25">
        <f t="shared" si="8"/>
        <v>13296358.159999998</v>
      </c>
      <c r="P14" s="25">
        <f t="shared" si="9"/>
        <v>142004.06999999998</v>
      </c>
      <c r="Q14" s="25">
        <f t="shared" si="10"/>
        <v>113603.25599999999</v>
      </c>
      <c r="R14" s="25">
        <f t="shared" si="11"/>
        <v>85202.441999999995</v>
      </c>
      <c r="S14" s="54"/>
      <c r="T14" s="25">
        <f t="shared" si="12"/>
        <v>13637167.927999998</v>
      </c>
      <c r="U14" s="25">
        <v>30000</v>
      </c>
      <c r="V14" s="25">
        <f t="shared" si="13"/>
        <v>1595562.9791999997</v>
      </c>
      <c r="W14" s="25">
        <f t="shared" si="14"/>
        <v>40897.172159999995</v>
      </c>
      <c r="X14" s="25">
        <f t="shared" si="15"/>
        <v>930800</v>
      </c>
      <c r="Y14" s="64">
        <v>6000</v>
      </c>
      <c r="Z14" s="64">
        <f t="shared" si="16"/>
        <v>16240428.079359997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5">
      <c r="A15" s="41" t="s">
        <v>79</v>
      </c>
      <c r="B15" s="56">
        <v>47.66</v>
      </c>
      <c r="C15" s="58">
        <f t="shared" ref="C15:D15" si="27">B15</f>
        <v>47.66</v>
      </c>
      <c r="D15" s="58">
        <f t="shared" si="27"/>
        <v>47.66</v>
      </c>
      <c r="E15" s="65">
        <f t="shared" si="1"/>
        <v>513.01223999999991</v>
      </c>
      <c r="F15" s="44">
        <v>0</v>
      </c>
      <c r="G15" s="58">
        <f t="shared" si="2"/>
        <v>0</v>
      </c>
      <c r="H15" s="65">
        <f t="shared" si="3"/>
        <v>513.01223999999991</v>
      </c>
      <c r="I15" s="65">
        <f t="shared" si="4"/>
        <v>769.5183599999998</v>
      </c>
      <c r="J15" s="46">
        <f t="shared" si="5"/>
        <v>16929403.919999994</v>
      </c>
      <c r="K15" s="66">
        <f>1*K2</f>
        <v>600000</v>
      </c>
      <c r="L15" s="46">
        <f>3*L2</f>
        <v>300000</v>
      </c>
      <c r="M15" s="46">
        <f t="shared" si="6"/>
        <v>17829403.919999994</v>
      </c>
      <c r="N15" s="46">
        <f t="shared" si="7"/>
        <v>0</v>
      </c>
      <c r="O15" s="46">
        <f t="shared" si="8"/>
        <v>17829403.919999994</v>
      </c>
      <c r="P15" s="46">
        <f t="shared" si="9"/>
        <v>192379.58999999994</v>
      </c>
      <c r="Q15" s="46">
        <f t="shared" si="10"/>
        <v>153903.67199999996</v>
      </c>
      <c r="R15" s="46">
        <f t="shared" si="11"/>
        <v>115427.75399999997</v>
      </c>
      <c r="S15" s="46"/>
      <c r="T15" s="46">
        <f t="shared" si="12"/>
        <v>18291114.935999993</v>
      </c>
      <c r="U15" s="46">
        <v>30000</v>
      </c>
      <c r="V15" s="46">
        <f t="shared" si="13"/>
        <v>2139528.4703999991</v>
      </c>
      <c r="W15" s="46">
        <f t="shared" si="14"/>
        <v>55405.32191999998</v>
      </c>
      <c r="X15" s="46">
        <f t="shared" si="15"/>
        <v>1248100</v>
      </c>
      <c r="Y15" s="67">
        <v>6000</v>
      </c>
      <c r="Z15" s="67">
        <f t="shared" si="16"/>
        <v>21770148.728319991</v>
      </c>
      <c r="AA15" s="18"/>
      <c r="AB15" s="19" t="s">
        <v>72</v>
      </c>
      <c r="AC15" s="18"/>
      <c r="AD15" s="18"/>
      <c r="AE15" s="18"/>
      <c r="AF15" s="18"/>
      <c r="AG15" s="18"/>
      <c r="AH15" s="18"/>
      <c r="AI15" s="18"/>
      <c r="AJ15" s="18"/>
      <c r="AK15" s="18"/>
    </row>
    <row r="16" spans="1:37" ht="11.25" customHeight="1" x14ac:dyDescent="0.25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11.25" customHeight="1" x14ac:dyDescent="0.25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30">
        <f>Z5+Z7+Z8+Z10+Z11+Z14</f>
        <v>230432136.70975998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11.25" customHeight="1" x14ac:dyDescent="0.25">
      <c r="A18" s="28"/>
      <c r="B18" s="28"/>
      <c r="C18" s="28"/>
      <c r="D18" s="28"/>
      <c r="E18" s="29">
        <v>1</v>
      </c>
      <c r="F18" s="33">
        <f>C4/R18</f>
        <v>26.139200000000002</v>
      </c>
      <c r="G18" s="28"/>
      <c r="H18" s="28"/>
      <c r="I18" s="28"/>
      <c r="J18" s="28"/>
      <c r="K18" s="29" t="s">
        <v>41</v>
      </c>
      <c r="L18" s="29" t="s">
        <v>42</v>
      </c>
      <c r="M18" s="28"/>
      <c r="N18" s="28"/>
      <c r="O18" s="29" t="s">
        <v>80</v>
      </c>
      <c r="P18" s="29" t="s">
        <v>81</v>
      </c>
      <c r="Q18" s="28"/>
      <c r="R18" s="28">
        <f>50/8</f>
        <v>6.25</v>
      </c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11.25" customHeight="1" x14ac:dyDescent="0.25">
      <c r="A19" s="28"/>
      <c r="B19" s="28"/>
      <c r="C19" s="28"/>
      <c r="D19" s="28"/>
      <c r="E19" s="29">
        <v>2</v>
      </c>
      <c r="F19" s="28"/>
      <c r="G19" s="28"/>
      <c r="H19" s="28"/>
      <c r="I19" s="28"/>
      <c r="J19" s="28"/>
      <c r="K19" s="28"/>
      <c r="L19" s="28"/>
      <c r="M19" s="28"/>
      <c r="N19" s="28"/>
      <c r="O19" s="29" t="s">
        <v>82</v>
      </c>
      <c r="P19" s="29" t="s">
        <v>83</v>
      </c>
      <c r="Q19" s="28"/>
      <c r="R19" s="33">
        <f>100/6</f>
        <v>16.666666666666668</v>
      </c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11.25" customHeight="1" x14ac:dyDescent="0.25">
      <c r="A20" s="28"/>
      <c r="B20" s="28"/>
      <c r="C20" s="28"/>
      <c r="D20" s="28"/>
      <c r="E20" s="29">
        <v>3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5">
      <c r="A21" s="28"/>
      <c r="B21" s="28"/>
      <c r="C21" s="28"/>
      <c r="D21" s="28"/>
      <c r="E21" s="29">
        <v>4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9">
        <v>5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9">
        <v>6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9">
        <v>7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9">
        <v>8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9">
        <v>9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9">
        <v>10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9">
        <v>11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9">
        <v>12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001"/>
  <sheetViews>
    <sheetView topLeftCell="B1" workbookViewId="0">
      <selection activeCell="Y2" sqref="Y2"/>
    </sheetView>
  </sheetViews>
  <sheetFormatPr defaultColWidth="12.6640625" defaultRowHeight="15" customHeight="1" x14ac:dyDescent="0.25"/>
  <cols>
    <col min="1" max="1" width="13.21875" customWidth="1"/>
    <col min="2" max="2" width="8" customWidth="1"/>
    <col min="3" max="4" width="6.109375" customWidth="1"/>
    <col min="5" max="5" width="5.77734375" customWidth="1"/>
    <col min="6" max="6" width="8" customWidth="1"/>
    <col min="7" max="7" width="8.33203125" customWidth="1"/>
    <col min="8" max="8" width="9" customWidth="1"/>
    <col min="9" max="9" width="9.109375" customWidth="1"/>
    <col min="10" max="10" width="10" customWidth="1"/>
    <col min="11" max="11" width="9.33203125" customWidth="1"/>
    <col min="12" max="12" width="9.21875" customWidth="1"/>
    <col min="13" max="13" width="9.6640625" customWidth="1"/>
    <col min="14" max="14" width="6.77734375" customWidth="1"/>
    <col min="15" max="15" width="11.44140625" customWidth="1"/>
    <col min="16" max="16" width="8" customWidth="1"/>
    <col min="17" max="17" width="7.6640625" customWidth="1"/>
    <col min="18" max="18" width="6.44140625" customWidth="1"/>
    <col min="19" max="19" width="9.10937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2.109375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20000</v>
      </c>
      <c r="K2" s="37">
        <v>600000</v>
      </c>
      <c r="L2" s="38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10" t="s">
        <v>63</v>
      </c>
      <c r="G3" s="10" t="s">
        <v>64</v>
      </c>
      <c r="H3" s="9" t="s">
        <v>65</v>
      </c>
      <c r="I3" s="10" t="s">
        <v>66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59" t="s">
        <v>32</v>
      </c>
      <c r="B4" s="49">
        <v>49.15</v>
      </c>
      <c r="C4" s="50">
        <f t="shared" ref="C4:D4" si="0">B4</f>
        <v>49.15</v>
      </c>
      <c r="D4" s="50">
        <f t="shared" si="0"/>
        <v>49.15</v>
      </c>
      <c r="E4" s="51">
        <f t="shared" ref="E4:E16" si="1">D4*10.764</f>
        <v>529.05059999999992</v>
      </c>
      <c r="F4" s="68">
        <v>0</v>
      </c>
      <c r="G4" s="50">
        <f t="shared" ref="G4:G16" si="2">F4*10.764</f>
        <v>0</v>
      </c>
      <c r="H4" s="51">
        <f t="shared" ref="H4:H16" si="3">E4+G4</f>
        <v>529.05059999999992</v>
      </c>
      <c r="I4" s="51">
        <f t="shared" ref="I4:I16" si="4">H4+(H4*50%)</f>
        <v>793.57589999999982</v>
      </c>
      <c r="J4" s="53">
        <f t="shared" ref="J4:J16" si="5">I4*$J$2</f>
        <v>15871517.999999996</v>
      </c>
      <c r="K4" s="53">
        <f>1*K2</f>
        <v>600000</v>
      </c>
      <c r="L4" s="53">
        <f>8*L2</f>
        <v>800000</v>
      </c>
      <c r="M4" s="53">
        <f t="shared" ref="M4:M16" si="6">SUM(J4:L4)</f>
        <v>17271517.999999996</v>
      </c>
      <c r="N4" s="54">
        <f t="shared" ref="N4:N16" si="7">($N$2*M4)</f>
        <v>0</v>
      </c>
      <c r="O4" s="53">
        <f t="shared" ref="O4:O16" si="8">M4-N4</f>
        <v>17271517.999999996</v>
      </c>
      <c r="P4" s="53">
        <f t="shared" ref="P4:P16" si="9">I4*$P$2</f>
        <v>198393.97499999995</v>
      </c>
      <c r="Q4" s="53">
        <f t="shared" ref="Q4:Q16" si="10">I4*$Q$2</f>
        <v>158715.17999999996</v>
      </c>
      <c r="R4" s="53">
        <f t="shared" ref="R4:R16" si="11">I4*$R$2</f>
        <v>119036.38499999998</v>
      </c>
      <c r="S4" s="53">
        <v>0</v>
      </c>
      <c r="T4" s="53">
        <f t="shared" ref="T4:T16" si="12">SUM(O4:S4)</f>
        <v>17747663.539999999</v>
      </c>
      <c r="U4" s="53">
        <v>30000</v>
      </c>
      <c r="V4" s="53">
        <f t="shared" ref="V4:V16" si="13">$V$2*O4</f>
        <v>2072582.1599999995</v>
      </c>
      <c r="W4" s="53">
        <f t="shared" ref="W4:W16" si="14">(12%*P4)+(12%*Q4)+(12%*R4)</f>
        <v>57137.464799999987</v>
      </c>
      <c r="X4" s="53">
        <f t="shared" ref="X4:X16" si="15">CEILING(($X$2*O4),100)</f>
        <v>1209100</v>
      </c>
      <c r="Y4" s="55">
        <v>6000</v>
      </c>
      <c r="Z4" s="55">
        <f t="shared" ref="Z4:Z16" si="16">SUM(T4:Y4)</f>
        <v>21122483.164799999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5">
      <c r="A5" s="57" t="s">
        <v>35</v>
      </c>
      <c r="B5" s="56">
        <v>95.34</v>
      </c>
      <c r="C5" s="42">
        <f t="shared" ref="C5:D5" si="17">B5</f>
        <v>95.34</v>
      </c>
      <c r="D5" s="42">
        <f t="shared" si="17"/>
        <v>95.34</v>
      </c>
      <c r="E5" s="43">
        <f t="shared" si="1"/>
        <v>1026.2397599999999</v>
      </c>
      <c r="F5" s="69">
        <v>0</v>
      </c>
      <c r="G5" s="42">
        <f t="shared" si="2"/>
        <v>0</v>
      </c>
      <c r="H5" s="43">
        <f t="shared" si="3"/>
        <v>1026.2397599999999</v>
      </c>
      <c r="I5" s="43">
        <f t="shared" si="4"/>
        <v>1539.3596399999999</v>
      </c>
      <c r="J5" s="45">
        <f t="shared" si="5"/>
        <v>30787192.799999997</v>
      </c>
      <c r="K5" s="45">
        <f>2*K2</f>
        <v>1200000</v>
      </c>
      <c r="L5" s="45">
        <f>15*L2</f>
        <v>1500000</v>
      </c>
      <c r="M5" s="45">
        <f t="shared" si="6"/>
        <v>33487192.799999997</v>
      </c>
      <c r="N5" s="46">
        <f t="shared" si="7"/>
        <v>0</v>
      </c>
      <c r="O5" s="45">
        <f t="shared" si="8"/>
        <v>33487192.799999997</v>
      </c>
      <c r="P5" s="45">
        <f t="shared" si="9"/>
        <v>384839.91</v>
      </c>
      <c r="Q5" s="45">
        <f t="shared" si="10"/>
        <v>307871.92799999996</v>
      </c>
      <c r="R5" s="45">
        <f t="shared" si="11"/>
        <v>230903.946</v>
      </c>
      <c r="S5" s="45">
        <v>0</v>
      </c>
      <c r="T5" s="45">
        <f t="shared" si="12"/>
        <v>34410808.583999999</v>
      </c>
      <c r="U5" s="45">
        <v>30000</v>
      </c>
      <c r="V5" s="45">
        <f t="shared" si="13"/>
        <v>4018463.1359999995</v>
      </c>
      <c r="W5" s="45">
        <f t="shared" si="14"/>
        <v>110833.89407999998</v>
      </c>
      <c r="X5" s="45">
        <f t="shared" si="15"/>
        <v>2344200</v>
      </c>
      <c r="Y5" s="47">
        <v>6000</v>
      </c>
      <c r="Z5" s="47">
        <f t="shared" si="16"/>
        <v>40920305.614079997</v>
      </c>
      <c r="AA5" s="18"/>
      <c r="AB5" s="19" t="s">
        <v>68</v>
      </c>
      <c r="AC5" s="18"/>
      <c r="AD5" s="18"/>
      <c r="AE5" s="18"/>
      <c r="AF5" s="18"/>
      <c r="AG5" s="18"/>
      <c r="AH5" s="18"/>
      <c r="AI5" s="18"/>
      <c r="AJ5" s="18"/>
      <c r="AK5" s="18"/>
    </row>
    <row r="6" spans="1:37" ht="21" customHeight="1" x14ac:dyDescent="0.25">
      <c r="A6" s="59" t="s">
        <v>36</v>
      </c>
      <c r="B6" s="49">
        <v>115.52</v>
      </c>
      <c r="C6" s="50">
        <f t="shared" ref="C6:D6" si="18">B6</f>
        <v>115.52</v>
      </c>
      <c r="D6" s="50">
        <f t="shared" si="18"/>
        <v>115.52</v>
      </c>
      <c r="E6" s="51">
        <f t="shared" si="1"/>
        <v>1243.4572799999999</v>
      </c>
      <c r="F6" s="70">
        <v>0</v>
      </c>
      <c r="G6" s="50">
        <f t="shared" si="2"/>
        <v>0</v>
      </c>
      <c r="H6" s="51">
        <f t="shared" si="3"/>
        <v>1243.4572799999999</v>
      </c>
      <c r="I6" s="51">
        <f t="shared" si="4"/>
        <v>1865.1859199999999</v>
      </c>
      <c r="J6" s="53">
        <f t="shared" si="5"/>
        <v>37303718.399999999</v>
      </c>
      <c r="K6" s="53">
        <f>2*K2</f>
        <v>1200000</v>
      </c>
      <c r="L6" s="53">
        <f>18*L2</f>
        <v>1800000</v>
      </c>
      <c r="M6" s="53">
        <f t="shared" si="6"/>
        <v>40303718.399999999</v>
      </c>
      <c r="N6" s="54">
        <f t="shared" si="7"/>
        <v>0</v>
      </c>
      <c r="O6" s="53">
        <f t="shared" si="8"/>
        <v>40303718.399999999</v>
      </c>
      <c r="P6" s="53">
        <f t="shared" si="9"/>
        <v>466296.48</v>
      </c>
      <c r="Q6" s="53">
        <f t="shared" si="10"/>
        <v>373037.18400000001</v>
      </c>
      <c r="R6" s="53">
        <f t="shared" si="11"/>
        <v>279777.88799999998</v>
      </c>
      <c r="S6" s="53">
        <v>0</v>
      </c>
      <c r="T6" s="53">
        <f t="shared" si="12"/>
        <v>41422829.951999992</v>
      </c>
      <c r="U6" s="53">
        <v>30000</v>
      </c>
      <c r="V6" s="53">
        <f t="shared" si="13"/>
        <v>4836446.2079999996</v>
      </c>
      <c r="W6" s="53">
        <f t="shared" si="14"/>
        <v>134293.38623999999</v>
      </c>
      <c r="X6" s="53">
        <f t="shared" si="15"/>
        <v>2821300</v>
      </c>
      <c r="Y6" s="55">
        <v>6000</v>
      </c>
      <c r="Z6" s="55">
        <f t="shared" si="16"/>
        <v>49250869.546239987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5">
      <c r="A7" s="57" t="s">
        <v>37</v>
      </c>
      <c r="B7" s="56">
        <v>52.57</v>
      </c>
      <c r="C7" s="42">
        <f t="shared" ref="C7:D7" si="19">B7</f>
        <v>52.57</v>
      </c>
      <c r="D7" s="42">
        <f t="shared" si="19"/>
        <v>52.57</v>
      </c>
      <c r="E7" s="43">
        <f t="shared" si="1"/>
        <v>565.86347999999998</v>
      </c>
      <c r="F7" s="69">
        <v>0</v>
      </c>
      <c r="G7" s="42">
        <f t="shared" si="2"/>
        <v>0</v>
      </c>
      <c r="H7" s="43">
        <f t="shared" si="3"/>
        <v>565.86347999999998</v>
      </c>
      <c r="I7" s="43">
        <f t="shared" si="4"/>
        <v>848.79521999999997</v>
      </c>
      <c r="J7" s="45">
        <f t="shared" si="5"/>
        <v>16975904.399999999</v>
      </c>
      <c r="K7" s="45">
        <f>1*K2</f>
        <v>600000</v>
      </c>
      <c r="L7" s="45">
        <f>8*L2</f>
        <v>800000</v>
      </c>
      <c r="M7" s="45">
        <f t="shared" si="6"/>
        <v>18375904.399999999</v>
      </c>
      <c r="N7" s="46">
        <f t="shared" si="7"/>
        <v>0</v>
      </c>
      <c r="O7" s="45">
        <f t="shared" si="8"/>
        <v>18375904.399999999</v>
      </c>
      <c r="P7" s="45">
        <f t="shared" si="9"/>
        <v>212198.80499999999</v>
      </c>
      <c r="Q7" s="45">
        <f t="shared" si="10"/>
        <v>169759.04399999999</v>
      </c>
      <c r="R7" s="45">
        <f t="shared" si="11"/>
        <v>127319.283</v>
      </c>
      <c r="S7" s="45">
        <v>0</v>
      </c>
      <c r="T7" s="45">
        <f t="shared" si="12"/>
        <v>18885181.531999998</v>
      </c>
      <c r="U7" s="45">
        <v>30000</v>
      </c>
      <c r="V7" s="45">
        <f t="shared" si="13"/>
        <v>2205108.5279999999</v>
      </c>
      <c r="W7" s="45">
        <f t="shared" si="14"/>
        <v>61113.255839999998</v>
      </c>
      <c r="X7" s="45">
        <f t="shared" si="15"/>
        <v>1286400</v>
      </c>
      <c r="Y7" s="47">
        <v>6000</v>
      </c>
      <c r="Z7" s="47">
        <f t="shared" si="16"/>
        <v>22473803.315839998</v>
      </c>
      <c r="AA7" s="18"/>
      <c r="AB7" s="19" t="s">
        <v>72</v>
      </c>
      <c r="AC7" s="18"/>
      <c r="AD7" s="18"/>
      <c r="AE7" s="18"/>
      <c r="AF7" s="18"/>
      <c r="AG7" s="18"/>
      <c r="AH7" s="18"/>
      <c r="AI7" s="18"/>
      <c r="AJ7" s="18"/>
      <c r="AK7" s="18"/>
    </row>
    <row r="8" spans="1:37" ht="21" customHeight="1" x14ac:dyDescent="0.25">
      <c r="A8" s="57" t="s">
        <v>38</v>
      </c>
      <c r="B8" s="56">
        <v>115.52</v>
      </c>
      <c r="C8" s="42">
        <f t="shared" ref="C8:D8" si="20">B8</f>
        <v>115.52</v>
      </c>
      <c r="D8" s="42">
        <f t="shared" si="20"/>
        <v>115.52</v>
      </c>
      <c r="E8" s="43">
        <f t="shared" si="1"/>
        <v>1243.4572799999999</v>
      </c>
      <c r="F8" s="69">
        <v>0</v>
      </c>
      <c r="G8" s="42">
        <f t="shared" si="2"/>
        <v>0</v>
      </c>
      <c r="H8" s="43">
        <f t="shared" si="3"/>
        <v>1243.4572799999999</v>
      </c>
      <c r="I8" s="43">
        <f t="shared" si="4"/>
        <v>1865.1859199999999</v>
      </c>
      <c r="J8" s="45">
        <f t="shared" si="5"/>
        <v>37303718.399999999</v>
      </c>
      <c r="K8" s="45">
        <f>2*K2</f>
        <v>1200000</v>
      </c>
      <c r="L8" s="45">
        <f>18*L2</f>
        <v>1800000</v>
      </c>
      <c r="M8" s="45">
        <f t="shared" si="6"/>
        <v>40303718.399999999</v>
      </c>
      <c r="N8" s="46">
        <f t="shared" si="7"/>
        <v>0</v>
      </c>
      <c r="O8" s="45">
        <f t="shared" si="8"/>
        <v>40303718.399999999</v>
      </c>
      <c r="P8" s="45">
        <f t="shared" si="9"/>
        <v>466296.48</v>
      </c>
      <c r="Q8" s="45">
        <f t="shared" si="10"/>
        <v>373037.18400000001</v>
      </c>
      <c r="R8" s="45">
        <f t="shared" si="11"/>
        <v>279777.88799999998</v>
      </c>
      <c r="S8" s="45">
        <v>0</v>
      </c>
      <c r="T8" s="45">
        <f t="shared" si="12"/>
        <v>41422829.951999992</v>
      </c>
      <c r="U8" s="45">
        <v>30000</v>
      </c>
      <c r="V8" s="45">
        <f t="shared" si="13"/>
        <v>4836446.2079999996</v>
      </c>
      <c r="W8" s="45">
        <f t="shared" si="14"/>
        <v>134293.38623999999</v>
      </c>
      <c r="X8" s="45">
        <f t="shared" si="15"/>
        <v>2821300</v>
      </c>
      <c r="Y8" s="47">
        <v>6000</v>
      </c>
      <c r="Z8" s="47">
        <f t="shared" si="16"/>
        <v>49250869.546239987</v>
      </c>
      <c r="AA8" s="18"/>
      <c r="AB8" s="19" t="s">
        <v>77</v>
      </c>
      <c r="AC8" s="18"/>
      <c r="AD8" s="18"/>
      <c r="AE8" s="18"/>
      <c r="AF8" s="18"/>
      <c r="AG8" s="18"/>
      <c r="AH8" s="18"/>
      <c r="AI8" s="18"/>
      <c r="AJ8" s="18"/>
      <c r="AK8" s="18"/>
    </row>
    <row r="9" spans="1:37" ht="21" customHeight="1" x14ac:dyDescent="0.25">
      <c r="A9" s="41" t="s">
        <v>71</v>
      </c>
      <c r="B9" s="56">
        <v>52.57</v>
      </c>
      <c r="C9" s="42">
        <f t="shared" ref="C9:D9" si="21">B9</f>
        <v>52.57</v>
      </c>
      <c r="D9" s="42">
        <f t="shared" si="21"/>
        <v>52.57</v>
      </c>
      <c r="E9" s="43">
        <f t="shared" si="1"/>
        <v>565.86347999999998</v>
      </c>
      <c r="F9" s="69">
        <v>0</v>
      </c>
      <c r="G9" s="42">
        <f t="shared" si="2"/>
        <v>0</v>
      </c>
      <c r="H9" s="43">
        <f t="shared" si="3"/>
        <v>565.86347999999998</v>
      </c>
      <c r="I9" s="43">
        <f t="shared" si="4"/>
        <v>848.79521999999997</v>
      </c>
      <c r="J9" s="45">
        <f t="shared" si="5"/>
        <v>16975904.399999999</v>
      </c>
      <c r="K9" s="45">
        <f>1*K2</f>
        <v>600000</v>
      </c>
      <c r="L9" s="45">
        <f>3*L2</f>
        <v>300000</v>
      </c>
      <c r="M9" s="45">
        <f t="shared" si="6"/>
        <v>17875904.399999999</v>
      </c>
      <c r="N9" s="46">
        <f t="shared" si="7"/>
        <v>0</v>
      </c>
      <c r="O9" s="45">
        <f t="shared" si="8"/>
        <v>17875904.399999999</v>
      </c>
      <c r="P9" s="45">
        <f t="shared" si="9"/>
        <v>212198.80499999999</v>
      </c>
      <c r="Q9" s="45">
        <f t="shared" si="10"/>
        <v>169759.04399999999</v>
      </c>
      <c r="R9" s="45">
        <f t="shared" si="11"/>
        <v>127319.283</v>
      </c>
      <c r="S9" s="45">
        <v>0</v>
      </c>
      <c r="T9" s="45">
        <f t="shared" si="12"/>
        <v>18385181.531999998</v>
      </c>
      <c r="U9" s="45">
        <v>30000</v>
      </c>
      <c r="V9" s="45">
        <f t="shared" si="13"/>
        <v>2145108.5279999999</v>
      </c>
      <c r="W9" s="45">
        <f t="shared" si="14"/>
        <v>61113.255839999998</v>
      </c>
      <c r="X9" s="45">
        <f t="shared" si="15"/>
        <v>1251400</v>
      </c>
      <c r="Y9" s="47">
        <v>6000</v>
      </c>
      <c r="Z9" s="47">
        <f t="shared" si="16"/>
        <v>21878803.315839998</v>
      </c>
      <c r="AA9" s="18"/>
      <c r="AB9" s="19" t="s">
        <v>77</v>
      </c>
      <c r="AC9" s="18"/>
      <c r="AD9" s="18"/>
      <c r="AE9" s="18"/>
      <c r="AF9" s="18"/>
      <c r="AG9" s="18"/>
      <c r="AH9" s="18"/>
      <c r="AI9" s="18"/>
      <c r="AJ9" s="18"/>
      <c r="AK9" s="18"/>
    </row>
    <row r="10" spans="1:37" ht="21" customHeight="1" x14ac:dyDescent="0.25">
      <c r="A10" s="59" t="s">
        <v>73</v>
      </c>
      <c r="B10" s="49">
        <v>91.42</v>
      </c>
      <c r="C10" s="60">
        <f t="shared" ref="C10:D10" si="22">B10</f>
        <v>91.42</v>
      </c>
      <c r="D10" s="60">
        <f t="shared" si="22"/>
        <v>91.42</v>
      </c>
      <c r="E10" s="51">
        <f t="shared" si="1"/>
        <v>984.04487999999992</v>
      </c>
      <c r="F10" s="70">
        <v>0</v>
      </c>
      <c r="G10" s="50">
        <f t="shared" si="2"/>
        <v>0</v>
      </c>
      <c r="H10" s="51">
        <f t="shared" si="3"/>
        <v>984.04487999999992</v>
      </c>
      <c r="I10" s="51">
        <f t="shared" si="4"/>
        <v>1476.0673199999999</v>
      </c>
      <c r="J10" s="53">
        <f t="shared" si="5"/>
        <v>29521346.399999999</v>
      </c>
      <c r="K10" s="53">
        <f>2*K2</f>
        <v>1200000</v>
      </c>
      <c r="L10" s="53">
        <f>5*L2</f>
        <v>500000</v>
      </c>
      <c r="M10" s="53">
        <f t="shared" si="6"/>
        <v>31221346.399999999</v>
      </c>
      <c r="N10" s="54">
        <f t="shared" si="7"/>
        <v>0</v>
      </c>
      <c r="O10" s="53">
        <f t="shared" si="8"/>
        <v>31221346.399999999</v>
      </c>
      <c r="P10" s="53">
        <f t="shared" si="9"/>
        <v>369016.82999999996</v>
      </c>
      <c r="Q10" s="53">
        <f t="shared" si="10"/>
        <v>295213.46399999998</v>
      </c>
      <c r="R10" s="53">
        <f t="shared" si="11"/>
        <v>221410.09799999997</v>
      </c>
      <c r="S10" s="54"/>
      <c r="T10" s="53">
        <f t="shared" si="12"/>
        <v>32106986.791999999</v>
      </c>
      <c r="U10" s="53">
        <v>30000</v>
      </c>
      <c r="V10" s="53">
        <f t="shared" si="13"/>
        <v>3746561.5679999995</v>
      </c>
      <c r="W10" s="53">
        <f t="shared" si="14"/>
        <v>106276.84703999998</v>
      </c>
      <c r="X10" s="53">
        <f t="shared" si="15"/>
        <v>2185500</v>
      </c>
      <c r="Y10" s="55">
        <v>6000</v>
      </c>
      <c r="Z10" s="55">
        <f t="shared" si="16"/>
        <v>38181325.207039997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5">
      <c r="A11" s="59" t="s">
        <v>74</v>
      </c>
      <c r="B11" s="49">
        <v>91.42</v>
      </c>
      <c r="C11" s="60">
        <f t="shared" ref="C11:D11" si="23">B11</f>
        <v>91.42</v>
      </c>
      <c r="D11" s="60">
        <f t="shared" si="23"/>
        <v>91.42</v>
      </c>
      <c r="E11" s="51">
        <f t="shared" si="1"/>
        <v>984.04487999999992</v>
      </c>
      <c r="F11" s="70">
        <v>0</v>
      </c>
      <c r="G11" s="50">
        <f t="shared" si="2"/>
        <v>0</v>
      </c>
      <c r="H11" s="51">
        <f t="shared" si="3"/>
        <v>984.04487999999992</v>
      </c>
      <c r="I11" s="51">
        <f t="shared" si="4"/>
        <v>1476.0673199999999</v>
      </c>
      <c r="J11" s="53">
        <f t="shared" si="5"/>
        <v>29521346.399999999</v>
      </c>
      <c r="K11" s="53">
        <f>2*K2</f>
        <v>1200000</v>
      </c>
      <c r="L11" s="53">
        <f>5*L2</f>
        <v>500000</v>
      </c>
      <c r="M11" s="53">
        <f t="shared" si="6"/>
        <v>31221346.399999999</v>
      </c>
      <c r="N11" s="54">
        <f t="shared" si="7"/>
        <v>0</v>
      </c>
      <c r="O11" s="53">
        <f t="shared" si="8"/>
        <v>31221346.399999999</v>
      </c>
      <c r="P11" s="53">
        <f t="shared" si="9"/>
        <v>369016.82999999996</v>
      </c>
      <c r="Q11" s="53">
        <f t="shared" si="10"/>
        <v>295213.46399999998</v>
      </c>
      <c r="R11" s="53">
        <f t="shared" si="11"/>
        <v>221410.09799999997</v>
      </c>
      <c r="S11" s="54"/>
      <c r="T11" s="53">
        <f t="shared" si="12"/>
        <v>32106986.791999999</v>
      </c>
      <c r="U11" s="53">
        <v>30000</v>
      </c>
      <c r="V11" s="53">
        <f t="shared" si="13"/>
        <v>3746561.5679999995</v>
      </c>
      <c r="W11" s="53">
        <f t="shared" si="14"/>
        <v>106276.84703999998</v>
      </c>
      <c r="X11" s="53">
        <f t="shared" si="15"/>
        <v>2185500</v>
      </c>
      <c r="Y11" s="55">
        <v>6000</v>
      </c>
      <c r="Z11" s="55">
        <f t="shared" si="16"/>
        <v>38181325.207039997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5">
      <c r="A12" s="59" t="s">
        <v>75</v>
      </c>
      <c r="B12" s="49">
        <v>91.42</v>
      </c>
      <c r="C12" s="60">
        <f t="shared" ref="C12:D12" si="24">B12</f>
        <v>91.42</v>
      </c>
      <c r="D12" s="60">
        <f t="shared" si="24"/>
        <v>91.42</v>
      </c>
      <c r="E12" s="51">
        <f t="shared" si="1"/>
        <v>984.04487999999992</v>
      </c>
      <c r="F12" s="70">
        <v>0</v>
      </c>
      <c r="G12" s="50">
        <f t="shared" si="2"/>
        <v>0</v>
      </c>
      <c r="H12" s="51">
        <f t="shared" si="3"/>
        <v>984.04487999999992</v>
      </c>
      <c r="I12" s="51">
        <f t="shared" si="4"/>
        <v>1476.0673199999999</v>
      </c>
      <c r="J12" s="53">
        <f t="shared" si="5"/>
        <v>29521346.399999999</v>
      </c>
      <c r="K12" s="61">
        <f>2*K2</f>
        <v>1200000</v>
      </c>
      <c r="L12" s="53">
        <f>5*L2</f>
        <v>500000</v>
      </c>
      <c r="M12" s="53">
        <f t="shared" si="6"/>
        <v>31221346.399999999</v>
      </c>
      <c r="N12" s="54">
        <f t="shared" si="7"/>
        <v>0</v>
      </c>
      <c r="O12" s="53">
        <f t="shared" si="8"/>
        <v>31221346.399999999</v>
      </c>
      <c r="P12" s="53">
        <f t="shared" si="9"/>
        <v>369016.82999999996</v>
      </c>
      <c r="Q12" s="53">
        <f t="shared" si="10"/>
        <v>295213.46399999998</v>
      </c>
      <c r="R12" s="53">
        <f t="shared" si="11"/>
        <v>221410.09799999997</v>
      </c>
      <c r="S12" s="54"/>
      <c r="T12" s="53">
        <f t="shared" si="12"/>
        <v>32106986.791999999</v>
      </c>
      <c r="U12" s="53">
        <v>30000</v>
      </c>
      <c r="V12" s="53">
        <f t="shared" si="13"/>
        <v>3746561.5679999995</v>
      </c>
      <c r="W12" s="53">
        <f t="shared" si="14"/>
        <v>106276.84703999998</v>
      </c>
      <c r="X12" s="53">
        <f t="shared" si="15"/>
        <v>2185500</v>
      </c>
      <c r="Y12" s="55">
        <v>6000</v>
      </c>
      <c r="Z12" s="55">
        <f t="shared" si="16"/>
        <v>38181325.207039997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5">
      <c r="A13" s="41" t="s">
        <v>76</v>
      </c>
      <c r="B13" s="56">
        <v>91.42</v>
      </c>
      <c r="C13" s="58">
        <f t="shared" ref="C13:D13" si="25">B13</f>
        <v>91.42</v>
      </c>
      <c r="D13" s="58">
        <f t="shared" si="25"/>
        <v>91.42</v>
      </c>
      <c r="E13" s="43">
        <f t="shared" si="1"/>
        <v>984.04487999999992</v>
      </c>
      <c r="F13" s="69">
        <v>0</v>
      </c>
      <c r="G13" s="42">
        <f t="shared" si="2"/>
        <v>0</v>
      </c>
      <c r="H13" s="43">
        <f t="shared" si="3"/>
        <v>984.04487999999992</v>
      </c>
      <c r="I13" s="43">
        <f t="shared" si="4"/>
        <v>1476.0673199999999</v>
      </c>
      <c r="J13" s="45">
        <f t="shared" si="5"/>
        <v>29521346.399999999</v>
      </c>
      <c r="K13" s="62">
        <f>2*K2</f>
        <v>1200000</v>
      </c>
      <c r="L13" s="45">
        <f>5*L2</f>
        <v>500000</v>
      </c>
      <c r="M13" s="45">
        <f t="shared" si="6"/>
        <v>31221346.399999999</v>
      </c>
      <c r="N13" s="46">
        <f t="shared" si="7"/>
        <v>0</v>
      </c>
      <c r="O13" s="45">
        <f t="shared" si="8"/>
        <v>31221346.399999999</v>
      </c>
      <c r="P13" s="45">
        <f t="shared" si="9"/>
        <v>369016.82999999996</v>
      </c>
      <c r="Q13" s="45">
        <f t="shared" si="10"/>
        <v>295213.46399999998</v>
      </c>
      <c r="R13" s="45">
        <f t="shared" si="11"/>
        <v>221410.09799999997</v>
      </c>
      <c r="S13" s="46"/>
      <c r="T13" s="45">
        <f t="shared" si="12"/>
        <v>32106986.791999999</v>
      </c>
      <c r="U13" s="45">
        <v>30000</v>
      </c>
      <c r="V13" s="45">
        <f t="shared" si="13"/>
        <v>3746561.5679999995</v>
      </c>
      <c r="W13" s="45">
        <f t="shared" si="14"/>
        <v>106276.84703999998</v>
      </c>
      <c r="X13" s="45">
        <f t="shared" si="15"/>
        <v>2185500</v>
      </c>
      <c r="Y13" s="47">
        <v>6000</v>
      </c>
      <c r="Z13" s="47">
        <f t="shared" si="16"/>
        <v>38181325.207039997</v>
      </c>
      <c r="AA13" s="18"/>
      <c r="AB13" s="19" t="s">
        <v>72</v>
      </c>
      <c r="AC13" s="18"/>
      <c r="AD13" s="18"/>
      <c r="AE13" s="18"/>
      <c r="AF13" s="18"/>
      <c r="AG13" s="18"/>
      <c r="AH13" s="18"/>
      <c r="AI13" s="18"/>
      <c r="AJ13" s="18"/>
      <c r="AK13" s="18"/>
    </row>
    <row r="14" spans="1:37" ht="21" customHeight="1" x14ac:dyDescent="0.25">
      <c r="A14" s="41" t="s">
        <v>78</v>
      </c>
      <c r="B14" s="56">
        <v>70.03</v>
      </c>
      <c r="C14" s="58">
        <f t="shared" ref="C14:D14" si="26">B14</f>
        <v>70.03</v>
      </c>
      <c r="D14" s="58">
        <f t="shared" si="26"/>
        <v>70.03</v>
      </c>
      <c r="E14" s="43">
        <f t="shared" si="1"/>
        <v>753.80291999999997</v>
      </c>
      <c r="F14" s="69">
        <v>0</v>
      </c>
      <c r="G14" s="42">
        <f t="shared" si="2"/>
        <v>0</v>
      </c>
      <c r="H14" s="43">
        <f t="shared" si="3"/>
        <v>753.80291999999997</v>
      </c>
      <c r="I14" s="43">
        <f t="shared" si="4"/>
        <v>1130.7043799999999</v>
      </c>
      <c r="J14" s="45">
        <f t="shared" si="5"/>
        <v>22614087.599999998</v>
      </c>
      <c r="K14" s="62">
        <f>1*K2</f>
        <v>600000</v>
      </c>
      <c r="L14" s="45">
        <f>4*L2</f>
        <v>400000</v>
      </c>
      <c r="M14" s="45">
        <f t="shared" si="6"/>
        <v>23614087.599999998</v>
      </c>
      <c r="N14" s="46">
        <f t="shared" si="7"/>
        <v>0</v>
      </c>
      <c r="O14" s="45">
        <f t="shared" si="8"/>
        <v>23614087.599999998</v>
      </c>
      <c r="P14" s="45">
        <f t="shared" si="9"/>
        <v>282676.09499999997</v>
      </c>
      <c r="Q14" s="45">
        <f t="shared" si="10"/>
        <v>226140.87599999999</v>
      </c>
      <c r="R14" s="45">
        <f t="shared" si="11"/>
        <v>169605.65699999998</v>
      </c>
      <c r="S14" s="46"/>
      <c r="T14" s="45">
        <f t="shared" si="12"/>
        <v>24292510.227999996</v>
      </c>
      <c r="U14" s="45">
        <v>30000</v>
      </c>
      <c r="V14" s="45">
        <f t="shared" si="13"/>
        <v>2833690.5119999996</v>
      </c>
      <c r="W14" s="45">
        <f t="shared" si="14"/>
        <v>81410.715359999987</v>
      </c>
      <c r="X14" s="45">
        <f t="shared" si="15"/>
        <v>1653000</v>
      </c>
      <c r="Y14" s="47">
        <v>6000</v>
      </c>
      <c r="Z14" s="47">
        <f t="shared" si="16"/>
        <v>28896611.455359995</v>
      </c>
      <c r="AA14" s="18"/>
      <c r="AB14" s="19" t="s">
        <v>67</v>
      </c>
      <c r="AC14" s="18"/>
      <c r="AD14" s="18"/>
      <c r="AE14" s="18"/>
      <c r="AF14" s="18"/>
      <c r="AG14" s="18"/>
      <c r="AH14" s="18"/>
      <c r="AI14" s="18"/>
      <c r="AJ14" s="18"/>
      <c r="AK14" s="18"/>
    </row>
    <row r="15" spans="1:37" ht="21" customHeight="1" x14ac:dyDescent="0.25">
      <c r="A15" s="41" t="s">
        <v>79</v>
      </c>
      <c r="B15" s="56">
        <v>28.32</v>
      </c>
      <c r="C15" s="58">
        <f t="shared" ref="C15:D15" si="27">B15</f>
        <v>28.32</v>
      </c>
      <c r="D15" s="58">
        <f t="shared" si="27"/>
        <v>28.32</v>
      </c>
      <c r="E15" s="15">
        <f t="shared" si="1"/>
        <v>304.83647999999999</v>
      </c>
      <c r="F15" s="16">
        <v>6.86</v>
      </c>
      <c r="G15" s="14">
        <f t="shared" si="2"/>
        <v>73.841039999999992</v>
      </c>
      <c r="H15" s="15">
        <f t="shared" si="3"/>
        <v>378.67751999999996</v>
      </c>
      <c r="I15" s="15">
        <f t="shared" si="4"/>
        <v>568.01627999999994</v>
      </c>
      <c r="J15" s="17">
        <f t="shared" si="5"/>
        <v>11360325.6</v>
      </c>
      <c r="K15" s="71">
        <f>1*K2</f>
        <v>600000</v>
      </c>
      <c r="L15" s="17">
        <f>2*L2</f>
        <v>200000</v>
      </c>
      <c r="M15" s="17">
        <f t="shared" si="6"/>
        <v>12160325.6</v>
      </c>
      <c r="N15" s="46">
        <f t="shared" si="7"/>
        <v>0</v>
      </c>
      <c r="O15" s="17">
        <f t="shared" si="8"/>
        <v>12160325.6</v>
      </c>
      <c r="P15" s="17">
        <f t="shared" si="9"/>
        <v>142004.06999999998</v>
      </c>
      <c r="Q15" s="17">
        <f t="shared" si="10"/>
        <v>113603.25599999999</v>
      </c>
      <c r="R15" s="17">
        <f t="shared" si="11"/>
        <v>85202.441999999995</v>
      </c>
      <c r="S15" s="46"/>
      <c r="T15" s="17">
        <f t="shared" si="12"/>
        <v>12501135.367999999</v>
      </c>
      <c r="U15" s="17">
        <v>30000</v>
      </c>
      <c r="V15" s="17">
        <f t="shared" si="13"/>
        <v>1459239.0719999999</v>
      </c>
      <c r="W15" s="17">
        <f t="shared" si="14"/>
        <v>40897.172159999995</v>
      </c>
      <c r="X15" s="17">
        <f t="shared" si="15"/>
        <v>851300</v>
      </c>
      <c r="Y15" s="72">
        <v>6000</v>
      </c>
      <c r="Z15" s="72">
        <f t="shared" si="16"/>
        <v>14888571.612159999</v>
      </c>
      <c r="AA15" s="18"/>
      <c r="AB15" s="19" t="s">
        <v>68</v>
      </c>
      <c r="AC15" s="18"/>
      <c r="AD15" s="18"/>
      <c r="AE15" s="18"/>
      <c r="AF15" s="18"/>
      <c r="AG15" s="18"/>
      <c r="AH15" s="18"/>
      <c r="AI15" s="18"/>
      <c r="AJ15" s="18"/>
      <c r="AK15" s="18"/>
    </row>
    <row r="16" spans="1:37" ht="21" customHeight="1" x14ac:dyDescent="0.25">
      <c r="A16" s="48" t="s">
        <v>84</v>
      </c>
      <c r="B16" s="49">
        <v>47.66</v>
      </c>
      <c r="C16" s="60">
        <f t="shared" ref="C16:D16" si="28">B16</f>
        <v>47.66</v>
      </c>
      <c r="D16" s="60">
        <f t="shared" si="28"/>
        <v>47.66</v>
      </c>
      <c r="E16" s="73">
        <f t="shared" si="1"/>
        <v>513.01223999999991</v>
      </c>
      <c r="F16" s="20">
        <v>0</v>
      </c>
      <c r="G16" s="60">
        <f t="shared" si="2"/>
        <v>0</v>
      </c>
      <c r="H16" s="73">
        <f t="shared" si="3"/>
        <v>513.01223999999991</v>
      </c>
      <c r="I16" s="73">
        <f t="shared" si="4"/>
        <v>769.5183599999998</v>
      </c>
      <c r="J16" s="54">
        <f t="shared" si="5"/>
        <v>15390367.199999996</v>
      </c>
      <c r="K16" s="74">
        <f>1*K2</f>
        <v>600000</v>
      </c>
      <c r="L16" s="54">
        <f>3*L2</f>
        <v>300000</v>
      </c>
      <c r="M16" s="54">
        <f t="shared" si="6"/>
        <v>16290367.199999996</v>
      </c>
      <c r="N16" s="54">
        <f t="shared" si="7"/>
        <v>0</v>
      </c>
      <c r="O16" s="54">
        <f t="shared" si="8"/>
        <v>16290367.199999996</v>
      </c>
      <c r="P16" s="54">
        <f t="shared" si="9"/>
        <v>192379.58999999994</v>
      </c>
      <c r="Q16" s="54">
        <f t="shared" si="10"/>
        <v>153903.67199999996</v>
      </c>
      <c r="R16" s="54">
        <f t="shared" si="11"/>
        <v>115427.75399999997</v>
      </c>
      <c r="S16" s="54"/>
      <c r="T16" s="54">
        <f t="shared" si="12"/>
        <v>16752078.215999996</v>
      </c>
      <c r="U16" s="54">
        <v>30000</v>
      </c>
      <c r="V16" s="54">
        <f t="shared" si="13"/>
        <v>1954844.0639999993</v>
      </c>
      <c r="W16" s="54">
        <f t="shared" si="14"/>
        <v>55405.32191999998</v>
      </c>
      <c r="X16" s="54">
        <f t="shared" si="15"/>
        <v>1140400</v>
      </c>
      <c r="Y16" s="75">
        <v>6000</v>
      </c>
      <c r="Z16" s="75">
        <f t="shared" si="16"/>
        <v>19938727.601919997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11.25" customHeight="1" x14ac:dyDescent="0.25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11.25" customHeight="1" x14ac:dyDescent="0.25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76">
        <f>Z4+Z6+Z10+Z11+Z12+Z16</f>
        <v>204856055.93408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11.25" customHeight="1" x14ac:dyDescent="0.25">
      <c r="A19" s="28"/>
      <c r="B19" s="28"/>
      <c r="C19" s="28"/>
      <c r="D19" s="28"/>
      <c r="E19" s="29"/>
      <c r="F19" s="33"/>
      <c r="G19" s="28"/>
      <c r="H19" s="28"/>
      <c r="I19" s="28"/>
      <c r="J19" s="28"/>
      <c r="K19" s="29" t="s">
        <v>41</v>
      </c>
      <c r="L19" s="29" t="s">
        <v>42</v>
      </c>
      <c r="M19" s="28"/>
      <c r="N19" s="28"/>
      <c r="O19" s="29" t="s">
        <v>80</v>
      </c>
      <c r="P19" s="29" t="s">
        <v>81</v>
      </c>
      <c r="Q19" s="28"/>
      <c r="R19" s="28">
        <f>50/8</f>
        <v>6.25</v>
      </c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11.25" customHeight="1" x14ac:dyDescent="0.25">
      <c r="A20" s="28"/>
      <c r="B20" s="28"/>
      <c r="C20" s="28"/>
      <c r="D20" s="28"/>
      <c r="E20" s="29"/>
      <c r="F20" s="28"/>
      <c r="G20" s="28"/>
      <c r="H20" s="28"/>
      <c r="I20" s="28"/>
      <c r="J20" s="28"/>
      <c r="K20" s="28"/>
      <c r="L20" s="28"/>
      <c r="M20" s="28"/>
      <c r="N20" s="28"/>
      <c r="O20" s="29" t="s">
        <v>82</v>
      </c>
      <c r="P20" s="29" t="s">
        <v>83</v>
      </c>
      <c r="Q20" s="28"/>
      <c r="R20" s="33">
        <f>100/6</f>
        <v>16.666666666666668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5">
      <c r="A21" s="28"/>
      <c r="B21" s="28"/>
      <c r="C21" s="28"/>
      <c r="D21" s="28"/>
      <c r="E21" s="29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9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9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9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9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9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9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9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9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9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003"/>
  <sheetViews>
    <sheetView workbookViewId="0">
      <selection activeCell="Y2" sqref="Y2"/>
    </sheetView>
  </sheetViews>
  <sheetFormatPr defaultColWidth="12.6640625" defaultRowHeight="15" customHeight="1" x14ac:dyDescent="0.25"/>
  <cols>
    <col min="1" max="1" width="15.21875" customWidth="1"/>
    <col min="2" max="2" width="8" customWidth="1"/>
    <col min="3" max="4" width="6.109375" customWidth="1"/>
    <col min="5" max="5" width="5.77734375" customWidth="1"/>
    <col min="6" max="6" width="6" customWidth="1"/>
    <col min="7" max="7" width="5.44140625" customWidth="1"/>
    <col min="8" max="8" width="7.6640625" customWidth="1"/>
    <col min="9" max="9" width="9.1093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6.77734375" customWidth="1"/>
    <col min="15" max="15" width="11.44140625" customWidth="1"/>
    <col min="16" max="18" width="8.88671875" customWidth="1"/>
    <col min="19" max="19" width="2.8867187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1.6640625" customWidth="1"/>
    <col min="27" max="27" width="2.7773437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8">
        <v>600000</v>
      </c>
      <c r="L2" s="99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85</v>
      </c>
      <c r="G3" s="9" t="s">
        <v>86</v>
      </c>
      <c r="H3" s="9" t="s">
        <v>65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100" t="s">
        <v>121</v>
      </c>
      <c r="B4" s="49">
        <v>47.09</v>
      </c>
      <c r="C4" s="50">
        <f t="shared" ref="C4:D4" si="0">B4</f>
        <v>47.09</v>
      </c>
      <c r="D4" s="50">
        <f t="shared" si="0"/>
        <v>47.09</v>
      </c>
      <c r="E4" s="51">
        <f t="shared" ref="E4:E18" si="1">D4*10.764</f>
        <v>506.87675999999999</v>
      </c>
      <c r="F4" s="68">
        <v>6.86</v>
      </c>
      <c r="G4" s="50">
        <f t="shared" ref="G4:G18" si="2">F4*10.764</f>
        <v>73.841039999999992</v>
      </c>
      <c r="H4" s="51">
        <f t="shared" ref="H4:H18" si="3">E4+G4</f>
        <v>580.71780000000001</v>
      </c>
      <c r="I4" s="51">
        <f t="shared" ref="I4:I18" si="4">H4+(H4*45%)</f>
        <v>842.04080999999996</v>
      </c>
      <c r="J4" s="53">
        <f t="shared" ref="J4:J18" si="5">I4*$J$2</f>
        <v>12630612.15</v>
      </c>
      <c r="K4" s="53">
        <f>1*K2</f>
        <v>600000</v>
      </c>
      <c r="L4" s="53">
        <f>2*L2</f>
        <v>200000</v>
      </c>
      <c r="M4" s="53">
        <f t="shared" ref="M4:M18" si="6">SUM(J4:L4)</f>
        <v>13430612.15</v>
      </c>
      <c r="N4" s="54">
        <f t="shared" ref="N4:N18" si="7">($N$2*M4)</f>
        <v>0</v>
      </c>
      <c r="O4" s="53">
        <f t="shared" ref="O4:O18" si="8">M4-N4</f>
        <v>13430612.15</v>
      </c>
      <c r="P4" s="53">
        <f t="shared" ref="P4:P18" si="9">I4*$P$2</f>
        <v>210510.20249999998</v>
      </c>
      <c r="Q4" s="53">
        <f t="shared" ref="Q4:Q18" si="10">I4*$Q$2</f>
        <v>168408.16199999998</v>
      </c>
      <c r="R4" s="53">
        <f t="shared" ref="R4:R18" si="11">I4*$R$2</f>
        <v>126306.12149999999</v>
      </c>
      <c r="S4" s="53">
        <v>0</v>
      </c>
      <c r="T4" s="53">
        <f t="shared" ref="T4:T18" si="12">SUM(O4:S4)</f>
        <v>13935836.636000002</v>
      </c>
      <c r="U4" s="53">
        <v>30000</v>
      </c>
      <c r="V4" s="53">
        <f t="shared" ref="V4:V18" si="13">$V$2*O4</f>
        <v>1611673.4580000001</v>
      </c>
      <c r="W4" s="53">
        <f t="shared" ref="W4:W18" si="14">(12%*P4)+(12%*Q4)+(12%*R4)</f>
        <v>60626.938319999994</v>
      </c>
      <c r="X4" s="53">
        <f t="shared" ref="X4:X18" si="15">CEILING(($X$2*O4),100)</f>
        <v>940200</v>
      </c>
      <c r="Y4" s="55">
        <v>6000</v>
      </c>
      <c r="Z4" s="55">
        <f t="shared" ref="Z4:Z18" si="16">SUM(T4:Y4)</f>
        <v>16584337.032320002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5">
      <c r="A5" s="100" t="s">
        <v>122</v>
      </c>
      <c r="B5" s="49">
        <v>70.06</v>
      </c>
      <c r="C5" s="50">
        <f t="shared" ref="C5:D5" si="17">B5</f>
        <v>70.06</v>
      </c>
      <c r="D5" s="50">
        <f t="shared" si="17"/>
        <v>70.06</v>
      </c>
      <c r="E5" s="51">
        <f t="shared" si="1"/>
        <v>754.12583999999993</v>
      </c>
      <c r="F5" s="70">
        <v>0</v>
      </c>
      <c r="G5" s="50">
        <f t="shared" si="2"/>
        <v>0</v>
      </c>
      <c r="H5" s="51">
        <f t="shared" si="3"/>
        <v>754.12583999999993</v>
      </c>
      <c r="I5" s="51">
        <f t="shared" si="4"/>
        <v>1093.4824679999999</v>
      </c>
      <c r="J5" s="53">
        <f t="shared" si="5"/>
        <v>16402237.02</v>
      </c>
      <c r="K5" s="53">
        <f>1*K2</f>
        <v>600000</v>
      </c>
      <c r="L5" s="53">
        <f>4*L2</f>
        <v>400000</v>
      </c>
      <c r="M5" s="53">
        <f t="shared" si="6"/>
        <v>17402237.02</v>
      </c>
      <c r="N5" s="54">
        <f t="shared" si="7"/>
        <v>0</v>
      </c>
      <c r="O5" s="53">
        <f t="shared" si="8"/>
        <v>17402237.02</v>
      </c>
      <c r="P5" s="53">
        <f t="shared" si="9"/>
        <v>273370.61699999997</v>
      </c>
      <c r="Q5" s="53">
        <f t="shared" si="10"/>
        <v>218696.49359999999</v>
      </c>
      <c r="R5" s="53">
        <f t="shared" si="11"/>
        <v>164022.37019999998</v>
      </c>
      <c r="S5" s="53">
        <v>0</v>
      </c>
      <c r="T5" s="53">
        <f t="shared" si="12"/>
        <v>18058326.500799999</v>
      </c>
      <c r="U5" s="53">
        <v>30000</v>
      </c>
      <c r="V5" s="53">
        <f t="shared" si="13"/>
        <v>2088268.4423999998</v>
      </c>
      <c r="W5" s="53">
        <f t="shared" si="14"/>
        <v>78730.737695999982</v>
      </c>
      <c r="X5" s="53">
        <f t="shared" si="15"/>
        <v>1218200</v>
      </c>
      <c r="Y5" s="55">
        <v>6000</v>
      </c>
      <c r="Z5" s="55">
        <f t="shared" si="16"/>
        <v>21479525.680895999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5">
      <c r="A6" s="100" t="s">
        <v>123</v>
      </c>
      <c r="B6" s="49">
        <v>70.06</v>
      </c>
      <c r="C6" s="50">
        <f t="shared" ref="C6:D6" si="18">B6</f>
        <v>70.06</v>
      </c>
      <c r="D6" s="50">
        <f t="shared" si="18"/>
        <v>70.06</v>
      </c>
      <c r="E6" s="51">
        <f t="shared" si="1"/>
        <v>754.12583999999993</v>
      </c>
      <c r="F6" s="70">
        <v>0</v>
      </c>
      <c r="G6" s="50">
        <f t="shared" si="2"/>
        <v>0</v>
      </c>
      <c r="H6" s="51">
        <f t="shared" si="3"/>
        <v>754.12583999999993</v>
      </c>
      <c r="I6" s="51">
        <f t="shared" si="4"/>
        <v>1093.4824679999999</v>
      </c>
      <c r="J6" s="53">
        <f t="shared" si="5"/>
        <v>16402237.02</v>
      </c>
      <c r="K6" s="53">
        <f>1*K2</f>
        <v>600000</v>
      </c>
      <c r="L6" s="53">
        <f>4*L2</f>
        <v>400000</v>
      </c>
      <c r="M6" s="53">
        <f t="shared" si="6"/>
        <v>17402237.02</v>
      </c>
      <c r="N6" s="54">
        <f t="shared" si="7"/>
        <v>0</v>
      </c>
      <c r="O6" s="53">
        <f t="shared" si="8"/>
        <v>17402237.02</v>
      </c>
      <c r="P6" s="53">
        <f t="shared" si="9"/>
        <v>273370.61699999997</v>
      </c>
      <c r="Q6" s="53">
        <f t="shared" si="10"/>
        <v>218696.49359999999</v>
      </c>
      <c r="R6" s="53">
        <f t="shared" si="11"/>
        <v>164022.37019999998</v>
      </c>
      <c r="S6" s="53">
        <v>0</v>
      </c>
      <c r="T6" s="53">
        <f t="shared" si="12"/>
        <v>18058326.500799999</v>
      </c>
      <c r="U6" s="53">
        <v>30000</v>
      </c>
      <c r="V6" s="53">
        <f t="shared" si="13"/>
        <v>2088268.4423999998</v>
      </c>
      <c r="W6" s="53">
        <f t="shared" si="14"/>
        <v>78730.737695999982</v>
      </c>
      <c r="X6" s="53">
        <f t="shared" si="15"/>
        <v>1218200</v>
      </c>
      <c r="Y6" s="55">
        <v>6000</v>
      </c>
      <c r="Z6" s="55">
        <f t="shared" si="16"/>
        <v>21479525.680895999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5">
      <c r="A7" s="100" t="s">
        <v>124</v>
      </c>
      <c r="B7" s="49">
        <v>70.06</v>
      </c>
      <c r="C7" s="50">
        <f t="shared" ref="C7:D7" si="19">B7</f>
        <v>70.06</v>
      </c>
      <c r="D7" s="50">
        <f t="shared" si="19"/>
        <v>70.06</v>
      </c>
      <c r="E7" s="51">
        <f t="shared" si="1"/>
        <v>754.12583999999993</v>
      </c>
      <c r="F7" s="70">
        <v>0</v>
      </c>
      <c r="G7" s="50">
        <f t="shared" si="2"/>
        <v>0</v>
      </c>
      <c r="H7" s="51">
        <f t="shared" si="3"/>
        <v>754.12583999999993</v>
      </c>
      <c r="I7" s="51">
        <f t="shared" si="4"/>
        <v>1093.4824679999999</v>
      </c>
      <c r="J7" s="53">
        <f t="shared" si="5"/>
        <v>16402237.02</v>
      </c>
      <c r="K7" s="53">
        <f>1*K2</f>
        <v>600000</v>
      </c>
      <c r="L7" s="53">
        <f>4*L2</f>
        <v>400000</v>
      </c>
      <c r="M7" s="53">
        <f t="shared" si="6"/>
        <v>17402237.02</v>
      </c>
      <c r="N7" s="54">
        <f t="shared" si="7"/>
        <v>0</v>
      </c>
      <c r="O7" s="53">
        <f t="shared" si="8"/>
        <v>17402237.02</v>
      </c>
      <c r="P7" s="53">
        <f t="shared" si="9"/>
        <v>273370.61699999997</v>
      </c>
      <c r="Q7" s="53">
        <f t="shared" si="10"/>
        <v>218696.49359999999</v>
      </c>
      <c r="R7" s="53">
        <f t="shared" si="11"/>
        <v>164022.37019999998</v>
      </c>
      <c r="S7" s="53">
        <v>0</v>
      </c>
      <c r="T7" s="53">
        <f t="shared" si="12"/>
        <v>18058326.500799999</v>
      </c>
      <c r="U7" s="53">
        <v>30000</v>
      </c>
      <c r="V7" s="53">
        <f t="shared" si="13"/>
        <v>2088268.4423999998</v>
      </c>
      <c r="W7" s="53">
        <f t="shared" si="14"/>
        <v>78730.737695999982</v>
      </c>
      <c r="X7" s="53">
        <f t="shared" si="15"/>
        <v>1218200</v>
      </c>
      <c r="Y7" s="55">
        <v>6000</v>
      </c>
      <c r="Z7" s="55">
        <f t="shared" si="16"/>
        <v>21479525.680895999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5">
      <c r="A8" s="104" t="s">
        <v>125</v>
      </c>
      <c r="B8" s="105">
        <v>68.94</v>
      </c>
      <c r="C8" s="106">
        <f t="shared" ref="C8:D8" si="20">B8</f>
        <v>68.94</v>
      </c>
      <c r="D8" s="106">
        <f t="shared" si="20"/>
        <v>68.94</v>
      </c>
      <c r="E8" s="107">
        <f t="shared" si="1"/>
        <v>742.07015999999999</v>
      </c>
      <c r="F8" s="108">
        <v>0</v>
      </c>
      <c r="G8" s="106">
        <f t="shared" si="2"/>
        <v>0</v>
      </c>
      <c r="H8" s="107">
        <f t="shared" si="3"/>
        <v>742.07015999999999</v>
      </c>
      <c r="I8" s="107">
        <f t="shared" si="4"/>
        <v>1076.0017319999999</v>
      </c>
      <c r="J8" s="109">
        <f t="shared" si="5"/>
        <v>16140025.979999999</v>
      </c>
      <c r="K8" s="110">
        <f>1*K2</f>
        <v>600000</v>
      </c>
      <c r="L8" s="109">
        <f>4*L2</f>
        <v>400000</v>
      </c>
      <c r="M8" s="109">
        <f t="shared" si="6"/>
        <v>17140025.979999997</v>
      </c>
      <c r="N8" s="111">
        <f t="shared" si="7"/>
        <v>0</v>
      </c>
      <c r="O8" s="109">
        <f t="shared" si="8"/>
        <v>17140025.979999997</v>
      </c>
      <c r="P8" s="109">
        <f t="shared" si="9"/>
        <v>269000.43299999996</v>
      </c>
      <c r="Q8" s="109">
        <f t="shared" si="10"/>
        <v>215200.34639999998</v>
      </c>
      <c r="R8" s="109">
        <f t="shared" si="11"/>
        <v>161400.2598</v>
      </c>
      <c r="S8" s="109">
        <v>0</v>
      </c>
      <c r="T8" s="109">
        <f t="shared" si="12"/>
        <v>17785627.019199993</v>
      </c>
      <c r="U8" s="109">
        <v>30000</v>
      </c>
      <c r="V8" s="109">
        <f t="shared" si="13"/>
        <v>2056803.1175999995</v>
      </c>
      <c r="W8" s="109">
        <f t="shared" si="14"/>
        <v>77472.124703999987</v>
      </c>
      <c r="X8" s="109">
        <f t="shared" si="15"/>
        <v>1199900</v>
      </c>
      <c r="Y8" s="112">
        <v>6000</v>
      </c>
      <c r="Z8" s="112">
        <f t="shared" si="16"/>
        <v>21155802.261503991</v>
      </c>
      <c r="AA8" s="113"/>
      <c r="AB8" s="114" t="s">
        <v>138</v>
      </c>
      <c r="AC8" s="113"/>
      <c r="AD8" s="113"/>
      <c r="AE8" s="113"/>
      <c r="AF8" s="113"/>
      <c r="AG8" s="113"/>
      <c r="AH8" s="113"/>
      <c r="AI8" s="113"/>
      <c r="AJ8" s="113"/>
      <c r="AK8" s="113"/>
    </row>
    <row r="9" spans="1:37" ht="21" customHeight="1" x14ac:dyDescent="0.25">
      <c r="A9" s="100" t="s">
        <v>126</v>
      </c>
      <c r="B9" s="49">
        <v>87.09</v>
      </c>
      <c r="C9" s="50">
        <f t="shared" ref="C9:D9" si="21">B9</f>
        <v>87.09</v>
      </c>
      <c r="D9" s="50">
        <f t="shared" si="21"/>
        <v>87.09</v>
      </c>
      <c r="E9" s="51">
        <f t="shared" si="1"/>
        <v>937.43675999999994</v>
      </c>
      <c r="F9" s="70">
        <v>0</v>
      </c>
      <c r="G9" s="50">
        <f t="shared" si="2"/>
        <v>0</v>
      </c>
      <c r="H9" s="51">
        <f t="shared" si="3"/>
        <v>937.43675999999994</v>
      </c>
      <c r="I9" s="51">
        <f t="shared" si="4"/>
        <v>1359.2833019999998</v>
      </c>
      <c r="J9" s="53">
        <f t="shared" si="5"/>
        <v>20389249.529999997</v>
      </c>
      <c r="K9" s="53">
        <f>1*K2</f>
        <v>600000</v>
      </c>
      <c r="L9" s="53">
        <f>5*L2</f>
        <v>500000</v>
      </c>
      <c r="M9" s="53">
        <f t="shared" si="6"/>
        <v>21489249.529999997</v>
      </c>
      <c r="N9" s="54">
        <f t="shared" si="7"/>
        <v>0</v>
      </c>
      <c r="O9" s="53">
        <f t="shared" si="8"/>
        <v>21489249.529999997</v>
      </c>
      <c r="P9" s="53">
        <f t="shared" si="9"/>
        <v>339820.82549999998</v>
      </c>
      <c r="Q9" s="53">
        <f t="shared" si="10"/>
        <v>271856.66039999994</v>
      </c>
      <c r="R9" s="53">
        <f t="shared" si="11"/>
        <v>203892.49529999998</v>
      </c>
      <c r="S9" s="53">
        <v>0</v>
      </c>
      <c r="T9" s="53">
        <f t="shared" si="12"/>
        <v>22304819.511199996</v>
      </c>
      <c r="U9" s="53">
        <v>30000</v>
      </c>
      <c r="V9" s="53">
        <f t="shared" si="13"/>
        <v>2578709.9435999994</v>
      </c>
      <c r="W9" s="53">
        <f t="shared" si="14"/>
        <v>97868.397743999987</v>
      </c>
      <c r="X9" s="53">
        <f t="shared" si="15"/>
        <v>1504300</v>
      </c>
      <c r="Y9" s="55">
        <v>6000</v>
      </c>
      <c r="Z9" s="55">
        <f t="shared" si="16"/>
        <v>26521697.852543995</v>
      </c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5">
      <c r="A10" s="100" t="s">
        <v>127</v>
      </c>
      <c r="B10" s="49">
        <v>73.010000000000005</v>
      </c>
      <c r="C10" s="60">
        <f t="shared" ref="C10:D10" si="22">B10</f>
        <v>73.010000000000005</v>
      </c>
      <c r="D10" s="60">
        <f t="shared" si="22"/>
        <v>73.010000000000005</v>
      </c>
      <c r="E10" s="51">
        <f t="shared" si="1"/>
        <v>785.87963999999999</v>
      </c>
      <c r="F10" s="70">
        <v>0</v>
      </c>
      <c r="G10" s="50">
        <f t="shared" si="2"/>
        <v>0</v>
      </c>
      <c r="H10" s="51">
        <f t="shared" si="3"/>
        <v>785.87963999999999</v>
      </c>
      <c r="I10" s="51">
        <f t="shared" si="4"/>
        <v>1139.525478</v>
      </c>
      <c r="J10" s="53">
        <f t="shared" si="5"/>
        <v>17092882.170000002</v>
      </c>
      <c r="K10" s="53">
        <f>1*K2</f>
        <v>600000</v>
      </c>
      <c r="L10" s="53">
        <f>4*L2</f>
        <v>400000</v>
      </c>
      <c r="M10" s="53">
        <f t="shared" si="6"/>
        <v>18092882.170000002</v>
      </c>
      <c r="N10" s="54">
        <f t="shared" si="7"/>
        <v>0</v>
      </c>
      <c r="O10" s="53">
        <f t="shared" si="8"/>
        <v>18092882.170000002</v>
      </c>
      <c r="P10" s="53">
        <f t="shared" si="9"/>
        <v>284881.36950000003</v>
      </c>
      <c r="Q10" s="53">
        <f t="shared" si="10"/>
        <v>227905.0956</v>
      </c>
      <c r="R10" s="53">
        <f t="shared" si="11"/>
        <v>170928.8217</v>
      </c>
      <c r="S10" s="53">
        <v>0</v>
      </c>
      <c r="T10" s="53">
        <f t="shared" si="12"/>
        <v>18776597.456800003</v>
      </c>
      <c r="U10" s="53">
        <v>30000</v>
      </c>
      <c r="V10" s="53">
        <f t="shared" si="13"/>
        <v>2171145.8604000001</v>
      </c>
      <c r="W10" s="53">
        <f t="shared" si="14"/>
        <v>82045.834415999998</v>
      </c>
      <c r="X10" s="53">
        <f t="shared" si="15"/>
        <v>1266600</v>
      </c>
      <c r="Y10" s="55">
        <v>6000</v>
      </c>
      <c r="Z10" s="55">
        <f t="shared" si="16"/>
        <v>22332389.151616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5">
      <c r="A11" s="100" t="s">
        <v>128</v>
      </c>
      <c r="B11" s="49">
        <v>64.37</v>
      </c>
      <c r="C11" s="60">
        <f t="shared" ref="C11:D11" si="23">B11</f>
        <v>64.37</v>
      </c>
      <c r="D11" s="60">
        <f t="shared" si="23"/>
        <v>64.37</v>
      </c>
      <c r="E11" s="51">
        <f t="shared" si="1"/>
        <v>692.87868000000003</v>
      </c>
      <c r="F11" s="70">
        <v>0</v>
      </c>
      <c r="G11" s="50">
        <f t="shared" si="2"/>
        <v>0</v>
      </c>
      <c r="H11" s="51">
        <f t="shared" si="3"/>
        <v>692.87868000000003</v>
      </c>
      <c r="I11" s="51">
        <f t="shared" si="4"/>
        <v>1004.674086</v>
      </c>
      <c r="J11" s="53">
        <f t="shared" si="5"/>
        <v>15070111.289999999</v>
      </c>
      <c r="K11" s="53">
        <f>1*K2</f>
        <v>600000</v>
      </c>
      <c r="L11" s="53">
        <f>4*L2</f>
        <v>400000</v>
      </c>
      <c r="M11" s="53">
        <f t="shared" si="6"/>
        <v>16070111.289999999</v>
      </c>
      <c r="N11" s="54">
        <f t="shared" si="7"/>
        <v>0</v>
      </c>
      <c r="O11" s="53">
        <f t="shared" si="8"/>
        <v>16070111.289999999</v>
      </c>
      <c r="P11" s="53">
        <f t="shared" si="9"/>
        <v>251168.5215</v>
      </c>
      <c r="Q11" s="53">
        <f t="shared" si="10"/>
        <v>200934.81719999999</v>
      </c>
      <c r="R11" s="53">
        <f t="shared" si="11"/>
        <v>150701.11290000001</v>
      </c>
      <c r="S11" s="53">
        <v>0</v>
      </c>
      <c r="T11" s="53">
        <f t="shared" si="12"/>
        <v>16672915.741599999</v>
      </c>
      <c r="U11" s="53">
        <v>30000</v>
      </c>
      <c r="V11" s="53">
        <f t="shared" si="13"/>
        <v>1928413.3547999999</v>
      </c>
      <c r="W11" s="53">
        <f t="shared" si="14"/>
        <v>72336.534191999992</v>
      </c>
      <c r="X11" s="53">
        <f t="shared" si="15"/>
        <v>1125000</v>
      </c>
      <c r="Y11" s="55">
        <v>6000</v>
      </c>
      <c r="Z11" s="55">
        <f t="shared" si="16"/>
        <v>19834665.630592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5">
      <c r="A12" s="100" t="s">
        <v>129</v>
      </c>
      <c r="B12" s="49">
        <v>88.21</v>
      </c>
      <c r="C12" s="60">
        <f t="shared" ref="C12:D12" si="24">B12</f>
        <v>88.21</v>
      </c>
      <c r="D12" s="60">
        <f t="shared" si="24"/>
        <v>88.21</v>
      </c>
      <c r="E12" s="51">
        <f t="shared" si="1"/>
        <v>949.49243999999987</v>
      </c>
      <c r="F12" s="70">
        <v>0</v>
      </c>
      <c r="G12" s="50">
        <f t="shared" si="2"/>
        <v>0</v>
      </c>
      <c r="H12" s="51">
        <f t="shared" si="3"/>
        <v>949.49243999999987</v>
      </c>
      <c r="I12" s="51">
        <f t="shared" si="4"/>
        <v>1376.7640379999998</v>
      </c>
      <c r="J12" s="53">
        <f t="shared" si="5"/>
        <v>20651460.569999997</v>
      </c>
      <c r="K12" s="61">
        <f>1*K2</f>
        <v>600000</v>
      </c>
      <c r="L12" s="53">
        <f>5*L2</f>
        <v>500000</v>
      </c>
      <c r="M12" s="53">
        <f t="shared" si="6"/>
        <v>21751460.569999997</v>
      </c>
      <c r="N12" s="54">
        <f t="shared" si="7"/>
        <v>0</v>
      </c>
      <c r="O12" s="53">
        <f t="shared" si="8"/>
        <v>21751460.569999997</v>
      </c>
      <c r="P12" s="53">
        <f t="shared" si="9"/>
        <v>344191.00949999993</v>
      </c>
      <c r="Q12" s="53">
        <f t="shared" si="10"/>
        <v>275352.80759999994</v>
      </c>
      <c r="R12" s="53">
        <f t="shared" si="11"/>
        <v>206514.60569999996</v>
      </c>
      <c r="S12" s="53">
        <v>0</v>
      </c>
      <c r="T12" s="53">
        <f t="shared" si="12"/>
        <v>22577518.992799997</v>
      </c>
      <c r="U12" s="53">
        <v>30000</v>
      </c>
      <c r="V12" s="53">
        <f t="shared" si="13"/>
        <v>2610175.2683999995</v>
      </c>
      <c r="W12" s="53">
        <f t="shared" si="14"/>
        <v>99127.010735999982</v>
      </c>
      <c r="X12" s="53">
        <f t="shared" si="15"/>
        <v>1522700</v>
      </c>
      <c r="Y12" s="55">
        <v>6000</v>
      </c>
      <c r="Z12" s="55">
        <f t="shared" si="16"/>
        <v>26845521.271935996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5">
      <c r="A13" s="100" t="s">
        <v>130</v>
      </c>
      <c r="B13" s="49">
        <v>146.47999999999999</v>
      </c>
      <c r="C13" s="60">
        <f t="shared" ref="C13:D13" si="25">B13</f>
        <v>146.47999999999999</v>
      </c>
      <c r="D13" s="60">
        <f t="shared" si="25"/>
        <v>146.47999999999999</v>
      </c>
      <c r="E13" s="51">
        <f t="shared" si="1"/>
        <v>1576.7107199999998</v>
      </c>
      <c r="F13" s="70">
        <v>0</v>
      </c>
      <c r="G13" s="50">
        <f t="shared" si="2"/>
        <v>0</v>
      </c>
      <c r="H13" s="51">
        <f t="shared" si="3"/>
        <v>1576.7107199999998</v>
      </c>
      <c r="I13" s="51">
        <f t="shared" si="4"/>
        <v>2286.230544</v>
      </c>
      <c r="J13" s="53">
        <f t="shared" si="5"/>
        <v>34293458.159999996</v>
      </c>
      <c r="K13" s="61">
        <f>2*K2</f>
        <v>1200000</v>
      </c>
      <c r="L13" s="53">
        <f>8*L2</f>
        <v>800000</v>
      </c>
      <c r="M13" s="53">
        <f t="shared" si="6"/>
        <v>36293458.159999996</v>
      </c>
      <c r="N13" s="54">
        <f t="shared" si="7"/>
        <v>0</v>
      </c>
      <c r="O13" s="53">
        <f t="shared" si="8"/>
        <v>36293458.159999996</v>
      </c>
      <c r="P13" s="53">
        <f t="shared" si="9"/>
        <v>571557.63600000006</v>
      </c>
      <c r="Q13" s="53">
        <f t="shared" si="10"/>
        <v>457246.10879999999</v>
      </c>
      <c r="R13" s="53">
        <f t="shared" si="11"/>
        <v>342934.58159999998</v>
      </c>
      <c r="S13" s="53">
        <v>0</v>
      </c>
      <c r="T13" s="53">
        <f t="shared" si="12"/>
        <v>37665196.486400001</v>
      </c>
      <c r="U13" s="53">
        <v>30000</v>
      </c>
      <c r="V13" s="53">
        <f t="shared" si="13"/>
        <v>4355214.979199999</v>
      </c>
      <c r="W13" s="53">
        <f t="shared" si="14"/>
        <v>164608.59916799999</v>
      </c>
      <c r="X13" s="53">
        <f t="shared" si="15"/>
        <v>2540600</v>
      </c>
      <c r="Y13" s="55">
        <v>6000</v>
      </c>
      <c r="Z13" s="55">
        <f t="shared" si="16"/>
        <v>44761620.064768001</v>
      </c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5">
      <c r="A14" s="100" t="s">
        <v>131</v>
      </c>
      <c r="B14" s="49">
        <v>128.33000000000001</v>
      </c>
      <c r="C14" s="60">
        <f t="shared" ref="C14:D14" si="26">B14</f>
        <v>128.33000000000001</v>
      </c>
      <c r="D14" s="60">
        <f t="shared" si="26"/>
        <v>128.33000000000001</v>
      </c>
      <c r="E14" s="51">
        <f t="shared" si="1"/>
        <v>1381.34412</v>
      </c>
      <c r="F14" s="70">
        <v>0</v>
      </c>
      <c r="G14" s="50">
        <f t="shared" si="2"/>
        <v>0</v>
      </c>
      <c r="H14" s="51">
        <f t="shared" si="3"/>
        <v>1381.34412</v>
      </c>
      <c r="I14" s="51">
        <f t="shared" si="4"/>
        <v>2002.9489739999999</v>
      </c>
      <c r="J14" s="53">
        <f t="shared" si="5"/>
        <v>30044234.609999999</v>
      </c>
      <c r="K14" s="61">
        <f>2*K2</f>
        <v>1200000</v>
      </c>
      <c r="L14" s="53">
        <f>7*L2</f>
        <v>700000</v>
      </c>
      <c r="M14" s="53">
        <f t="shared" si="6"/>
        <v>31944234.609999999</v>
      </c>
      <c r="N14" s="54">
        <f t="shared" si="7"/>
        <v>0</v>
      </c>
      <c r="O14" s="53">
        <f t="shared" si="8"/>
        <v>31944234.609999999</v>
      </c>
      <c r="P14" s="53">
        <f t="shared" si="9"/>
        <v>500737.24349999998</v>
      </c>
      <c r="Q14" s="53">
        <f t="shared" si="10"/>
        <v>400589.79479999997</v>
      </c>
      <c r="R14" s="53">
        <f t="shared" si="11"/>
        <v>300442.34609999997</v>
      </c>
      <c r="S14" s="53">
        <v>0</v>
      </c>
      <c r="T14" s="53">
        <f t="shared" si="12"/>
        <v>33146003.994399998</v>
      </c>
      <c r="U14" s="53">
        <v>30000</v>
      </c>
      <c r="V14" s="53">
        <f t="shared" si="13"/>
        <v>3833308.1531999996</v>
      </c>
      <c r="W14" s="53">
        <f t="shared" si="14"/>
        <v>144212.32612799999</v>
      </c>
      <c r="X14" s="53">
        <f t="shared" si="15"/>
        <v>2236100</v>
      </c>
      <c r="Y14" s="55">
        <v>6000</v>
      </c>
      <c r="Z14" s="55">
        <f t="shared" si="16"/>
        <v>39395624.473727994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5">
      <c r="A15" s="100" t="s">
        <v>132</v>
      </c>
      <c r="B15" s="49">
        <v>70.06</v>
      </c>
      <c r="C15" s="60">
        <f t="shared" ref="C15:D15" si="27">B15</f>
        <v>70.06</v>
      </c>
      <c r="D15" s="60">
        <f t="shared" si="27"/>
        <v>70.06</v>
      </c>
      <c r="E15" s="23">
        <f t="shared" si="1"/>
        <v>754.12583999999993</v>
      </c>
      <c r="F15" s="24">
        <v>0</v>
      </c>
      <c r="G15" s="22">
        <f t="shared" si="2"/>
        <v>0</v>
      </c>
      <c r="H15" s="23">
        <f t="shared" si="3"/>
        <v>754.12583999999993</v>
      </c>
      <c r="I15" s="51">
        <f t="shared" si="4"/>
        <v>1093.4824679999999</v>
      </c>
      <c r="J15" s="25">
        <f t="shared" si="5"/>
        <v>16402237.02</v>
      </c>
      <c r="K15" s="63">
        <f>1*K2</f>
        <v>600000</v>
      </c>
      <c r="L15" s="25">
        <f>4*L2</f>
        <v>400000</v>
      </c>
      <c r="M15" s="25">
        <f t="shared" si="6"/>
        <v>17402237.02</v>
      </c>
      <c r="N15" s="54">
        <f t="shared" si="7"/>
        <v>0</v>
      </c>
      <c r="O15" s="25">
        <f t="shared" si="8"/>
        <v>17402237.02</v>
      </c>
      <c r="P15" s="53">
        <f t="shared" si="9"/>
        <v>273370.61699999997</v>
      </c>
      <c r="Q15" s="25">
        <f t="shared" si="10"/>
        <v>218696.49359999999</v>
      </c>
      <c r="R15" s="25">
        <f t="shared" si="11"/>
        <v>164022.37019999998</v>
      </c>
      <c r="S15" s="53">
        <v>0</v>
      </c>
      <c r="T15" s="25">
        <f t="shared" si="12"/>
        <v>18058326.500799999</v>
      </c>
      <c r="U15" s="25">
        <v>30000</v>
      </c>
      <c r="V15" s="25">
        <f t="shared" si="13"/>
        <v>2088268.4423999998</v>
      </c>
      <c r="W15" s="25">
        <f t="shared" si="14"/>
        <v>78730.737695999982</v>
      </c>
      <c r="X15" s="25">
        <f t="shared" si="15"/>
        <v>1218200</v>
      </c>
      <c r="Y15" s="64">
        <v>6000</v>
      </c>
      <c r="Z15" s="64">
        <f t="shared" si="16"/>
        <v>21479525.680895999</v>
      </c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5">
      <c r="A16" s="100" t="s">
        <v>133</v>
      </c>
      <c r="B16" s="49">
        <v>70.06</v>
      </c>
      <c r="C16" s="60">
        <f t="shared" ref="C16:D16" si="28">B16</f>
        <v>70.06</v>
      </c>
      <c r="D16" s="60">
        <f t="shared" si="28"/>
        <v>70.06</v>
      </c>
      <c r="E16" s="23">
        <f t="shared" si="1"/>
        <v>754.12583999999993</v>
      </c>
      <c r="F16" s="24">
        <v>0</v>
      </c>
      <c r="G16" s="22">
        <f t="shared" si="2"/>
        <v>0</v>
      </c>
      <c r="H16" s="23">
        <f t="shared" si="3"/>
        <v>754.12583999999993</v>
      </c>
      <c r="I16" s="51">
        <f t="shared" si="4"/>
        <v>1093.4824679999999</v>
      </c>
      <c r="J16" s="25">
        <f t="shared" si="5"/>
        <v>16402237.02</v>
      </c>
      <c r="K16" s="63">
        <f>1*K2</f>
        <v>600000</v>
      </c>
      <c r="L16" s="25">
        <f>4*L2</f>
        <v>400000</v>
      </c>
      <c r="M16" s="25">
        <f t="shared" si="6"/>
        <v>17402237.02</v>
      </c>
      <c r="N16" s="54">
        <f t="shared" si="7"/>
        <v>0</v>
      </c>
      <c r="O16" s="25">
        <f t="shared" si="8"/>
        <v>17402237.02</v>
      </c>
      <c r="P16" s="53">
        <f t="shared" si="9"/>
        <v>273370.61699999997</v>
      </c>
      <c r="Q16" s="25">
        <f t="shared" si="10"/>
        <v>218696.49359999999</v>
      </c>
      <c r="R16" s="25">
        <f t="shared" si="11"/>
        <v>164022.37019999998</v>
      </c>
      <c r="S16" s="53">
        <v>0</v>
      </c>
      <c r="T16" s="25">
        <f t="shared" si="12"/>
        <v>18058326.500799999</v>
      </c>
      <c r="U16" s="25">
        <v>30000</v>
      </c>
      <c r="V16" s="25">
        <f t="shared" si="13"/>
        <v>2088268.4423999998</v>
      </c>
      <c r="W16" s="25">
        <f t="shared" si="14"/>
        <v>78730.737695999982</v>
      </c>
      <c r="X16" s="25">
        <f t="shared" si="15"/>
        <v>1218200</v>
      </c>
      <c r="Y16" s="64">
        <v>6000</v>
      </c>
      <c r="Z16" s="64">
        <f t="shared" si="16"/>
        <v>21479525.680895999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5">
      <c r="A17" s="100" t="s">
        <v>134</v>
      </c>
      <c r="B17" s="49">
        <v>70.06</v>
      </c>
      <c r="C17" s="60">
        <f t="shared" ref="C17:D17" si="29">B17</f>
        <v>70.06</v>
      </c>
      <c r="D17" s="60">
        <f t="shared" si="29"/>
        <v>70.06</v>
      </c>
      <c r="E17" s="23">
        <f t="shared" si="1"/>
        <v>754.12583999999993</v>
      </c>
      <c r="F17" s="24">
        <v>0</v>
      </c>
      <c r="G17" s="22">
        <f t="shared" si="2"/>
        <v>0</v>
      </c>
      <c r="H17" s="23">
        <f t="shared" si="3"/>
        <v>754.12583999999993</v>
      </c>
      <c r="I17" s="23">
        <f t="shared" si="4"/>
        <v>1093.4824679999999</v>
      </c>
      <c r="J17" s="25">
        <f t="shared" si="5"/>
        <v>16402237.02</v>
      </c>
      <c r="K17" s="63">
        <f t="shared" ref="K17:K18" si="30">1*K4</f>
        <v>600000</v>
      </c>
      <c r="L17" s="25">
        <f>4*L2</f>
        <v>400000</v>
      </c>
      <c r="M17" s="25">
        <f t="shared" si="6"/>
        <v>17402237.02</v>
      </c>
      <c r="N17" s="54">
        <f t="shared" si="7"/>
        <v>0</v>
      </c>
      <c r="O17" s="25">
        <f t="shared" si="8"/>
        <v>17402237.02</v>
      </c>
      <c r="P17" s="53">
        <f t="shared" si="9"/>
        <v>273370.61699999997</v>
      </c>
      <c r="Q17" s="25">
        <f t="shared" si="10"/>
        <v>218696.49359999999</v>
      </c>
      <c r="R17" s="25">
        <f t="shared" si="11"/>
        <v>164022.37019999998</v>
      </c>
      <c r="S17" s="53">
        <v>0</v>
      </c>
      <c r="T17" s="25">
        <f t="shared" si="12"/>
        <v>18058326.500799999</v>
      </c>
      <c r="U17" s="25">
        <v>30000</v>
      </c>
      <c r="V17" s="25">
        <f t="shared" si="13"/>
        <v>2088268.4423999998</v>
      </c>
      <c r="W17" s="25">
        <f t="shared" si="14"/>
        <v>78730.737695999982</v>
      </c>
      <c r="X17" s="25">
        <f t="shared" si="15"/>
        <v>1218200</v>
      </c>
      <c r="Y17" s="64">
        <v>6000</v>
      </c>
      <c r="Z17" s="64">
        <f t="shared" si="16"/>
        <v>21479525.680895999</v>
      </c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5">
      <c r="A18" s="100" t="s">
        <v>135</v>
      </c>
      <c r="B18" s="49">
        <v>45.32</v>
      </c>
      <c r="C18" s="60">
        <f t="shared" ref="C18:D18" si="31">B18</f>
        <v>45.32</v>
      </c>
      <c r="D18" s="60">
        <f t="shared" si="31"/>
        <v>45.32</v>
      </c>
      <c r="E18" s="73">
        <f t="shared" si="1"/>
        <v>487.82447999999999</v>
      </c>
      <c r="F18" s="27">
        <v>0</v>
      </c>
      <c r="G18" s="60">
        <f t="shared" si="2"/>
        <v>0</v>
      </c>
      <c r="H18" s="73">
        <f t="shared" si="3"/>
        <v>487.82447999999999</v>
      </c>
      <c r="I18" s="73">
        <f t="shared" si="4"/>
        <v>707.34549600000003</v>
      </c>
      <c r="J18" s="54">
        <f t="shared" si="5"/>
        <v>10610182.439999999</v>
      </c>
      <c r="K18" s="74">
        <f t="shared" si="30"/>
        <v>600000</v>
      </c>
      <c r="L18" s="54">
        <f>3*L2</f>
        <v>300000</v>
      </c>
      <c r="M18" s="54">
        <f t="shared" si="6"/>
        <v>11510182.439999999</v>
      </c>
      <c r="N18" s="54">
        <f t="shared" si="7"/>
        <v>0</v>
      </c>
      <c r="O18" s="54">
        <f t="shared" si="8"/>
        <v>11510182.439999999</v>
      </c>
      <c r="P18" s="54">
        <f t="shared" si="9"/>
        <v>176836.37400000001</v>
      </c>
      <c r="Q18" s="54">
        <f t="shared" si="10"/>
        <v>141469.0992</v>
      </c>
      <c r="R18" s="54">
        <f t="shared" si="11"/>
        <v>106101.8244</v>
      </c>
      <c r="S18" s="74">
        <v>0</v>
      </c>
      <c r="T18" s="54">
        <f t="shared" si="12"/>
        <v>11934589.737599999</v>
      </c>
      <c r="U18" s="54">
        <v>30000</v>
      </c>
      <c r="V18" s="54">
        <f t="shared" si="13"/>
        <v>1381221.8927999998</v>
      </c>
      <c r="W18" s="54">
        <f t="shared" si="14"/>
        <v>50928.875711999994</v>
      </c>
      <c r="X18" s="54">
        <f t="shared" si="15"/>
        <v>805800</v>
      </c>
      <c r="Y18" s="75">
        <v>6000</v>
      </c>
      <c r="Z18" s="75">
        <f t="shared" si="16"/>
        <v>14208540.506111998</v>
      </c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11.25" customHeight="1" x14ac:dyDescent="0.25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9"/>
      <c r="L19" s="29"/>
      <c r="M19" s="28"/>
      <c r="N19" s="28"/>
      <c r="O19" s="30">
        <f t="shared" ref="O19:R19" si="32">SUM(O4:O18)</f>
        <v>292135639.01999998</v>
      </c>
      <c r="P19" s="30">
        <f t="shared" si="32"/>
        <v>4588927.3169999989</v>
      </c>
      <c r="Q19" s="30">
        <f t="shared" si="32"/>
        <v>3671141.8536</v>
      </c>
      <c r="R19" s="30">
        <f t="shared" si="32"/>
        <v>2753356.3901999989</v>
      </c>
      <c r="S19" s="28"/>
      <c r="T19" s="28"/>
      <c r="U19" s="28"/>
      <c r="V19" s="28"/>
      <c r="W19" s="28"/>
      <c r="X19" s="28"/>
      <c r="Y19" s="28"/>
      <c r="Z19" s="30">
        <f>SUM(Z4:Z18)</f>
        <v>360517352.33049589</v>
      </c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11.25" customHeight="1" x14ac:dyDescent="0.25">
      <c r="A20" s="28"/>
      <c r="B20" s="28"/>
      <c r="C20" s="28"/>
      <c r="D20" s="29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5">
      <c r="A21" s="28"/>
      <c r="B21" s="28"/>
      <c r="C21" s="28"/>
      <c r="D21" s="29"/>
      <c r="E21" s="28"/>
      <c r="F21" s="33"/>
      <c r="G21" s="28"/>
      <c r="H21" s="28"/>
      <c r="I21" s="28"/>
      <c r="J21" s="28"/>
      <c r="K21" s="29"/>
      <c r="L21" s="29"/>
      <c r="M21" s="28"/>
      <c r="N21" s="28"/>
      <c r="O21" s="29"/>
      <c r="P21" s="29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9"/>
      <c r="E22" s="28"/>
      <c r="F22" s="28"/>
      <c r="G22" s="28"/>
      <c r="H22" s="28"/>
      <c r="I22" s="28"/>
      <c r="J22" s="28"/>
      <c r="K22" s="28"/>
      <c r="L22" s="29" t="s">
        <v>82</v>
      </c>
      <c r="M22" s="29" t="s">
        <v>83</v>
      </c>
      <c r="N22" s="28"/>
      <c r="O22" s="33">
        <f>100/6</f>
        <v>16.666666666666668</v>
      </c>
      <c r="P22" s="29"/>
      <c r="Q22" s="28"/>
      <c r="R22" s="33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9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9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9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6640625" defaultRowHeight="15" customHeight="1" x14ac:dyDescent="0.25"/>
  <cols>
    <col min="1" max="1" width="15.21875" customWidth="1"/>
    <col min="2" max="2" width="8" customWidth="1"/>
    <col min="3" max="4" width="6.109375" customWidth="1"/>
    <col min="5" max="5" width="5.77734375" customWidth="1"/>
    <col min="6" max="6" width="6" customWidth="1"/>
    <col min="7" max="7" width="5.44140625" customWidth="1"/>
    <col min="8" max="8" width="7.6640625" customWidth="1"/>
    <col min="9" max="9" width="9.1093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6.77734375" customWidth="1"/>
    <col min="15" max="15" width="11.44140625" customWidth="1"/>
    <col min="16" max="16" width="8" customWidth="1"/>
    <col min="17" max="17" width="7.6640625" customWidth="1"/>
    <col min="18" max="18" width="6.44140625" customWidth="1"/>
    <col min="19" max="19" width="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8">
        <v>600000</v>
      </c>
      <c r="L2" s="99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85</v>
      </c>
      <c r="G3" s="9" t="s">
        <v>86</v>
      </c>
      <c r="H3" s="9" t="s">
        <v>65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100" t="s">
        <v>121</v>
      </c>
      <c r="B4" s="49">
        <v>47.09</v>
      </c>
      <c r="C4" s="50">
        <f t="shared" ref="C4:D4" si="0">B4</f>
        <v>47.09</v>
      </c>
      <c r="D4" s="50">
        <f t="shared" si="0"/>
        <v>47.09</v>
      </c>
      <c r="E4" s="51">
        <f t="shared" ref="E4:E20" si="1">D4*10.764</f>
        <v>506.87675999999999</v>
      </c>
      <c r="F4" s="68">
        <v>6.86</v>
      </c>
      <c r="G4" s="50">
        <f t="shared" ref="G4:G20" si="2">F4*10.764</f>
        <v>73.841039999999992</v>
      </c>
      <c r="H4" s="51">
        <f t="shared" ref="H4:H20" si="3">E4+G4</f>
        <v>580.71780000000001</v>
      </c>
      <c r="I4" s="51">
        <f t="shared" ref="I4:I20" si="4">H4+(H4*45%)</f>
        <v>842.04080999999996</v>
      </c>
      <c r="J4" s="53">
        <f t="shared" ref="J4:J20" si="5">I4*$J$2</f>
        <v>12630612.15</v>
      </c>
      <c r="K4" s="53">
        <f>1*K2</f>
        <v>600000</v>
      </c>
      <c r="L4" s="53">
        <f>2*L2</f>
        <v>200000</v>
      </c>
      <c r="M4" s="53">
        <f t="shared" ref="M4:M20" si="6">SUM(J4:L4)</f>
        <v>13430612.15</v>
      </c>
      <c r="N4" s="54">
        <f t="shared" ref="N4:N20" si="7">($N$2*M4)</f>
        <v>0</v>
      </c>
      <c r="O4" s="53">
        <f t="shared" ref="O4:O20" si="8">M4-N4</f>
        <v>13430612.15</v>
      </c>
      <c r="P4" s="53">
        <f t="shared" ref="P4:P20" si="9">I4*$P$2</f>
        <v>210510.20249999998</v>
      </c>
      <c r="Q4" s="53">
        <f t="shared" ref="Q4:Q20" si="10">I4*$Q$2</f>
        <v>168408.16199999998</v>
      </c>
      <c r="R4" s="53">
        <f t="shared" ref="R4:R20" si="11">I4*$R$2</f>
        <v>126306.12149999999</v>
      </c>
      <c r="S4" s="53">
        <v>0</v>
      </c>
      <c r="T4" s="53">
        <f t="shared" ref="T4:T20" si="12">SUM(O4:S4)</f>
        <v>13935836.636000002</v>
      </c>
      <c r="U4" s="53">
        <v>30000</v>
      </c>
      <c r="V4" s="53">
        <f t="shared" ref="V4:V20" si="13">$V$2*O4</f>
        <v>1611673.4580000001</v>
      </c>
      <c r="W4" s="53">
        <f t="shared" ref="W4:W20" si="14">(12%*P4)+(12%*Q4)+(12%*R4)</f>
        <v>60626.938319999994</v>
      </c>
      <c r="X4" s="53">
        <f t="shared" ref="X4:X20" si="15">CEILING(($X$2*O4),100)</f>
        <v>940200</v>
      </c>
      <c r="Y4" s="55">
        <v>6000</v>
      </c>
      <c r="Z4" s="55">
        <f t="shared" ref="Z4:Z20" si="16">SUM(T4:Y4)</f>
        <v>16584337.032320002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5">
      <c r="A5" s="100" t="s">
        <v>122</v>
      </c>
      <c r="B5" s="49">
        <v>70.06</v>
      </c>
      <c r="C5" s="50">
        <f t="shared" ref="C5:D5" si="17">B5</f>
        <v>70.06</v>
      </c>
      <c r="D5" s="50">
        <f t="shared" si="17"/>
        <v>70.06</v>
      </c>
      <c r="E5" s="51">
        <f t="shared" si="1"/>
        <v>754.12583999999993</v>
      </c>
      <c r="F5" s="70">
        <v>0</v>
      </c>
      <c r="G5" s="50">
        <f t="shared" si="2"/>
        <v>0</v>
      </c>
      <c r="H5" s="51">
        <f t="shared" si="3"/>
        <v>754.12583999999993</v>
      </c>
      <c r="I5" s="51">
        <f t="shared" si="4"/>
        <v>1093.4824679999999</v>
      </c>
      <c r="J5" s="53">
        <f t="shared" si="5"/>
        <v>16402237.02</v>
      </c>
      <c r="K5" s="53">
        <f>1*K2</f>
        <v>600000</v>
      </c>
      <c r="L5" s="53">
        <f>4*L2</f>
        <v>400000</v>
      </c>
      <c r="M5" s="53">
        <f t="shared" si="6"/>
        <v>17402237.02</v>
      </c>
      <c r="N5" s="54">
        <f t="shared" si="7"/>
        <v>0</v>
      </c>
      <c r="O5" s="53">
        <f t="shared" si="8"/>
        <v>17402237.02</v>
      </c>
      <c r="P5" s="53">
        <f t="shared" si="9"/>
        <v>273370.61699999997</v>
      </c>
      <c r="Q5" s="53">
        <f t="shared" si="10"/>
        <v>218696.49359999999</v>
      </c>
      <c r="R5" s="53">
        <f t="shared" si="11"/>
        <v>164022.37019999998</v>
      </c>
      <c r="S5" s="53">
        <v>0</v>
      </c>
      <c r="T5" s="53">
        <f t="shared" si="12"/>
        <v>18058326.500799999</v>
      </c>
      <c r="U5" s="53">
        <v>30000</v>
      </c>
      <c r="V5" s="53">
        <f t="shared" si="13"/>
        <v>2088268.4423999998</v>
      </c>
      <c r="W5" s="53">
        <f t="shared" si="14"/>
        <v>78730.737695999982</v>
      </c>
      <c r="X5" s="53">
        <f t="shared" si="15"/>
        <v>1218200</v>
      </c>
      <c r="Y5" s="55">
        <v>6000</v>
      </c>
      <c r="Z5" s="55">
        <f t="shared" si="16"/>
        <v>21479525.680895999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5">
      <c r="A6" s="100" t="s">
        <v>123</v>
      </c>
      <c r="B6" s="49">
        <v>70.06</v>
      </c>
      <c r="C6" s="50">
        <f t="shared" ref="C6:D6" si="18">B6</f>
        <v>70.06</v>
      </c>
      <c r="D6" s="50">
        <f t="shared" si="18"/>
        <v>70.06</v>
      </c>
      <c r="E6" s="51">
        <f t="shared" si="1"/>
        <v>754.12583999999993</v>
      </c>
      <c r="F6" s="70">
        <v>0</v>
      </c>
      <c r="G6" s="50">
        <f t="shared" si="2"/>
        <v>0</v>
      </c>
      <c r="H6" s="51">
        <f t="shared" si="3"/>
        <v>754.12583999999993</v>
      </c>
      <c r="I6" s="51">
        <f t="shared" si="4"/>
        <v>1093.4824679999999</v>
      </c>
      <c r="J6" s="53">
        <f t="shared" si="5"/>
        <v>16402237.02</v>
      </c>
      <c r="K6" s="53">
        <f>1*K2</f>
        <v>600000</v>
      </c>
      <c r="L6" s="53">
        <f>4*L2</f>
        <v>400000</v>
      </c>
      <c r="M6" s="53">
        <f t="shared" si="6"/>
        <v>17402237.02</v>
      </c>
      <c r="N6" s="54">
        <f t="shared" si="7"/>
        <v>0</v>
      </c>
      <c r="O6" s="53">
        <f t="shared" si="8"/>
        <v>17402237.02</v>
      </c>
      <c r="P6" s="53">
        <f t="shared" si="9"/>
        <v>273370.61699999997</v>
      </c>
      <c r="Q6" s="53">
        <f t="shared" si="10"/>
        <v>218696.49359999999</v>
      </c>
      <c r="R6" s="53">
        <f t="shared" si="11"/>
        <v>164022.37019999998</v>
      </c>
      <c r="S6" s="53">
        <v>0</v>
      </c>
      <c r="T6" s="53">
        <f t="shared" si="12"/>
        <v>18058326.500799999</v>
      </c>
      <c r="U6" s="53">
        <v>30000</v>
      </c>
      <c r="V6" s="53">
        <f t="shared" si="13"/>
        <v>2088268.4423999998</v>
      </c>
      <c r="W6" s="53">
        <f t="shared" si="14"/>
        <v>78730.737695999982</v>
      </c>
      <c r="X6" s="53">
        <f t="shared" si="15"/>
        <v>1218200</v>
      </c>
      <c r="Y6" s="55">
        <v>6000</v>
      </c>
      <c r="Z6" s="55">
        <f t="shared" si="16"/>
        <v>21479525.680895999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5">
      <c r="A7" s="100" t="s">
        <v>124</v>
      </c>
      <c r="B7" s="49">
        <v>70.06</v>
      </c>
      <c r="C7" s="50">
        <f t="shared" ref="C7:D7" si="19">B7</f>
        <v>70.06</v>
      </c>
      <c r="D7" s="50">
        <f t="shared" si="19"/>
        <v>70.06</v>
      </c>
      <c r="E7" s="51">
        <f t="shared" si="1"/>
        <v>754.12583999999993</v>
      </c>
      <c r="F7" s="70">
        <v>0</v>
      </c>
      <c r="G7" s="50">
        <f t="shared" si="2"/>
        <v>0</v>
      </c>
      <c r="H7" s="51">
        <f t="shared" si="3"/>
        <v>754.12583999999993</v>
      </c>
      <c r="I7" s="51">
        <f t="shared" si="4"/>
        <v>1093.4824679999999</v>
      </c>
      <c r="J7" s="53">
        <f t="shared" si="5"/>
        <v>16402237.02</v>
      </c>
      <c r="K7" s="53">
        <f>1*K2</f>
        <v>600000</v>
      </c>
      <c r="L7" s="53">
        <f>4*L2</f>
        <v>400000</v>
      </c>
      <c r="M7" s="53">
        <f t="shared" si="6"/>
        <v>17402237.02</v>
      </c>
      <c r="N7" s="54">
        <f t="shared" si="7"/>
        <v>0</v>
      </c>
      <c r="O7" s="53">
        <f t="shared" si="8"/>
        <v>17402237.02</v>
      </c>
      <c r="P7" s="53">
        <f t="shared" si="9"/>
        <v>273370.61699999997</v>
      </c>
      <c r="Q7" s="53">
        <f t="shared" si="10"/>
        <v>218696.49359999999</v>
      </c>
      <c r="R7" s="53">
        <f t="shared" si="11"/>
        <v>164022.37019999998</v>
      </c>
      <c r="S7" s="53">
        <v>0</v>
      </c>
      <c r="T7" s="53">
        <f t="shared" si="12"/>
        <v>18058326.500799999</v>
      </c>
      <c r="U7" s="53">
        <v>30000</v>
      </c>
      <c r="V7" s="53">
        <f t="shared" si="13"/>
        <v>2088268.4423999998</v>
      </c>
      <c r="W7" s="53">
        <f t="shared" si="14"/>
        <v>78730.737695999982</v>
      </c>
      <c r="X7" s="53">
        <f t="shared" si="15"/>
        <v>1218200</v>
      </c>
      <c r="Y7" s="55">
        <v>6000</v>
      </c>
      <c r="Z7" s="55">
        <f t="shared" si="16"/>
        <v>21479525.680895999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5">
      <c r="A8" s="100" t="s">
        <v>125</v>
      </c>
      <c r="B8" s="49">
        <v>68.94</v>
      </c>
      <c r="C8" s="50">
        <f t="shared" ref="C8:D8" si="20">B8</f>
        <v>68.94</v>
      </c>
      <c r="D8" s="50">
        <f t="shared" si="20"/>
        <v>68.94</v>
      </c>
      <c r="E8" s="51">
        <f t="shared" si="1"/>
        <v>742.07015999999999</v>
      </c>
      <c r="F8" s="70">
        <v>0</v>
      </c>
      <c r="G8" s="50">
        <f t="shared" si="2"/>
        <v>0</v>
      </c>
      <c r="H8" s="51">
        <f t="shared" si="3"/>
        <v>742.07015999999999</v>
      </c>
      <c r="I8" s="51">
        <f t="shared" si="4"/>
        <v>1076.0017319999999</v>
      </c>
      <c r="J8" s="53">
        <f t="shared" si="5"/>
        <v>16140025.979999999</v>
      </c>
      <c r="K8" s="61">
        <f>1*K2</f>
        <v>600000</v>
      </c>
      <c r="L8" s="53">
        <f>4*L2</f>
        <v>400000</v>
      </c>
      <c r="M8" s="53">
        <f t="shared" si="6"/>
        <v>17140025.979999997</v>
      </c>
      <c r="N8" s="54">
        <f t="shared" si="7"/>
        <v>0</v>
      </c>
      <c r="O8" s="53">
        <f t="shared" si="8"/>
        <v>17140025.979999997</v>
      </c>
      <c r="P8" s="53">
        <f t="shared" si="9"/>
        <v>269000.43299999996</v>
      </c>
      <c r="Q8" s="53">
        <f t="shared" si="10"/>
        <v>215200.34639999998</v>
      </c>
      <c r="R8" s="53">
        <f t="shared" si="11"/>
        <v>161400.2598</v>
      </c>
      <c r="S8" s="53">
        <v>0</v>
      </c>
      <c r="T8" s="53">
        <f t="shared" si="12"/>
        <v>17785627.019199993</v>
      </c>
      <c r="U8" s="53">
        <v>30000</v>
      </c>
      <c r="V8" s="53">
        <f t="shared" si="13"/>
        <v>2056803.1175999995</v>
      </c>
      <c r="W8" s="53">
        <f t="shared" si="14"/>
        <v>77472.124703999987</v>
      </c>
      <c r="X8" s="53">
        <f t="shared" si="15"/>
        <v>1199900</v>
      </c>
      <c r="Y8" s="55">
        <v>6000</v>
      </c>
      <c r="Z8" s="55">
        <f t="shared" si="16"/>
        <v>21155802.261503991</v>
      </c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1" customHeight="1" x14ac:dyDescent="0.25">
      <c r="A9" s="100" t="s">
        <v>126</v>
      </c>
      <c r="B9" s="49">
        <v>87.09</v>
      </c>
      <c r="C9" s="50">
        <f t="shared" ref="C9:D9" si="21">B9</f>
        <v>87.09</v>
      </c>
      <c r="D9" s="50">
        <f t="shared" si="21"/>
        <v>87.09</v>
      </c>
      <c r="E9" s="51">
        <f t="shared" si="1"/>
        <v>937.43675999999994</v>
      </c>
      <c r="F9" s="70">
        <v>0</v>
      </c>
      <c r="G9" s="50">
        <f t="shared" si="2"/>
        <v>0</v>
      </c>
      <c r="H9" s="51">
        <f t="shared" si="3"/>
        <v>937.43675999999994</v>
      </c>
      <c r="I9" s="51">
        <f t="shared" si="4"/>
        <v>1359.2833019999998</v>
      </c>
      <c r="J9" s="53">
        <f t="shared" si="5"/>
        <v>20389249.529999997</v>
      </c>
      <c r="K9" s="53">
        <f>1*K2</f>
        <v>600000</v>
      </c>
      <c r="L9" s="53">
        <f>5*L2</f>
        <v>500000</v>
      </c>
      <c r="M9" s="53">
        <f t="shared" si="6"/>
        <v>21489249.529999997</v>
      </c>
      <c r="N9" s="54">
        <f t="shared" si="7"/>
        <v>0</v>
      </c>
      <c r="O9" s="53">
        <f t="shared" si="8"/>
        <v>21489249.529999997</v>
      </c>
      <c r="P9" s="53">
        <f t="shared" si="9"/>
        <v>339820.82549999998</v>
      </c>
      <c r="Q9" s="53">
        <f t="shared" si="10"/>
        <v>271856.66039999994</v>
      </c>
      <c r="R9" s="53">
        <f t="shared" si="11"/>
        <v>203892.49529999998</v>
      </c>
      <c r="S9" s="53">
        <v>0</v>
      </c>
      <c r="T9" s="53">
        <f t="shared" si="12"/>
        <v>22304819.511199996</v>
      </c>
      <c r="U9" s="53">
        <v>30000</v>
      </c>
      <c r="V9" s="53">
        <f t="shared" si="13"/>
        <v>2578709.9435999994</v>
      </c>
      <c r="W9" s="53">
        <f t="shared" si="14"/>
        <v>97868.397743999987</v>
      </c>
      <c r="X9" s="53">
        <f t="shared" si="15"/>
        <v>1504300</v>
      </c>
      <c r="Y9" s="55">
        <v>6000</v>
      </c>
      <c r="Z9" s="55">
        <f t="shared" si="16"/>
        <v>26521697.852543995</v>
      </c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5">
      <c r="A10" s="100" t="s">
        <v>127</v>
      </c>
      <c r="B10" s="49">
        <v>73.010000000000005</v>
      </c>
      <c r="C10" s="60">
        <f t="shared" ref="C10:D10" si="22">B10</f>
        <v>73.010000000000005</v>
      </c>
      <c r="D10" s="60">
        <f t="shared" si="22"/>
        <v>73.010000000000005</v>
      </c>
      <c r="E10" s="51">
        <f t="shared" si="1"/>
        <v>785.87963999999999</v>
      </c>
      <c r="F10" s="70">
        <v>0</v>
      </c>
      <c r="G10" s="50">
        <f t="shared" si="2"/>
        <v>0</v>
      </c>
      <c r="H10" s="51">
        <f t="shared" si="3"/>
        <v>785.87963999999999</v>
      </c>
      <c r="I10" s="51">
        <f t="shared" si="4"/>
        <v>1139.525478</v>
      </c>
      <c r="J10" s="53">
        <f t="shared" si="5"/>
        <v>17092882.170000002</v>
      </c>
      <c r="K10" s="53">
        <f>1*K2</f>
        <v>600000</v>
      </c>
      <c r="L10" s="53">
        <f>4*L2</f>
        <v>400000</v>
      </c>
      <c r="M10" s="53">
        <f t="shared" si="6"/>
        <v>18092882.170000002</v>
      </c>
      <c r="N10" s="54">
        <f t="shared" si="7"/>
        <v>0</v>
      </c>
      <c r="O10" s="53">
        <f t="shared" si="8"/>
        <v>18092882.170000002</v>
      </c>
      <c r="P10" s="53">
        <f t="shared" si="9"/>
        <v>284881.36950000003</v>
      </c>
      <c r="Q10" s="53">
        <f t="shared" si="10"/>
        <v>227905.0956</v>
      </c>
      <c r="R10" s="53">
        <f t="shared" si="11"/>
        <v>170928.8217</v>
      </c>
      <c r="S10" s="54"/>
      <c r="T10" s="53">
        <f t="shared" si="12"/>
        <v>18776597.456800003</v>
      </c>
      <c r="U10" s="53">
        <v>30000</v>
      </c>
      <c r="V10" s="53">
        <f t="shared" si="13"/>
        <v>2171145.8604000001</v>
      </c>
      <c r="W10" s="53">
        <f t="shared" si="14"/>
        <v>82045.834415999998</v>
      </c>
      <c r="X10" s="53">
        <f t="shared" si="15"/>
        <v>1266600</v>
      </c>
      <c r="Y10" s="55">
        <v>6000</v>
      </c>
      <c r="Z10" s="55">
        <f t="shared" si="16"/>
        <v>22332389.151616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5">
      <c r="A11" s="100" t="s">
        <v>128</v>
      </c>
      <c r="B11" s="49">
        <v>64.37</v>
      </c>
      <c r="C11" s="60">
        <f t="shared" ref="C11:D11" si="23">B11</f>
        <v>64.37</v>
      </c>
      <c r="D11" s="60">
        <f t="shared" si="23"/>
        <v>64.37</v>
      </c>
      <c r="E11" s="51">
        <f t="shared" si="1"/>
        <v>692.87868000000003</v>
      </c>
      <c r="F11" s="70">
        <v>0</v>
      </c>
      <c r="G11" s="50">
        <f t="shared" si="2"/>
        <v>0</v>
      </c>
      <c r="H11" s="51">
        <f t="shared" si="3"/>
        <v>692.87868000000003</v>
      </c>
      <c r="I11" s="51">
        <f t="shared" si="4"/>
        <v>1004.674086</v>
      </c>
      <c r="J11" s="53">
        <f t="shared" si="5"/>
        <v>15070111.289999999</v>
      </c>
      <c r="K11" s="53">
        <f>1*K2</f>
        <v>600000</v>
      </c>
      <c r="L11" s="53">
        <f>4*L2</f>
        <v>400000</v>
      </c>
      <c r="M11" s="53">
        <f t="shared" si="6"/>
        <v>16070111.289999999</v>
      </c>
      <c r="N11" s="54">
        <f t="shared" si="7"/>
        <v>0</v>
      </c>
      <c r="O11" s="53">
        <f t="shared" si="8"/>
        <v>16070111.289999999</v>
      </c>
      <c r="P11" s="53">
        <f t="shared" si="9"/>
        <v>251168.5215</v>
      </c>
      <c r="Q11" s="53">
        <f t="shared" si="10"/>
        <v>200934.81719999999</v>
      </c>
      <c r="R11" s="53">
        <f t="shared" si="11"/>
        <v>150701.11290000001</v>
      </c>
      <c r="S11" s="54"/>
      <c r="T11" s="53">
        <f t="shared" si="12"/>
        <v>16672915.741599999</v>
      </c>
      <c r="U11" s="53">
        <v>30000</v>
      </c>
      <c r="V11" s="53">
        <f t="shared" si="13"/>
        <v>1928413.3547999999</v>
      </c>
      <c r="W11" s="53">
        <f t="shared" si="14"/>
        <v>72336.534191999992</v>
      </c>
      <c r="X11" s="53">
        <f t="shared" si="15"/>
        <v>1125000</v>
      </c>
      <c r="Y11" s="55">
        <v>6000</v>
      </c>
      <c r="Z11" s="55">
        <f t="shared" si="16"/>
        <v>19834665.630592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5">
      <c r="A12" s="100" t="s">
        <v>129</v>
      </c>
      <c r="B12" s="49">
        <v>88.21</v>
      </c>
      <c r="C12" s="60">
        <f t="shared" ref="C12:D12" si="24">B12</f>
        <v>88.21</v>
      </c>
      <c r="D12" s="60">
        <f t="shared" si="24"/>
        <v>88.21</v>
      </c>
      <c r="E12" s="51">
        <f t="shared" si="1"/>
        <v>949.49243999999987</v>
      </c>
      <c r="F12" s="70">
        <v>0</v>
      </c>
      <c r="G12" s="50">
        <f t="shared" si="2"/>
        <v>0</v>
      </c>
      <c r="H12" s="51">
        <f t="shared" si="3"/>
        <v>949.49243999999987</v>
      </c>
      <c r="I12" s="51">
        <f t="shared" si="4"/>
        <v>1376.7640379999998</v>
      </c>
      <c r="J12" s="53">
        <f t="shared" si="5"/>
        <v>20651460.569999997</v>
      </c>
      <c r="K12" s="61">
        <f>1*K2</f>
        <v>600000</v>
      </c>
      <c r="L12" s="53">
        <f>5*L2</f>
        <v>500000</v>
      </c>
      <c r="M12" s="53">
        <f t="shared" si="6"/>
        <v>21751460.569999997</v>
      </c>
      <c r="N12" s="54">
        <f t="shared" si="7"/>
        <v>0</v>
      </c>
      <c r="O12" s="53">
        <f t="shared" si="8"/>
        <v>21751460.569999997</v>
      </c>
      <c r="P12" s="53">
        <f t="shared" si="9"/>
        <v>344191.00949999993</v>
      </c>
      <c r="Q12" s="53">
        <f t="shared" si="10"/>
        <v>275352.80759999994</v>
      </c>
      <c r="R12" s="53">
        <f t="shared" si="11"/>
        <v>206514.60569999996</v>
      </c>
      <c r="S12" s="54"/>
      <c r="T12" s="53">
        <f t="shared" si="12"/>
        <v>22577518.992799997</v>
      </c>
      <c r="U12" s="53">
        <v>30000</v>
      </c>
      <c r="V12" s="53">
        <f t="shared" si="13"/>
        <v>2610175.2683999995</v>
      </c>
      <c r="W12" s="53">
        <f t="shared" si="14"/>
        <v>99127.010735999982</v>
      </c>
      <c r="X12" s="53">
        <f t="shared" si="15"/>
        <v>1522700</v>
      </c>
      <c r="Y12" s="55">
        <v>6000</v>
      </c>
      <c r="Z12" s="55">
        <f t="shared" si="16"/>
        <v>26845521.271935996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5">
      <c r="A13" s="100" t="s">
        <v>130</v>
      </c>
      <c r="B13" s="49">
        <v>70.06</v>
      </c>
      <c r="C13" s="60">
        <f t="shared" ref="C13:D13" si="25">B13</f>
        <v>70.06</v>
      </c>
      <c r="D13" s="60">
        <f t="shared" si="25"/>
        <v>70.06</v>
      </c>
      <c r="E13" s="51">
        <f t="shared" si="1"/>
        <v>754.12583999999993</v>
      </c>
      <c r="F13" s="70">
        <v>0</v>
      </c>
      <c r="G13" s="50">
        <f t="shared" si="2"/>
        <v>0</v>
      </c>
      <c r="H13" s="51">
        <f t="shared" si="3"/>
        <v>754.12583999999993</v>
      </c>
      <c r="I13" s="51">
        <f t="shared" si="4"/>
        <v>1093.4824679999999</v>
      </c>
      <c r="J13" s="53">
        <f t="shared" si="5"/>
        <v>16402237.02</v>
      </c>
      <c r="K13" s="61">
        <f>1*K2</f>
        <v>600000</v>
      </c>
      <c r="L13" s="53">
        <f>4*L2</f>
        <v>400000</v>
      </c>
      <c r="M13" s="53">
        <f t="shared" si="6"/>
        <v>17402237.02</v>
      </c>
      <c r="N13" s="54">
        <f t="shared" si="7"/>
        <v>0</v>
      </c>
      <c r="O13" s="53">
        <f t="shared" si="8"/>
        <v>17402237.02</v>
      </c>
      <c r="P13" s="53">
        <f t="shared" si="9"/>
        <v>273370.61699999997</v>
      </c>
      <c r="Q13" s="53">
        <f t="shared" si="10"/>
        <v>218696.49359999999</v>
      </c>
      <c r="R13" s="53">
        <f t="shared" si="11"/>
        <v>164022.37019999998</v>
      </c>
      <c r="S13" s="54"/>
      <c r="T13" s="53">
        <f t="shared" si="12"/>
        <v>18058326.500799999</v>
      </c>
      <c r="U13" s="53">
        <v>30000</v>
      </c>
      <c r="V13" s="53">
        <f t="shared" si="13"/>
        <v>2088268.4423999998</v>
      </c>
      <c r="W13" s="53">
        <f t="shared" si="14"/>
        <v>78730.737695999982</v>
      </c>
      <c r="X13" s="53">
        <f t="shared" si="15"/>
        <v>1218200</v>
      </c>
      <c r="Y13" s="55">
        <v>6000</v>
      </c>
      <c r="Z13" s="55">
        <f t="shared" si="16"/>
        <v>21479525.680895999</v>
      </c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5">
      <c r="A14" s="100" t="s">
        <v>131</v>
      </c>
      <c r="B14" s="49">
        <v>88.21</v>
      </c>
      <c r="C14" s="60">
        <f t="shared" ref="C14:D14" si="26">B14</f>
        <v>88.21</v>
      </c>
      <c r="D14" s="60">
        <f t="shared" si="26"/>
        <v>88.21</v>
      </c>
      <c r="E14" s="51">
        <f t="shared" si="1"/>
        <v>949.49243999999987</v>
      </c>
      <c r="F14" s="70">
        <v>0</v>
      </c>
      <c r="G14" s="50">
        <f t="shared" si="2"/>
        <v>0</v>
      </c>
      <c r="H14" s="51">
        <f t="shared" si="3"/>
        <v>949.49243999999987</v>
      </c>
      <c r="I14" s="51">
        <f t="shared" si="4"/>
        <v>1376.7640379999998</v>
      </c>
      <c r="J14" s="53">
        <f t="shared" si="5"/>
        <v>20651460.569999997</v>
      </c>
      <c r="K14" s="61">
        <f>1*K2</f>
        <v>600000</v>
      </c>
      <c r="L14" s="53">
        <f>5*L2</f>
        <v>500000</v>
      </c>
      <c r="M14" s="53">
        <f t="shared" si="6"/>
        <v>21751460.569999997</v>
      </c>
      <c r="N14" s="54">
        <f t="shared" si="7"/>
        <v>0</v>
      </c>
      <c r="O14" s="53">
        <f t="shared" si="8"/>
        <v>21751460.569999997</v>
      </c>
      <c r="P14" s="53">
        <f t="shared" si="9"/>
        <v>344191.00949999993</v>
      </c>
      <c r="Q14" s="53">
        <f t="shared" si="10"/>
        <v>275352.80759999994</v>
      </c>
      <c r="R14" s="53">
        <f t="shared" si="11"/>
        <v>206514.60569999996</v>
      </c>
      <c r="S14" s="54"/>
      <c r="T14" s="53">
        <f t="shared" si="12"/>
        <v>22577518.992799997</v>
      </c>
      <c r="U14" s="53">
        <v>30000</v>
      </c>
      <c r="V14" s="53">
        <f t="shared" si="13"/>
        <v>2610175.2683999995</v>
      </c>
      <c r="W14" s="53">
        <f t="shared" si="14"/>
        <v>99127.010735999982</v>
      </c>
      <c r="X14" s="53">
        <f t="shared" si="15"/>
        <v>1522700</v>
      </c>
      <c r="Y14" s="55">
        <v>6000</v>
      </c>
      <c r="Z14" s="55">
        <f t="shared" si="16"/>
        <v>26845521.271935996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5">
      <c r="A15" s="100" t="s">
        <v>132</v>
      </c>
      <c r="B15" s="49">
        <v>70.06</v>
      </c>
      <c r="C15" s="60">
        <f t="shared" ref="C15:D15" si="27">B15</f>
        <v>70.06</v>
      </c>
      <c r="D15" s="60">
        <f t="shared" si="27"/>
        <v>70.06</v>
      </c>
      <c r="E15" s="23">
        <f t="shared" si="1"/>
        <v>754.12583999999993</v>
      </c>
      <c r="F15" s="24">
        <v>0</v>
      </c>
      <c r="G15" s="22">
        <f t="shared" si="2"/>
        <v>0</v>
      </c>
      <c r="H15" s="23">
        <f t="shared" si="3"/>
        <v>754.12583999999993</v>
      </c>
      <c r="I15" s="51">
        <f t="shared" si="4"/>
        <v>1093.4824679999999</v>
      </c>
      <c r="J15" s="25">
        <f t="shared" si="5"/>
        <v>16402237.02</v>
      </c>
      <c r="K15" s="63">
        <f>1*K2</f>
        <v>600000</v>
      </c>
      <c r="L15" s="25">
        <f>4*L2</f>
        <v>400000</v>
      </c>
      <c r="M15" s="25">
        <f t="shared" si="6"/>
        <v>17402237.02</v>
      </c>
      <c r="N15" s="54">
        <f t="shared" si="7"/>
        <v>0</v>
      </c>
      <c r="O15" s="25">
        <f t="shared" si="8"/>
        <v>17402237.02</v>
      </c>
      <c r="P15" s="25">
        <f t="shared" si="9"/>
        <v>273370.61699999997</v>
      </c>
      <c r="Q15" s="25">
        <f t="shared" si="10"/>
        <v>218696.49359999999</v>
      </c>
      <c r="R15" s="25">
        <f t="shared" si="11"/>
        <v>164022.37019999998</v>
      </c>
      <c r="S15" s="54"/>
      <c r="T15" s="25">
        <f t="shared" si="12"/>
        <v>18058326.500799999</v>
      </c>
      <c r="U15" s="25">
        <v>30000</v>
      </c>
      <c r="V15" s="25">
        <f t="shared" si="13"/>
        <v>2088268.4423999998</v>
      </c>
      <c r="W15" s="25">
        <f t="shared" si="14"/>
        <v>78730.737695999982</v>
      </c>
      <c r="X15" s="25">
        <f t="shared" si="15"/>
        <v>1218200</v>
      </c>
      <c r="Y15" s="64">
        <v>6000</v>
      </c>
      <c r="Z15" s="64">
        <f t="shared" si="16"/>
        <v>21479525.680895999</v>
      </c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5">
      <c r="A16" s="100" t="s">
        <v>133</v>
      </c>
      <c r="B16" s="49">
        <v>70.06</v>
      </c>
      <c r="C16" s="60">
        <f t="shared" ref="C16:D16" si="28">B16</f>
        <v>70.06</v>
      </c>
      <c r="D16" s="60">
        <f t="shared" si="28"/>
        <v>70.06</v>
      </c>
      <c r="E16" s="23">
        <f t="shared" si="1"/>
        <v>754.12583999999993</v>
      </c>
      <c r="F16" s="24">
        <v>0</v>
      </c>
      <c r="G16" s="22">
        <f t="shared" si="2"/>
        <v>0</v>
      </c>
      <c r="H16" s="23">
        <f t="shared" si="3"/>
        <v>754.12583999999993</v>
      </c>
      <c r="I16" s="51">
        <f t="shared" si="4"/>
        <v>1093.4824679999999</v>
      </c>
      <c r="J16" s="25">
        <f t="shared" si="5"/>
        <v>16402237.02</v>
      </c>
      <c r="K16" s="63">
        <f>1*K2</f>
        <v>600000</v>
      </c>
      <c r="L16" s="25">
        <f>4*L2</f>
        <v>400000</v>
      </c>
      <c r="M16" s="25">
        <f t="shared" si="6"/>
        <v>17402237.02</v>
      </c>
      <c r="N16" s="54">
        <f t="shared" si="7"/>
        <v>0</v>
      </c>
      <c r="O16" s="25">
        <f t="shared" si="8"/>
        <v>17402237.02</v>
      </c>
      <c r="P16" s="25">
        <f t="shared" si="9"/>
        <v>273370.61699999997</v>
      </c>
      <c r="Q16" s="25">
        <f t="shared" si="10"/>
        <v>218696.49359999999</v>
      </c>
      <c r="R16" s="25">
        <f t="shared" si="11"/>
        <v>164022.37019999998</v>
      </c>
      <c r="S16" s="54"/>
      <c r="T16" s="25">
        <f t="shared" si="12"/>
        <v>18058326.500799999</v>
      </c>
      <c r="U16" s="25">
        <v>30000</v>
      </c>
      <c r="V16" s="25">
        <f t="shared" si="13"/>
        <v>2088268.4423999998</v>
      </c>
      <c r="W16" s="25">
        <f t="shared" si="14"/>
        <v>78730.737695999982</v>
      </c>
      <c r="X16" s="25">
        <f t="shared" si="15"/>
        <v>1218200</v>
      </c>
      <c r="Y16" s="64">
        <v>6000</v>
      </c>
      <c r="Z16" s="64">
        <f t="shared" si="16"/>
        <v>21479525.680895999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5">
      <c r="A17" s="100" t="s">
        <v>134</v>
      </c>
      <c r="B17" s="49">
        <v>70.06</v>
      </c>
      <c r="C17" s="60">
        <f t="shared" ref="C17:D17" si="29">B17</f>
        <v>70.06</v>
      </c>
      <c r="D17" s="60">
        <f t="shared" si="29"/>
        <v>70.06</v>
      </c>
      <c r="E17" s="23">
        <f t="shared" si="1"/>
        <v>754.12583999999993</v>
      </c>
      <c r="F17" s="24">
        <v>0</v>
      </c>
      <c r="G17" s="22">
        <f t="shared" si="2"/>
        <v>0</v>
      </c>
      <c r="H17" s="23">
        <f t="shared" si="3"/>
        <v>754.12583999999993</v>
      </c>
      <c r="I17" s="51">
        <f t="shared" si="4"/>
        <v>1093.4824679999999</v>
      </c>
      <c r="J17" s="25">
        <f t="shared" si="5"/>
        <v>16402237.02</v>
      </c>
      <c r="K17" s="63">
        <f t="shared" ref="K17:K19" si="30">1*K4</f>
        <v>600000</v>
      </c>
      <c r="L17" s="25">
        <f>4*L2</f>
        <v>400000</v>
      </c>
      <c r="M17" s="25">
        <f t="shared" si="6"/>
        <v>17402237.02</v>
      </c>
      <c r="N17" s="54">
        <f t="shared" si="7"/>
        <v>0</v>
      </c>
      <c r="O17" s="25">
        <f t="shared" si="8"/>
        <v>17402237.02</v>
      </c>
      <c r="P17" s="25">
        <f t="shared" si="9"/>
        <v>273370.61699999997</v>
      </c>
      <c r="Q17" s="25">
        <f t="shared" si="10"/>
        <v>218696.49359999999</v>
      </c>
      <c r="R17" s="25">
        <f t="shared" si="11"/>
        <v>164022.37019999998</v>
      </c>
      <c r="S17" s="54"/>
      <c r="T17" s="25">
        <f t="shared" si="12"/>
        <v>18058326.500799999</v>
      </c>
      <c r="U17" s="25">
        <v>30000</v>
      </c>
      <c r="V17" s="25">
        <f t="shared" si="13"/>
        <v>2088268.4423999998</v>
      </c>
      <c r="W17" s="25">
        <f t="shared" si="14"/>
        <v>78730.737695999982</v>
      </c>
      <c r="X17" s="25">
        <f t="shared" si="15"/>
        <v>1218200</v>
      </c>
      <c r="Y17" s="64">
        <v>6000</v>
      </c>
      <c r="Z17" s="64">
        <f t="shared" si="16"/>
        <v>21479525.680895999</v>
      </c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5">
      <c r="A18" s="100" t="s">
        <v>135</v>
      </c>
      <c r="B18" s="49">
        <v>70.06</v>
      </c>
      <c r="C18" s="60">
        <f t="shared" ref="C18:D18" si="31">B18</f>
        <v>70.06</v>
      </c>
      <c r="D18" s="60">
        <f t="shared" si="31"/>
        <v>70.06</v>
      </c>
      <c r="E18" s="23">
        <f t="shared" si="1"/>
        <v>754.12583999999993</v>
      </c>
      <c r="F18" s="24">
        <v>0</v>
      </c>
      <c r="G18" s="22">
        <f t="shared" si="2"/>
        <v>0</v>
      </c>
      <c r="H18" s="23">
        <f t="shared" si="3"/>
        <v>754.12583999999993</v>
      </c>
      <c r="I18" s="51">
        <f t="shared" si="4"/>
        <v>1093.4824679999999</v>
      </c>
      <c r="J18" s="25">
        <f t="shared" si="5"/>
        <v>16402237.02</v>
      </c>
      <c r="K18" s="63">
        <f t="shared" si="30"/>
        <v>600000</v>
      </c>
      <c r="L18" s="25">
        <f>4*L2</f>
        <v>400000</v>
      </c>
      <c r="M18" s="25">
        <f t="shared" si="6"/>
        <v>17402237.02</v>
      </c>
      <c r="N18" s="54">
        <f t="shared" si="7"/>
        <v>0</v>
      </c>
      <c r="O18" s="25">
        <f t="shared" si="8"/>
        <v>17402237.02</v>
      </c>
      <c r="P18" s="25">
        <f t="shared" si="9"/>
        <v>273370.61699999997</v>
      </c>
      <c r="Q18" s="25">
        <f t="shared" si="10"/>
        <v>218696.49359999999</v>
      </c>
      <c r="R18" s="25">
        <f t="shared" si="11"/>
        <v>164022.37019999998</v>
      </c>
      <c r="S18" s="54"/>
      <c r="T18" s="25">
        <f t="shared" si="12"/>
        <v>18058326.500799999</v>
      </c>
      <c r="U18" s="25">
        <v>30000</v>
      </c>
      <c r="V18" s="25">
        <f t="shared" si="13"/>
        <v>2088268.4423999998</v>
      </c>
      <c r="W18" s="25">
        <f t="shared" si="14"/>
        <v>78730.737695999982</v>
      </c>
      <c r="X18" s="25">
        <f t="shared" si="15"/>
        <v>1218200</v>
      </c>
      <c r="Y18" s="64">
        <v>6000</v>
      </c>
      <c r="Z18" s="64">
        <f t="shared" si="16"/>
        <v>21479525.680895999</v>
      </c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21" customHeight="1" x14ac:dyDescent="0.25">
      <c r="A19" s="100" t="s">
        <v>136</v>
      </c>
      <c r="B19" s="49">
        <v>70.06</v>
      </c>
      <c r="C19" s="60">
        <f t="shared" ref="C19:D19" si="32">B19</f>
        <v>70.06</v>
      </c>
      <c r="D19" s="60">
        <f t="shared" si="32"/>
        <v>70.06</v>
      </c>
      <c r="E19" s="23">
        <f t="shared" si="1"/>
        <v>754.12583999999993</v>
      </c>
      <c r="F19" s="24">
        <v>0</v>
      </c>
      <c r="G19" s="22">
        <f t="shared" si="2"/>
        <v>0</v>
      </c>
      <c r="H19" s="23">
        <f t="shared" si="3"/>
        <v>754.12583999999993</v>
      </c>
      <c r="I19" s="23">
        <f t="shared" si="4"/>
        <v>1093.4824679999999</v>
      </c>
      <c r="J19" s="25">
        <f t="shared" si="5"/>
        <v>16402237.02</v>
      </c>
      <c r="K19" s="63">
        <f t="shared" si="30"/>
        <v>600000</v>
      </c>
      <c r="L19" s="25">
        <f>4*L2</f>
        <v>400000</v>
      </c>
      <c r="M19" s="25">
        <f t="shared" si="6"/>
        <v>17402237.02</v>
      </c>
      <c r="N19" s="54">
        <f t="shared" si="7"/>
        <v>0</v>
      </c>
      <c r="O19" s="25">
        <f t="shared" si="8"/>
        <v>17402237.02</v>
      </c>
      <c r="P19" s="25">
        <f t="shared" si="9"/>
        <v>273370.61699999997</v>
      </c>
      <c r="Q19" s="25">
        <f t="shared" si="10"/>
        <v>218696.49359999999</v>
      </c>
      <c r="R19" s="25">
        <f t="shared" si="11"/>
        <v>164022.37019999998</v>
      </c>
      <c r="S19" s="54"/>
      <c r="T19" s="25">
        <f t="shared" si="12"/>
        <v>18058326.500799999</v>
      </c>
      <c r="U19" s="25">
        <v>30000</v>
      </c>
      <c r="V19" s="25">
        <f t="shared" si="13"/>
        <v>2088268.4423999998</v>
      </c>
      <c r="W19" s="25">
        <f t="shared" si="14"/>
        <v>78730.737695999982</v>
      </c>
      <c r="X19" s="25">
        <f t="shared" si="15"/>
        <v>1218200</v>
      </c>
      <c r="Y19" s="64">
        <v>6000</v>
      </c>
      <c r="Z19" s="64">
        <f t="shared" si="16"/>
        <v>21479525.680895999</v>
      </c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</row>
    <row r="20" spans="1:37" ht="21" customHeight="1" x14ac:dyDescent="0.25">
      <c r="A20" s="100" t="s">
        <v>137</v>
      </c>
      <c r="B20" s="49">
        <v>45.32</v>
      </c>
      <c r="C20" s="60">
        <f t="shared" ref="C20:D20" si="33">B20</f>
        <v>45.32</v>
      </c>
      <c r="D20" s="60">
        <f t="shared" si="33"/>
        <v>45.32</v>
      </c>
      <c r="E20" s="73">
        <f t="shared" si="1"/>
        <v>487.82447999999999</v>
      </c>
      <c r="F20" s="20">
        <v>0</v>
      </c>
      <c r="G20" s="60">
        <f t="shared" si="2"/>
        <v>0</v>
      </c>
      <c r="H20" s="73">
        <f t="shared" si="3"/>
        <v>487.82447999999999</v>
      </c>
      <c r="I20" s="73">
        <f t="shared" si="4"/>
        <v>707.34549600000003</v>
      </c>
      <c r="J20" s="54">
        <f t="shared" si="5"/>
        <v>10610182.439999999</v>
      </c>
      <c r="K20" s="74">
        <f>1*K2</f>
        <v>600000</v>
      </c>
      <c r="L20" s="54">
        <f>3*L2</f>
        <v>300000</v>
      </c>
      <c r="M20" s="54">
        <f t="shared" si="6"/>
        <v>11510182.439999999</v>
      </c>
      <c r="N20" s="54">
        <f t="shared" si="7"/>
        <v>0</v>
      </c>
      <c r="O20" s="54">
        <f t="shared" si="8"/>
        <v>11510182.439999999</v>
      </c>
      <c r="P20" s="54">
        <f t="shared" si="9"/>
        <v>176836.37400000001</v>
      </c>
      <c r="Q20" s="54">
        <f t="shared" si="10"/>
        <v>141469.0992</v>
      </c>
      <c r="R20" s="54">
        <f t="shared" si="11"/>
        <v>106101.8244</v>
      </c>
      <c r="S20" s="54"/>
      <c r="T20" s="54">
        <f t="shared" si="12"/>
        <v>11934589.737599999</v>
      </c>
      <c r="U20" s="54">
        <v>30000</v>
      </c>
      <c r="V20" s="54">
        <f t="shared" si="13"/>
        <v>1381221.8927999998</v>
      </c>
      <c r="W20" s="54">
        <f t="shared" si="14"/>
        <v>50928.875711999994</v>
      </c>
      <c r="X20" s="54">
        <f t="shared" si="15"/>
        <v>805800</v>
      </c>
      <c r="Y20" s="75">
        <v>6000</v>
      </c>
      <c r="Z20" s="75">
        <f t="shared" si="16"/>
        <v>14208540.506111998</v>
      </c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101"/>
      <c r="L21" s="102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9" t="s">
        <v>82</v>
      </c>
      <c r="K23" s="29" t="s">
        <v>83</v>
      </c>
      <c r="L23" s="28"/>
      <c r="M23" s="33">
        <f>100/6</f>
        <v>16.666666666666668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103">
        <f>SUM(T4:T20)</f>
        <v>309090362.59520006</v>
      </c>
      <c r="L27" s="28">
        <f>18230</f>
        <v>18230</v>
      </c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>
        <f>K27/L27</f>
        <v>16955.039089149755</v>
      </c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5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6640625" defaultRowHeight="15" customHeight="1" x14ac:dyDescent="0.25"/>
  <cols>
    <col min="1" max="1" width="15.21875" customWidth="1"/>
    <col min="2" max="2" width="8" customWidth="1"/>
    <col min="3" max="4" width="6.109375" customWidth="1"/>
    <col min="5" max="5" width="5.77734375" customWidth="1"/>
    <col min="6" max="6" width="6" customWidth="1"/>
    <col min="7" max="7" width="5.44140625" customWidth="1"/>
    <col min="8" max="8" width="7.6640625" customWidth="1"/>
    <col min="9" max="9" width="9.1093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6.77734375" customWidth="1"/>
    <col min="15" max="15" width="11.44140625" customWidth="1"/>
    <col min="16" max="16" width="8" customWidth="1"/>
    <col min="17" max="17" width="7.6640625" customWidth="1"/>
    <col min="18" max="18" width="6.44140625" customWidth="1"/>
    <col min="19" max="19" width="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8">
        <v>600000</v>
      </c>
      <c r="L2" s="99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85</v>
      </c>
      <c r="G3" s="9" t="s">
        <v>86</v>
      </c>
      <c r="H3" s="9" t="s">
        <v>65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115" t="s">
        <v>121</v>
      </c>
      <c r="B4" s="49">
        <v>47.09</v>
      </c>
      <c r="C4" s="42">
        <f t="shared" ref="C4:D4" si="0">B4</f>
        <v>47.09</v>
      </c>
      <c r="D4" s="42">
        <f t="shared" si="0"/>
        <v>47.09</v>
      </c>
      <c r="E4" s="43">
        <f t="shared" ref="E4:E7" si="1">D4*10.764</f>
        <v>506.87675999999999</v>
      </c>
      <c r="F4" s="116">
        <v>6.86</v>
      </c>
      <c r="G4" s="42">
        <f t="shared" ref="G4:G20" si="2">F4*10.764</f>
        <v>73.841039999999992</v>
      </c>
      <c r="H4" s="43">
        <f t="shared" ref="H4:H20" si="3">E4+G4</f>
        <v>580.71780000000001</v>
      </c>
      <c r="I4" s="43">
        <f t="shared" ref="I4:I20" si="4">H4+(H4*45%)</f>
        <v>842.04080999999996</v>
      </c>
      <c r="J4" s="45">
        <f t="shared" ref="J4:J20" si="5">I4*$J$2</f>
        <v>12630612.15</v>
      </c>
      <c r="K4" s="45">
        <f>1*K2</f>
        <v>600000</v>
      </c>
      <c r="L4" s="45">
        <f>2*L2</f>
        <v>200000</v>
      </c>
      <c r="M4" s="45">
        <f t="shared" ref="M4:M7" si="6">SUM(J4:L4)</f>
        <v>13430612.15</v>
      </c>
      <c r="N4" s="46">
        <f t="shared" ref="N4:N20" si="7">($N$2*M4)</f>
        <v>0</v>
      </c>
      <c r="O4" s="45">
        <f t="shared" ref="O4:O20" si="8">M4-N4</f>
        <v>13430612.15</v>
      </c>
      <c r="P4" s="45">
        <f t="shared" ref="P4:P20" si="9">I4*$P$2</f>
        <v>210510.20249999998</v>
      </c>
      <c r="Q4" s="45">
        <f t="shared" ref="Q4:Q20" si="10">I4*$Q$2</f>
        <v>168408.16199999998</v>
      </c>
      <c r="R4" s="45">
        <f t="shared" ref="R4:R20" si="11">I4*$R$2</f>
        <v>126306.12149999999</v>
      </c>
      <c r="S4" s="45">
        <v>0</v>
      </c>
      <c r="T4" s="45">
        <f t="shared" ref="T4:T20" si="12">SUM(O4:S4)</f>
        <v>13935836.636000002</v>
      </c>
      <c r="U4" s="45">
        <v>30000</v>
      </c>
      <c r="V4" s="45">
        <f t="shared" ref="V4:V20" si="13">$V$2*O4</f>
        <v>1611673.4580000001</v>
      </c>
      <c r="W4" s="45">
        <f t="shared" ref="W4:W20" si="14">(12%*P4)+(12%*Q4)+(12%*R4)</f>
        <v>60626.938319999994</v>
      </c>
      <c r="X4" s="45">
        <f t="shared" ref="X4:X20" si="15">CEILING(($X$2*O4),100)</f>
        <v>940200</v>
      </c>
      <c r="Y4" s="47">
        <v>6000</v>
      </c>
      <c r="Z4" s="47">
        <f t="shared" ref="Z4:Z20" si="16">SUM(T4:Y4)</f>
        <v>16584337.032320002</v>
      </c>
      <c r="AA4" s="26"/>
      <c r="AB4" s="117" t="s">
        <v>67</v>
      </c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5">
      <c r="A5" s="115" t="s">
        <v>122</v>
      </c>
      <c r="B5" s="49">
        <v>70.06</v>
      </c>
      <c r="C5" s="42">
        <f t="shared" ref="C5:D5" si="17">B5</f>
        <v>70.06</v>
      </c>
      <c r="D5" s="42">
        <f t="shared" si="17"/>
        <v>70.06</v>
      </c>
      <c r="E5" s="43">
        <f t="shared" si="1"/>
        <v>754.12583999999993</v>
      </c>
      <c r="F5" s="69">
        <v>0</v>
      </c>
      <c r="G5" s="42">
        <f t="shared" si="2"/>
        <v>0</v>
      </c>
      <c r="H5" s="43">
        <f t="shared" si="3"/>
        <v>754.12583999999993</v>
      </c>
      <c r="I5" s="43">
        <f t="shared" si="4"/>
        <v>1093.4824679999999</v>
      </c>
      <c r="J5" s="45">
        <f t="shared" si="5"/>
        <v>16402237.02</v>
      </c>
      <c r="K5" s="45">
        <f>1*K2</f>
        <v>600000</v>
      </c>
      <c r="L5" s="45">
        <f>4*L2</f>
        <v>400000</v>
      </c>
      <c r="M5" s="45">
        <f t="shared" si="6"/>
        <v>17402237.02</v>
      </c>
      <c r="N5" s="46">
        <f t="shared" si="7"/>
        <v>0</v>
      </c>
      <c r="O5" s="45">
        <f t="shared" si="8"/>
        <v>17402237.02</v>
      </c>
      <c r="P5" s="45">
        <f t="shared" si="9"/>
        <v>273370.61699999997</v>
      </c>
      <c r="Q5" s="45">
        <f t="shared" si="10"/>
        <v>218696.49359999999</v>
      </c>
      <c r="R5" s="45">
        <f t="shared" si="11"/>
        <v>164022.37019999998</v>
      </c>
      <c r="S5" s="45">
        <v>0</v>
      </c>
      <c r="T5" s="45">
        <f t="shared" si="12"/>
        <v>18058326.500799999</v>
      </c>
      <c r="U5" s="45">
        <v>30000</v>
      </c>
      <c r="V5" s="45">
        <f t="shared" si="13"/>
        <v>2088268.4423999998</v>
      </c>
      <c r="W5" s="45">
        <f t="shared" si="14"/>
        <v>78730.737695999982</v>
      </c>
      <c r="X5" s="45">
        <f t="shared" si="15"/>
        <v>1218200</v>
      </c>
      <c r="Y5" s="47">
        <v>6000</v>
      </c>
      <c r="Z5" s="47">
        <f t="shared" si="16"/>
        <v>21479525.680895999</v>
      </c>
      <c r="AA5" s="26"/>
      <c r="AB5" s="117" t="s">
        <v>67</v>
      </c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5">
      <c r="A6" s="115" t="s">
        <v>123</v>
      </c>
      <c r="B6" s="49">
        <v>70.06</v>
      </c>
      <c r="C6" s="42">
        <f t="shared" ref="C6:D6" si="18">B6</f>
        <v>70.06</v>
      </c>
      <c r="D6" s="42">
        <f t="shared" si="18"/>
        <v>70.06</v>
      </c>
      <c r="E6" s="43">
        <f t="shared" si="1"/>
        <v>754.12583999999993</v>
      </c>
      <c r="F6" s="69">
        <v>0</v>
      </c>
      <c r="G6" s="42">
        <f t="shared" si="2"/>
        <v>0</v>
      </c>
      <c r="H6" s="43">
        <f t="shared" si="3"/>
        <v>754.12583999999993</v>
      </c>
      <c r="I6" s="43">
        <f t="shared" si="4"/>
        <v>1093.4824679999999</v>
      </c>
      <c r="J6" s="45">
        <f t="shared" si="5"/>
        <v>16402237.02</v>
      </c>
      <c r="K6" s="45">
        <f>1*K2</f>
        <v>600000</v>
      </c>
      <c r="L6" s="45">
        <f>4*L2</f>
        <v>400000</v>
      </c>
      <c r="M6" s="45">
        <f t="shared" si="6"/>
        <v>17402237.02</v>
      </c>
      <c r="N6" s="46">
        <f t="shared" si="7"/>
        <v>0</v>
      </c>
      <c r="O6" s="45">
        <f t="shared" si="8"/>
        <v>17402237.02</v>
      </c>
      <c r="P6" s="45">
        <f t="shared" si="9"/>
        <v>273370.61699999997</v>
      </c>
      <c r="Q6" s="45">
        <f t="shared" si="10"/>
        <v>218696.49359999999</v>
      </c>
      <c r="R6" s="45">
        <f t="shared" si="11"/>
        <v>164022.37019999998</v>
      </c>
      <c r="S6" s="45">
        <v>0</v>
      </c>
      <c r="T6" s="45">
        <f t="shared" si="12"/>
        <v>18058326.500799999</v>
      </c>
      <c r="U6" s="45">
        <v>30000</v>
      </c>
      <c r="V6" s="45">
        <f t="shared" si="13"/>
        <v>2088268.4423999998</v>
      </c>
      <c r="W6" s="45">
        <f t="shared" si="14"/>
        <v>78730.737695999982</v>
      </c>
      <c r="X6" s="45">
        <f t="shared" si="15"/>
        <v>1218200</v>
      </c>
      <c r="Y6" s="47">
        <v>6000</v>
      </c>
      <c r="Z6" s="47">
        <f t="shared" si="16"/>
        <v>21479525.680895999</v>
      </c>
      <c r="AA6" s="26"/>
      <c r="AB6" s="117" t="s">
        <v>67</v>
      </c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5">
      <c r="A7" s="115" t="s">
        <v>124</v>
      </c>
      <c r="B7" s="49">
        <v>70.06</v>
      </c>
      <c r="C7" s="42">
        <f t="shared" ref="C7:D7" si="19">B7</f>
        <v>70.06</v>
      </c>
      <c r="D7" s="42">
        <f t="shared" si="19"/>
        <v>70.06</v>
      </c>
      <c r="E7" s="43">
        <f t="shared" si="1"/>
        <v>754.12583999999993</v>
      </c>
      <c r="F7" s="69">
        <v>0</v>
      </c>
      <c r="G7" s="42">
        <f t="shared" si="2"/>
        <v>0</v>
      </c>
      <c r="H7" s="43">
        <f t="shared" si="3"/>
        <v>754.12583999999993</v>
      </c>
      <c r="I7" s="43">
        <f t="shared" si="4"/>
        <v>1093.4824679999999</v>
      </c>
      <c r="J7" s="45">
        <f t="shared" si="5"/>
        <v>16402237.02</v>
      </c>
      <c r="K7" s="45">
        <f>1*K2</f>
        <v>600000</v>
      </c>
      <c r="L7" s="45">
        <f>4*L2</f>
        <v>400000</v>
      </c>
      <c r="M7" s="45">
        <f t="shared" si="6"/>
        <v>17402237.02</v>
      </c>
      <c r="N7" s="46">
        <f t="shared" si="7"/>
        <v>0</v>
      </c>
      <c r="O7" s="45">
        <f t="shared" si="8"/>
        <v>17402237.02</v>
      </c>
      <c r="P7" s="45">
        <f t="shared" si="9"/>
        <v>273370.61699999997</v>
      </c>
      <c r="Q7" s="45">
        <f t="shared" si="10"/>
        <v>218696.49359999999</v>
      </c>
      <c r="R7" s="45">
        <f t="shared" si="11"/>
        <v>164022.37019999998</v>
      </c>
      <c r="S7" s="45">
        <v>0</v>
      </c>
      <c r="T7" s="45">
        <f t="shared" si="12"/>
        <v>18058326.500799999</v>
      </c>
      <c r="U7" s="45">
        <v>30000</v>
      </c>
      <c r="V7" s="45">
        <f t="shared" si="13"/>
        <v>2088268.4423999998</v>
      </c>
      <c r="W7" s="45">
        <f t="shared" si="14"/>
        <v>78730.737695999982</v>
      </c>
      <c r="X7" s="45">
        <f t="shared" si="15"/>
        <v>1218200</v>
      </c>
      <c r="Y7" s="47">
        <v>6000</v>
      </c>
      <c r="Z7" s="47">
        <f t="shared" si="16"/>
        <v>21479525.680895999</v>
      </c>
      <c r="AA7" s="26"/>
      <c r="AB7" s="117" t="s">
        <v>67</v>
      </c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5">
      <c r="A8" s="115" t="s">
        <v>125</v>
      </c>
      <c r="B8" s="118" t="s">
        <v>139</v>
      </c>
      <c r="C8" s="118" t="s">
        <v>139</v>
      </c>
      <c r="D8" s="118" t="s">
        <v>139</v>
      </c>
      <c r="E8" s="43"/>
      <c r="F8" s="69">
        <v>0</v>
      </c>
      <c r="G8" s="42">
        <f t="shared" si="2"/>
        <v>0</v>
      </c>
      <c r="H8" s="43">
        <f t="shared" si="3"/>
        <v>0</v>
      </c>
      <c r="I8" s="43">
        <f t="shared" si="4"/>
        <v>0</v>
      </c>
      <c r="J8" s="45">
        <f t="shared" si="5"/>
        <v>0</v>
      </c>
      <c r="K8" s="62"/>
      <c r="L8" s="45"/>
      <c r="M8" s="45"/>
      <c r="N8" s="46">
        <f t="shared" si="7"/>
        <v>0</v>
      </c>
      <c r="O8" s="45">
        <f t="shared" si="8"/>
        <v>0</v>
      </c>
      <c r="P8" s="45">
        <f t="shared" si="9"/>
        <v>0</v>
      </c>
      <c r="Q8" s="45">
        <f t="shared" si="10"/>
        <v>0</v>
      </c>
      <c r="R8" s="45">
        <f t="shared" si="11"/>
        <v>0</v>
      </c>
      <c r="S8" s="45">
        <v>0</v>
      </c>
      <c r="T8" s="45">
        <f t="shared" si="12"/>
        <v>0</v>
      </c>
      <c r="U8" s="62">
        <v>0</v>
      </c>
      <c r="V8" s="45">
        <f t="shared" si="13"/>
        <v>0</v>
      </c>
      <c r="W8" s="45">
        <f t="shared" si="14"/>
        <v>0</v>
      </c>
      <c r="X8" s="45">
        <f t="shared" si="15"/>
        <v>0</v>
      </c>
      <c r="Y8" s="119">
        <v>0</v>
      </c>
      <c r="Z8" s="47">
        <f t="shared" si="16"/>
        <v>0</v>
      </c>
      <c r="AA8" s="26"/>
      <c r="AB8" s="117" t="s">
        <v>67</v>
      </c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1" customHeight="1" x14ac:dyDescent="0.25">
      <c r="A9" s="115" t="s">
        <v>126</v>
      </c>
      <c r="B9" s="49">
        <v>87.09</v>
      </c>
      <c r="C9" s="42">
        <f t="shared" ref="C9:D9" si="20">B9</f>
        <v>87.09</v>
      </c>
      <c r="D9" s="42">
        <f t="shared" si="20"/>
        <v>87.09</v>
      </c>
      <c r="E9" s="43">
        <f t="shared" ref="E9:E20" si="21">D9*10.764</f>
        <v>937.43675999999994</v>
      </c>
      <c r="F9" s="69">
        <v>0</v>
      </c>
      <c r="G9" s="42">
        <f t="shared" si="2"/>
        <v>0</v>
      </c>
      <c r="H9" s="43">
        <f t="shared" si="3"/>
        <v>937.43675999999994</v>
      </c>
      <c r="I9" s="43">
        <f t="shared" si="4"/>
        <v>1359.2833019999998</v>
      </c>
      <c r="J9" s="45">
        <f t="shared" si="5"/>
        <v>20389249.529999997</v>
      </c>
      <c r="K9" s="45">
        <f>1*K2</f>
        <v>600000</v>
      </c>
      <c r="L9" s="45">
        <f>5*L2</f>
        <v>500000</v>
      </c>
      <c r="M9" s="45">
        <f t="shared" ref="M9:M20" si="22">SUM(J9:L9)</f>
        <v>21489249.529999997</v>
      </c>
      <c r="N9" s="46">
        <f t="shared" si="7"/>
        <v>0</v>
      </c>
      <c r="O9" s="45">
        <f t="shared" si="8"/>
        <v>21489249.529999997</v>
      </c>
      <c r="P9" s="45">
        <f t="shared" si="9"/>
        <v>339820.82549999998</v>
      </c>
      <c r="Q9" s="45">
        <f t="shared" si="10"/>
        <v>271856.66039999994</v>
      </c>
      <c r="R9" s="45">
        <f t="shared" si="11"/>
        <v>203892.49529999998</v>
      </c>
      <c r="S9" s="45">
        <v>0</v>
      </c>
      <c r="T9" s="45">
        <f t="shared" si="12"/>
        <v>22304819.511199996</v>
      </c>
      <c r="U9" s="45">
        <v>30000</v>
      </c>
      <c r="V9" s="45">
        <f t="shared" si="13"/>
        <v>2578709.9435999994</v>
      </c>
      <c r="W9" s="45">
        <f t="shared" si="14"/>
        <v>97868.397743999987</v>
      </c>
      <c r="X9" s="45">
        <f t="shared" si="15"/>
        <v>1504300</v>
      </c>
      <c r="Y9" s="47">
        <v>6000</v>
      </c>
      <c r="Z9" s="47">
        <f t="shared" si="16"/>
        <v>26521697.852543995</v>
      </c>
      <c r="AA9" s="26"/>
      <c r="AB9" s="117" t="s">
        <v>67</v>
      </c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5">
      <c r="A10" s="115" t="s">
        <v>127</v>
      </c>
      <c r="B10" s="49">
        <v>73.010000000000005</v>
      </c>
      <c r="C10" s="58">
        <f t="shared" ref="C10:D10" si="23">B10</f>
        <v>73.010000000000005</v>
      </c>
      <c r="D10" s="58">
        <f t="shared" si="23"/>
        <v>73.010000000000005</v>
      </c>
      <c r="E10" s="43">
        <f t="shared" si="21"/>
        <v>785.87963999999999</v>
      </c>
      <c r="F10" s="69">
        <v>0</v>
      </c>
      <c r="G10" s="42">
        <f t="shared" si="2"/>
        <v>0</v>
      </c>
      <c r="H10" s="43">
        <f t="shared" si="3"/>
        <v>785.87963999999999</v>
      </c>
      <c r="I10" s="43">
        <f t="shared" si="4"/>
        <v>1139.525478</v>
      </c>
      <c r="J10" s="45">
        <f t="shared" si="5"/>
        <v>17092882.170000002</v>
      </c>
      <c r="K10" s="45">
        <f>1*K2</f>
        <v>600000</v>
      </c>
      <c r="L10" s="45">
        <f>4*L2</f>
        <v>400000</v>
      </c>
      <c r="M10" s="45">
        <f t="shared" si="22"/>
        <v>18092882.170000002</v>
      </c>
      <c r="N10" s="46">
        <f t="shared" si="7"/>
        <v>0</v>
      </c>
      <c r="O10" s="45">
        <f t="shared" si="8"/>
        <v>18092882.170000002</v>
      </c>
      <c r="P10" s="45">
        <f t="shared" si="9"/>
        <v>284881.36950000003</v>
      </c>
      <c r="Q10" s="45">
        <f t="shared" si="10"/>
        <v>227905.0956</v>
      </c>
      <c r="R10" s="45">
        <f t="shared" si="11"/>
        <v>170928.8217</v>
      </c>
      <c r="S10" s="46"/>
      <c r="T10" s="45">
        <f t="shared" si="12"/>
        <v>18776597.456800003</v>
      </c>
      <c r="U10" s="45">
        <v>30000</v>
      </c>
      <c r="V10" s="45">
        <f t="shared" si="13"/>
        <v>2171145.8604000001</v>
      </c>
      <c r="W10" s="45">
        <f t="shared" si="14"/>
        <v>82045.834415999998</v>
      </c>
      <c r="X10" s="45">
        <f t="shared" si="15"/>
        <v>1266600</v>
      </c>
      <c r="Y10" s="47">
        <v>6000</v>
      </c>
      <c r="Z10" s="47">
        <f t="shared" si="16"/>
        <v>22332389.151616</v>
      </c>
      <c r="AA10" s="26"/>
      <c r="AB10" s="117" t="s">
        <v>67</v>
      </c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5">
      <c r="A11" s="115" t="s">
        <v>128</v>
      </c>
      <c r="B11" s="49">
        <v>64.37</v>
      </c>
      <c r="C11" s="58">
        <f t="shared" ref="C11:D11" si="24">B11</f>
        <v>64.37</v>
      </c>
      <c r="D11" s="58">
        <f t="shared" si="24"/>
        <v>64.37</v>
      </c>
      <c r="E11" s="43">
        <f t="shared" si="21"/>
        <v>692.87868000000003</v>
      </c>
      <c r="F11" s="69">
        <v>0</v>
      </c>
      <c r="G11" s="42">
        <f t="shared" si="2"/>
        <v>0</v>
      </c>
      <c r="H11" s="43">
        <f t="shared" si="3"/>
        <v>692.87868000000003</v>
      </c>
      <c r="I11" s="43">
        <f t="shared" si="4"/>
        <v>1004.674086</v>
      </c>
      <c r="J11" s="45">
        <f t="shared" si="5"/>
        <v>15070111.289999999</v>
      </c>
      <c r="K11" s="45">
        <f>1*K2</f>
        <v>600000</v>
      </c>
      <c r="L11" s="45">
        <f>4*L2</f>
        <v>400000</v>
      </c>
      <c r="M11" s="45">
        <f t="shared" si="22"/>
        <v>16070111.289999999</v>
      </c>
      <c r="N11" s="46">
        <f t="shared" si="7"/>
        <v>0</v>
      </c>
      <c r="O11" s="45">
        <f t="shared" si="8"/>
        <v>16070111.289999999</v>
      </c>
      <c r="P11" s="45">
        <f t="shared" si="9"/>
        <v>251168.5215</v>
      </c>
      <c r="Q11" s="45">
        <f t="shared" si="10"/>
        <v>200934.81719999999</v>
      </c>
      <c r="R11" s="45">
        <f t="shared" si="11"/>
        <v>150701.11290000001</v>
      </c>
      <c r="S11" s="46"/>
      <c r="T11" s="45">
        <f t="shared" si="12"/>
        <v>16672915.741599999</v>
      </c>
      <c r="U11" s="45">
        <v>30000</v>
      </c>
      <c r="V11" s="45">
        <f t="shared" si="13"/>
        <v>1928413.3547999999</v>
      </c>
      <c r="W11" s="45">
        <f t="shared" si="14"/>
        <v>72336.534191999992</v>
      </c>
      <c r="X11" s="45">
        <f t="shared" si="15"/>
        <v>1125000</v>
      </c>
      <c r="Y11" s="47">
        <v>6000</v>
      </c>
      <c r="Z11" s="47">
        <f t="shared" si="16"/>
        <v>19834665.630592</v>
      </c>
      <c r="AA11" s="26"/>
      <c r="AB11" s="117" t="s">
        <v>67</v>
      </c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5">
      <c r="A12" s="115" t="s">
        <v>129</v>
      </c>
      <c r="B12" s="49">
        <v>88.21</v>
      </c>
      <c r="C12" s="58">
        <f t="shared" ref="C12:D12" si="25">B12</f>
        <v>88.21</v>
      </c>
      <c r="D12" s="58">
        <f t="shared" si="25"/>
        <v>88.21</v>
      </c>
      <c r="E12" s="43">
        <f t="shared" si="21"/>
        <v>949.49243999999987</v>
      </c>
      <c r="F12" s="69">
        <v>0</v>
      </c>
      <c r="G12" s="42">
        <f t="shared" si="2"/>
        <v>0</v>
      </c>
      <c r="H12" s="43">
        <f t="shared" si="3"/>
        <v>949.49243999999987</v>
      </c>
      <c r="I12" s="43">
        <f t="shared" si="4"/>
        <v>1376.7640379999998</v>
      </c>
      <c r="J12" s="45">
        <f t="shared" si="5"/>
        <v>20651460.569999997</v>
      </c>
      <c r="K12" s="62">
        <f>1*K2</f>
        <v>600000</v>
      </c>
      <c r="L12" s="45">
        <f>5*L2</f>
        <v>500000</v>
      </c>
      <c r="M12" s="45">
        <f t="shared" si="22"/>
        <v>21751460.569999997</v>
      </c>
      <c r="N12" s="46">
        <f t="shared" si="7"/>
        <v>0</v>
      </c>
      <c r="O12" s="45">
        <f t="shared" si="8"/>
        <v>21751460.569999997</v>
      </c>
      <c r="P12" s="45">
        <f t="shared" si="9"/>
        <v>344191.00949999993</v>
      </c>
      <c r="Q12" s="45">
        <f t="shared" si="10"/>
        <v>275352.80759999994</v>
      </c>
      <c r="R12" s="45">
        <f t="shared" si="11"/>
        <v>206514.60569999996</v>
      </c>
      <c r="S12" s="46"/>
      <c r="T12" s="45">
        <f t="shared" si="12"/>
        <v>22577518.992799997</v>
      </c>
      <c r="U12" s="45">
        <v>30000</v>
      </c>
      <c r="V12" s="45">
        <f t="shared" si="13"/>
        <v>2610175.2683999995</v>
      </c>
      <c r="W12" s="45">
        <f t="shared" si="14"/>
        <v>99127.010735999982</v>
      </c>
      <c r="X12" s="45">
        <f t="shared" si="15"/>
        <v>1522700</v>
      </c>
      <c r="Y12" s="47">
        <v>6000</v>
      </c>
      <c r="Z12" s="47">
        <f t="shared" si="16"/>
        <v>26845521.271935996</v>
      </c>
      <c r="AA12" s="26"/>
      <c r="AB12" s="117" t="s">
        <v>67</v>
      </c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5">
      <c r="A13" s="115" t="s">
        <v>130</v>
      </c>
      <c r="B13" s="49">
        <v>70.06</v>
      </c>
      <c r="C13" s="58">
        <f t="shared" ref="C13:D13" si="26">B13</f>
        <v>70.06</v>
      </c>
      <c r="D13" s="58">
        <f t="shared" si="26"/>
        <v>70.06</v>
      </c>
      <c r="E13" s="43">
        <f t="shared" si="21"/>
        <v>754.12583999999993</v>
      </c>
      <c r="F13" s="69">
        <v>0</v>
      </c>
      <c r="G13" s="42">
        <f t="shared" si="2"/>
        <v>0</v>
      </c>
      <c r="H13" s="43">
        <f t="shared" si="3"/>
        <v>754.12583999999993</v>
      </c>
      <c r="I13" s="43">
        <f t="shared" si="4"/>
        <v>1093.4824679999999</v>
      </c>
      <c r="J13" s="45">
        <f t="shared" si="5"/>
        <v>16402237.02</v>
      </c>
      <c r="K13" s="62">
        <f>1*K2</f>
        <v>600000</v>
      </c>
      <c r="L13" s="45">
        <f>4*L2</f>
        <v>400000</v>
      </c>
      <c r="M13" s="45">
        <f t="shared" si="22"/>
        <v>17402237.02</v>
      </c>
      <c r="N13" s="46">
        <f t="shared" si="7"/>
        <v>0</v>
      </c>
      <c r="O13" s="45">
        <f t="shared" si="8"/>
        <v>17402237.02</v>
      </c>
      <c r="P13" s="45">
        <f t="shared" si="9"/>
        <v>273370.61699999997</v>
      </c>
      <c r="Q13" s="45">
        <f t="shared" si="10"/>
        <v>218696.49359999999</v>
      </c>
      <c r="R13" s="45">
        <f t="shared" si="11"/>
        <v>164022.37019999998</v>
      </c>
      <c r="S13" s="46"/>
      <c r="T13" s="45">
        <f t="shared" si="12"/>
        <v>18058326.500799999</v>
      </c>
      <c r="U13" s="45">
        <v>30000</v>
      </c>
      <c r="V13" s="45">
        <f t="shared" si="13"/>
        <v>2088268.4423999998</v>
      </c>
      <c r="W13" s="45">
        <f t="shared" si="14"/>
        <v>78730.737695999982</v>
      </c>
      <c r="X13" s="45">
        <f t="shared" si="15"/>
        <v>1218200</v>
      </c>
      <c r="Y13" s="47">
        <v>6000</v>
      </c>
      <c r="Z13" s="47">
        <f t="shared" si="16"/>
        <v>21479525.680895999</v>
      </c>
      <c r="AA13" s="26"/>
      <c r="AB13" s="117" t="s">
        <v>67</v>
      </c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5">
      <c r="A14" s="115" t="s">
        <v>131</v>
      </c>
      <c r="B14" s="49">
        <v>88.21</v>
      </c>
      <c r="C14" s="58">
        <f t="shared" ref="C14:D14" si="27">B14</f>
        <v>88.21</v>
      </c>
      <c r="D14" s="58">
        <f t="shared" si="27"/>
        <v>88.21</v>
      </c>
      <c r="E14" s="43">
        <f t="shared" si="21"/>
        <v>949.49243999999987</v>
      </c>
      <c r="F14" s="69">
        <v>0</v>
      </c>
      <c r="G14" s="42">
        <f t="shared" si="2"/>
        <v>0</v>
      </c>
      <c r="H14" s="43">
        <f t="shared" si="3"/>
        <v>949.49243999999987</v>
      </c>
      <c r="I14" s="43">
        <f t="shared" si="4"/>
        <v>1376.7640379999998</v>
      </c>
      <c r="J14" s="45">
        <f t="shared" si="5"/>
        <v>20651460.569999997</v>
      </c>
      <c r="K14" s="62">
        <f>1*K2</f>
        <v>600000</v>
      </c>
      <c r="L14" s="45">
        <f>5*L2</f>
        <v>500000</v>
      </c>
      <c r="M14" s="45">
        <f t="shared" si="22"/>
        <v>21751460.569999997</v>
      </c>
      <c r="N14" s="46">
        <f t="shared" si="7"/>
        <v>0</v>
      </c>
      <c r="O14" s="45">
        <f t="shared" si="8"/>
        <v>21751460.569999997</v>
      </c>
      <c r="P14" s="45">
        <f t="shared" si="9"/>
        <v>344191.00949999993</v>
      </c>
      <c r="Q14" s="45">
        <f t="shared" si="10"/>
        <v>275352.80759999994</v>
      </c>
      <c r="R14" s="45">
        <f t="shared" si="11"/>
        <v>206514.60569999996</v>
      </c>
      <c r="S14" s="46"/>
      <c r="T14" s="45">
        <f t="shared" si="12"/>
        <v>22577518.992799997</v>
      </c>
      <c r="U14" s="45">
        <v>30000</v>
      </c>
      <c r="V14" s="45">
        <f t="shared" si="13"/>
        <v>2610175.2683999995</v>
      </c>
      <c r="W14" s="45">
        <f t="shared" si="14"/>
        <v>99127.010735999982</v>
      </c>
      <c r="X14" s="45">
        <f t="shared" si="15"/>
        <v>1522700</v>
      </c>
      <c r="Y14" s="47">
        <v>6000</v>
      </c>
      <c r="Z14" s="47">
        <f t="shared" si="16"/>
        <v>26845521.271935996</v>
      </c>
      <c r="AA14" s="26"/>
      <c r="AB14" s="117" t="s">
        <v>67</v>
      </c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5">
      <c r="A15" s="115" t="s">
        <v>132</v>
      </c>
      <c r="B15" s="49">
        <v>70.06</v>
      </c>
      <c r="C15" s="58">
        <f t="shared" ref="C15:D15" si="28">B15</f>
        <v>70.06</v>
      </c>
      <c r="D15" s="58">
        <f t="shared" si="28"/>
        <v>70.06</v>
      </c>
      <c r="E15" s="15">
        <f t="shared" si="21"/>
        <v>754.12583999999993</v>
      </c>
      <c r="F15" s="16">
        <v>0</v>
      </c>
      <c r="G15" s="14">
        <f t="shared" si="2"/>
        <v>0</v>
      </c>
      <c r="H15" s="15">
        <f t="shared" si="3"/>
        <v>754.12583999999993</v>
      </c>
      <c r="I15" s="43">
        <f t="shared" si="4"/>
        <v>1093.4824679999999</v>
      </c>
      <c r="J15" s="17">
        <f t="shared" si="5"/>
        <v>16402237.02</v>
      </c>
      <c r="K15" s="71">
        <f>1*K2</f>
        <v>600000</v>
      </c>
      <c r="L15" s="17">
        <f>4*L2</f>
        <v>400000</v>
      </c>
      <c r="M15" s="17">
        <f t="shared" si="22"/>
        <v>17402237.02</v>
      </c>
      <c r="N15" s="46">
        <f t="shared" si="7"/>
        <v>0</v>
      </c>
      <c r="O15" s="17">
        <f t="shared" si="8"/>
        <v>17402237.02</v>
      </c>
      <c r="P15" s="17">
        <f t="shared" si="9"/>
        <v>273370.61699999997</v>
      </c>
      <c r="Q15" s="17">
        <f t="shared" si="10"/>
        <v>218696.49359999999</v>
      </c>
      <c r="R15" s="17">
        <f t="shared" si="11"/>
        <v>164022.37019999998</v>
      </c>
      <c r="S15" s="46"/>
      <c r="T15" s="17">
        <f t="shared" si="12"/>
        <v>18058326.500799999</v>
      </c>
      <c r="U15" s="17">
        <v>30000</v>
      </c>
      <c r="V15" s="17">
        <f t="shared" si="13"/>
        <v>2088268.4423999998</v>
      </c>
      <c r="W15" s="17">
        <f t="shared" si="14"/>
        <v>78730.737695999982</v>
      </c>
      <c r="X15" s="17">
        <f t="shared" si="15"/>
        <v>1218200</v>
      </c>
      <c r="Y15" s="72">
        <v>6000</v>
      </c>
      <c r="Z15" s="72">
        <f t="shared" si="16"/>
        <v>21479525.680895999</v>
      </c>
      <c r="AA15" s="26"/>
      <c r="AB15" s="117" t="s">
        <v>67</v>
      </c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5">
      <c r="A16" s="115" t="s">
        <v>133</v>
      </c>
      <c r="B16" s="49">
        <v>70.06</v>
      </c>
      <c r="C16" s="58">
        <f t="shared" ref="C16:D16" si="29">B16</f>
        <v>70.06</v>
      </c>
      <c r="D16" s="58">
        <f t="shared" si="29"/>
        <v>70.06</v>
      </c>
      <c r="E16" s="15">
        <f t="shared" si="21"/>
        <v>754.12583999999993</v>
      </c>
      <c r="F16" s="16">
        <v>0</v>
      </c>
      <c r="G16" s="14">
        <f t="shared" si="2"/>
        <v>0</v>
      </c>
      <c r="H16" s="15">
        <f t="shared" si="3"/>
        <v>754.12583999999993</v>
      </c>
      <c r="I16" s="43">
        <f t="shared" si="4"/>
        <v>1093.4824679999999</v>
      </c>
      <c r="J16" s="17">
        <f t="shared" si="5"/>
        <v>16402237.02</v>
      </c>
      <c r="K16" s="71">
        <f>1*K2</f>
        <v>600000</v>
      </c>
      <c r="L16" s="17">
        <f>4*L2</f>
        <v>400000</v>
      </c>
      <c r="M16" s="17">
        <f t="shared" si="22"/>
        <v>17402237.02</v>
      </c>
      <c r="N16" s="46">
        <f t="shared" si="7"/>
        <v>0</v>
      </c>
      <c r="O16" s="17">
        <f t="shared" si="8"/>
        <v>17402237.02</v>
      </c>
      <c r="P16" s="17">
        <f t="shared" si="9"/>
        <v>273370.61699999997</v>
      </c>
      <c r="Q16" s="17">
        <f t="shared" si="10"/>
        <v>218696.49359999999</v>
      </c>
      <c r="R16" s="17">
        <f t="shared" si="11"/>
        <v>164022.37019999998</v>
      </c>
      <c r="S16" s="46"/>
      <c r="T16" s="17">
        <f t="shared" si="12"/>
        <v>18058326.500799999</v>
      </c>
      <c r="U16" s="17">
        <v>30000</v>
      </c>
      <c r="V16" s="17">
        <f t="shared" si="13"/>
        <v>2088268.4423999998</v>
      </c>
      <c r="W16" s="17">
        <f t="shared" si="14"/>
        <v>78730.737695999982</v>
      </c>
      <c r="X16" s="17">
        <f t="shared" si="15"/>
        <v>1218200</v>
      </c>
      <c r="Y16" s="72">
        <v>6000</v>
      </c>
      <c r="Z16" s="72">
        <f t="shared" si="16"/>
        <v>21479525.680895999</v>
      </c>
      <c r="AA16" s="26"/>
      <c r="AB16" s="117" t="s">
        <v>67</v>
      </c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5">
      <c r="A17" s="115" t="s">
        <v>134</v>
      </c>
      <c r="B17" s="49">
        <v>70.06</v>
      </c>
      <c r="C17" s="58">
        <f t="shared" ref="C17:D17" si="30">B17</f>
        <v>70.06</v>
      </c>
      <c r="D17" s="58">
        <f t="shared" si="30"/>
        <v>70.06</v>
      </c>
      <c r="E17" s="15">
        <f t="shared" si="21"/>
        <v>754.12583999999993</v>
      </c>
      <c r="F17" s="16">
        <v>0</v>
      </c>
      <c r="G17" s="14">
        <f t="shared" si="2"/>
        <v>0</v>
      </c>
      <c r="H17" s="15">
        <f t="shared" si="3"/>
        <v>754.12583999999993</v>
      </c>
      <c r="I17" s="43">
        <f t="shared" si="4"/>
        <v>1093.4824679999999</v>
      </c>
      <c r="J17" s="17">
        <f t="shared" si="5"/>
        <v>16402237.02</v>
      </c>
      <c r="K17" s="71">
        <f t="shared" ref="K17:K19" si="31">1*K4</f>
        <v>600000</v>
      </c>
      <c r="L17" s="17">
        <f>4*L2</f>
        <v>400000</v>
      </c>
      <c r="M17" s="17">
        <f t="shared" si="22"/>
        <v>17402237.02</v>
      </c>
      <c r="N17" s="46">
        <f t="shared" si="7"/>
        <v>0</v>
      </c>
      <c r="O17" s="17">
        <f t="shared" si="8"/>
        <v>17402237.02</v>
      </c>
      <c r="P17" s="17">
        <f t="shared" si="9"/>
        <v>273370.61699999997</v>
      </c>
      <c r="Q17" s="17">
        <f t="shared" si="10"/>
        <v>218696.49359999999</v>
      </c>
      <c r="R17" s="17">
        <f t="shared" si="11"/>
        <v>164022.37019999998</v>
      </c>
      <c r="S17" s="46"/>
      <c r="T17" s="17">
        <f t="shared" si="12"/>
        <v>18058326.500799999</v>
      </c>
      <c r="U17" s="17">
        <v>30000</v>
      </c>
      <c r="V17" s="17">
        <f t="shared" si="13"/>
        <v>2088268.4423999998</v>
      </c>
      <c r="W17" s="17">
        <f t="shared" si="14"/>
        <v>78730.737695999982</v>
      </c>
      <c r="X17" s="17">
        <f t="shared" si="15"/>
        <v>1218200</v>
      </c>
      <c r="Y17" s="72">
        <v>6000</v>
      </c>
      <c r="Z17" s="72">
        <f t="shared" si="16"/>
        <v>21479525.680895999</v>
      </c>
      <c r="AA17" s="26"/>
      <c r="AB17" s="117" t="s">
        <v>67</v>
      </c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5">
      <c r="A18" s="115" t="s">
        <v>135</v>
      </c>
      <c r="B18" s="49">
        <v>70.06</v>
      </c>
      <c r="C18" s="58">
        <f t="shared" ref="C18:D18" si="32">B18</f>
        <v>70.06</v>
      </c>
      <c r="D18" s="58">
        <f t="shared" si="32"/>
        <v>70.06</v>
      </c>
      <c r="E18" s="15">
        <f t="shared" si="21"/>
        <v>754.12583999999993</v>
      </c>
      <c r="F18" s="16">
        <v>0</v>
      </c>
      <c r="G18" s="14">
        <f t="shared" si="2"/>
        <v>0</v>
      </c>
      <c r="H18" s="15">
        <f t="shared" si="3"/>
        <v>754.12583999999993</v>
      </c>
      <c r="I18" s="43">
        <f t="shared" si="4"/>
        <v>1093.4824679999999</v>
      </c>
      <c r="J18" s="17">
        <f t="shared" si="5"/>
        <v>16402237.02</v>
      </c>
      <c r="K18" s="71">
        <f t="shared" si="31"/>
        <v>600000</v>
      </c>
      <c r="L18" s="17">
        <f>4*L2</f>
        <v>400000</v>
      </c>
      <c r="M18" s="17">
        <f t="shared" si="22"/>
        <v>17402237.02</v>
      </c>
      <c r="N18" s="46">
        <f t="shared" si="7"/>
        <v>0</v>
      </c>
      <c r="O18" s="17">
        <f t="shared" si="8"/>
        <v>17402237.02</v>
      </c>
      <c r="P18" s="17">
        <f t="shared" si="9"/>
        <v>273370.61699999997</v>
      </c>
      <c r="Q18" s="17">
        <f t="shared" si="10"/>
        <v>218696.49359999999</v>
      </c>
      <c r="R18" s="17">
        <f t="shared" si="11"/>
        <v>164022.37019999998</v>
      </c>
      <c r="S18" s="46"/>
      <c r="T18" s="17">
        <f t="shared" si="12"/>
        <v>18058326.500799999</v>
      </c>
      <c r="U18" s="17">
        <v>30000</v>
      </c>
      <c r="V18" s="17">
        <f t="shared" si="13"/>
        <v>2088268.4423999998</v>
      </c>
      <c r="W18" s="17">
        <f t="shared" si="14"/>
        <v>78730.737695999982</v>
      </c>
      <c r="X18" s="17">
        <f t="shared" si="15"/>
        <v>1218200</v>
      </c>
      <c r="Y18" s="72">
        <v>6000</v>
      </c>
      <c r="Z18" s="72">
        <f t="shared" si="16"/>
        <v>21479525.680895999</v>
      </c>
      <c r="AA18" s="26"/>
      <c r="AB18" s="117" t="s">
        <v>67</v>
      </c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21" customHeight="1" x14ac:dyDescent="0.25">
      <c r="A19" s="115" t="s">
        <v>136</v>
      </c>
      <c r="B19" s="49">
        <v>70.06</v>
      </c>
      <c r="C19" s="58">
        <f t="shared" ref="C19:D19" si="33">B19</f>
        <v>70.06</v>
      </c>
      <c r="D19" s="58">
        <f t="shared" si="33"/>
        <v>70.06</v>
      </c>
      <c r="E19" s="15">
        <f t="shared" si="21"/>
        <v>754.12583999999993</v>
      </c>
      <c r="F19" s="16">
        <v>0</v>
      </c>
      <c r="G19" s="14">
        <f t="shared" si="2"/>
        <v>0</v>
      </c>
      <c r="H19" s="15">
        <f t="shared" si="3"/>
        <v>754.12583999999993</v>
      </c>
      <c r="I19" s="15">
        <f t="shared" si="4"/>
        <v>1093.4824679999999</v>
      </c>
      <c r="J19" s="17">
        <f t="shared" si="5"/>
        <v>16402237.02</v>
      </c>
      <c r="K19" s="71">
        <f t="shared" si="31"/>
        <v>600000</v>
      </c>
      <c r="L19" s="17">
        <f>4*L2</f>
        <v>400000</v>
      </c>
      <c r="M19" s="17">
        <f t="shared" si="22"/>
        <v>17402237.02</v>
      </c>
      <c r="N19" s="46">
        <f t="shared" si="7"/>
        <v>0</v>
      </c>
      <c r="O19" s="17">
        <f t="shared" si="8"/>
        <v>17402237.02</v>
      </c>
      <c r="P19" s="17">
        <f t="shared" si="9"/>
        <v>273370.61699999997</v>
      </c>
      <c r="Q19" s="17">
        <f t="shared" si="10"/>
        <v>218696.49359999999</v>
      </c>
      <c r="R19" s="17">
        <f t="shared" si="11"/>
        <v>164022.37019999998</v>
      </c>
      <c r="S19" s="46"/>
      <c r="T19" s="17">
        <f t="shared" si="12"/>
        <v>18058326.500799999</v>
      </c>
      <c r="U19" s="17">
        <v>30000</v>
      </c>
      <c r="V19" s="17">
        <f t="shared" si="13"/>
        <v>2088268.4423999998</v>
      </c>
      <c r="W19" s="17">
        <f t="shared" si="14"/>
        <v>78730.737695999982</v>
      </c>
      <c r="X19" s="17">
        <f t="shared" si="15"/>
        <v>1218200</v>
      </c>
      <c r="Y19" s="72">
        <v>6000</v>
      </c>
      <c r="Z19" s="72">
        <f t="shared" si="16"/>
        <v>21479525.680895999</v>
      </c>
      <c r="AA19" s="26"/>
      <c r="AB19" s="117" t="s">
        <v>67</v>
      </c>
      <c r="AC19" s="26"/>
      <c r="AD19" s="26"/>
      <c r="AE19" s="26"/>
      <c r="AF19" s="26"/>
      <c r="AG19" s="26"/>
      <c r="AH19" s="26"/>
      <c r="AI19" s="26"/>
      <c r="AJ19" s="26"/>
      <c r="AK19" s="26"/>
    </row>
    <row r="20" spans="1:37" ht="21" customHeight="1" x14ac:dyDescent="0.25">
      <c r="A20" s="115" t="s">
        <v>137</v>
      </c>
      <c r="B20" s="49">
        <v>45.32</v>
      </c>
      <c r="C20" s="58">
        <f t="shared" ref="C20:D20" si="34">B20</f>
        <v>45.32</v>
      </c>
      <c r="D20" s="58">
        <f t="shared" si="34"/>
        <v>45.32</v>
      </c>
      <c r="E20" s="65">
        <f t="shared" si="21"/>
        <v>487.82447999999999</v>
      </c>
      <c r="F20" s="12">
        <v>0</v>
      </c>
      <c r="G20" s="58">
        <f t="shared" si="2"/>
        <v>0</v>
      </c>
      <c r="H20" s="65">
        <f t="shared" si="3"/>
        <v>487.82447999999999</v>
      </c>
      <c r="I20" s="65">
        <f t="shared" si="4"/>
        <v>707.34549600000003</v>
      </c>
      <c r="J20" s="46">
        <f t="shared" si="5"/>
        <v>10610182.439999999</v>
      </c>
      <c r="K20" s="66">
        <f>1*K2</f>
        <v>600000</v>
      </c>
      <c r="L20" s="46">
        <f>3*L2</f>
        <v>300000</v>
      </c>
      <c r="M20" s="46">
        <f t="shared" si="22"/>
        <v>11510182.439999999</v>
      </c>
      <c r="N20" s="46">
        <f t="shared" si="7"/>
        <v>0</v>
      </c>
      <c r="O20" s="46">
        <f t="shared" si="8"/>
        <v>11510182.439999999</v>
      </c>
      <c r="P20" s="46">
        <f t="shared" si="9"/>
        <v>176836.37400000001</v>
      </c>
      <c r="Q20" s="46">
        <f t="shared" si="10"/>
        <v>141469.0992</v>
      </c>
      <c r="R20" s="46">
        <f t="shared" si="11"/>
        <v>106101.8244</v>
      </c>
      <c r="S20" s="46"/>
      <c r="T20" s="46">
        <f t="shared" si="12"/>
        <v>11934589.737599999</v>
      </c>
      <c r="U20" s="46">
        <v>30000</v>
      </c>
      <c r="V20" s="46">
        <f t="shared" si="13"/>
        <v>1381221.8927999998</v>
      </c>
      <c r="W20" s="46">
        <f t="shared" si="14"/>
        <v>50928.875711999994</v>
      </c>
      <c r="X20" s="46">
        <f t="shared" si="15"/>
        <v>805800</v>
      </c>
      <c r="Y20" s="67">
        <v>6000</v>
      </c>
      <c r="Z20" s="67">
        <f t="shared" si="16"/>
        <v>14208540.506111998</v>
      </c>
      <c r="AA20" s="26"/>
      <c r="AB20" s="117" t="s">
        <v>67</v>
      </c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101"/>
      <c r="L21" s="102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9" t="s">
        <v>82</v>
      </c>
      <c r="K23" s="29" t="s">
        <v>83</v>
      </c>
      <c r="L23" s="28"/>
      <c r="M23" s="33">
        <f>100/6</f>
        <v>16.666666666666668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5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6640625" defaultRowHeight="15" customHeight="1" x14ac:dyDescent="0.25"/>
  <cols>
    <col min="1" max="1" width="15.21875" customWidth="1"/>
    <col min="2" max="2" width="8" customWidth="1"/>
    <col min="3" max="4" width="6.109375" customWidth="1"/>
    <col min="5" max="5" width="5.77734375" customWidth="1"/>
    <col min="6" max="6" width="6" customWidth="1"/>
    <col min="7" max="7" width="5.44140625" customWidth="1"/>
    <col min="8" max="8" width="7.6640625" customWidth="1"/>
    <col min="9" max="9" width="9.1093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6.77734375" customWidth="1"/>
    <col min="15" max="15" width="11.44140625" customWidth="1"/>
    <col min="16" max="16" width="8" customWidth="1"/>
    <col min="17" max="17" width="7.6640625" customWidth="1"/>
    <col min="18" max="18" width="6.44140625" customWidth="1"/>
    <col min="19" max="19" width="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8">
        <v>600000</v>
      </c>
      <c r="L2" s="99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85</v>
      </c>
      <c r="G3" s="9" t="s">
        <v>86</v>
      </c>
      <c r="H3" s="9" t="s">
        <v>65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120" t="s">
        <v>121</v>
      </c>
      <c r="B4" s="49">
        <v>47.09</v>
      </c>
      <c r="C4" s="121">
        <f t="shared" ref="C4:D4" si="0">B4</f>
        <v>47.09</v>
      </c>
      <c r="D4" s="121">
        <f t="shared" si="0"/>
        <v>47.09</v>
      </c>
      <c r="E4" s="122">
        <f t="shared" ref="E4:E20" si="1">D4*10.764</f>
        <v>506.87675999999999</v>
      </c>
      <c r="F4" s="123">
        <v>6.86</v>
      </c>
      <c r="G4" s="121">
        <f t="shared" ref="G4:G20" si="2">F4*10.764</f>
        <v>73.841039999999992</v>
      </c>
      <c r="H4" s="122">
        <f t="shared" ref="H4:H20" si="3">E4+G4</f>
        <v>580.71780000000001</v>
      </c>
      <c r="I4" s="122">
        <f t="shared" ref="I4:I20" si="4">H4+(H4*45%)</f>
        <v>842.04080999999996</v>
      </c>
      <c r="J4" s="124">
        <f t="shared" ref="J4:J20" si="5">I4*$J$2</f>
        <v>12630612.15</v>
      </c>
      <c r="K4" s="124">
        <f>1*K2</f>
        <v>600000</v>
      </c>
      <c r="L4" s="124">
        <f>2*L2</f>
        <v>200000</v>
      </c>
      <c r="M4" s="124">
        <f t="shared" ref="M4:M20" si="6">SUM(J4:L4)</f>
        <v>13430612.15</v>
      </c>
      <c r="N4" s="125">
        <f t="shared" ref="N4:N20" si="7">($N$2*M4)</f>
        <v>0</v>
      </c>
      <c r="O4" s="124">
        <f t="shared" ref="O4:O20" si="8">M4-N4</f>
        <v>13430612.15</v>
      </c>
      <c r="P4" s="124">
        <f t="shared" ref="P4:P20" si="9">I4*$P$2</f>
        <v>210510.20249999998</v>
      </c>
      <c r="Q4" s="124">
        <f t="shared" ref="Q4:Q20" si="10">I4*$Q$2</f>
        <v>168408.16199999998</v>
      </c>
      <c r="R4" s="124">
        <f t="shared" ref="R4:R20" si="11">I4*$R$2</f>
        <v>126306.12149999999</v>
      </c>
      <c r="S4" s="124">
        <v>0</v>
      </c>
      <c r="T4" s="124">
        <f t="shared" ref="T4:T20" si="12">SUM(O4:S4)</f>
        <v>13935836.636000002</v>
      </c>
      <c r="U4" s="124">
        <v>30000</v>
      </c>
      <c r="V4" s="124">
        <f t="shared" ref="V4:V20" si="13">$V$2*O4</f>
        <v>1611673.4580000001</v>
      </c>
      <c r="W4" s="124">
        <f t="shared" ref="W4:W20" si="14">(12%*P4)+(12%*Q4)+(12%*R4)</f>
        <v>60626.938319999994</v>
      </c>
      <c r="X4" s="124">
        <f t="shared" ref="X4:X20" si="15">CEILING(($X$2*O4),100)</f>
        <v>940200</v>
      </c>
      <c r="Y4" s="126">
        <v>6000</v>
      </c>
      <c r="Z4" s="126">
        <f t="shared" ref="Z4:Z20" si="16">SUM(T4:Y4)</f>
        <v>16584337.032320002</v>
      </c>
      <c r="AA4" s="127"/>
      <c r="AB4" s="128" t="s">
        <v>72</v>
      </c>
      <c r="AC4" s="127"/>
      <c r="AD4" s="127"/>
      <c r="AE4" s="127"/>
      <c r="AF4" s="127"/>
      <c r="AG4" s="127"/>
      <c r="AH4" s="127"/>
      <c r="AI4" s="127"/>
      <c r="AJ4" s="127"/>
      <c r="AK4" s="127"/>
    </row>
    <row r="5" spans="1:37" ht="21" customHeight="1" x14ac:dyDescent="0.25">
      <c r="A5" s="120" t="s">
        <v>122</v>
      </c>
      <c r="B5" s="49">
        <v>70.06</v>
      </c>
      <c r="C5" s="121">
        <f t="shared" ref="C5:D5" si="17">B5</f>
        <v>70.06</v>
      </c>
      <c r="D5" s="121">
        <f t="shared" si="17"/>
        <v>70.06</v>
      </c>
      <c r="E5" s="122">
        <f t="shared" si="1"/>
        <v>754.12583999999993</v>
      </c>
      <c r="F5" s="129">
        <v>0</v>
      </c>
      <c r="G5" s="121">
        <f t="shared" si="2"/>
        <v>0</v>
      </c>
      <c r="H5" s="122">
        <f t="shared" si="3"/>
        <v>754.12583999999993</v>
      </c>
      <c r="I5" s="122">
        <f t="shared" si="4"/>
        <v>1093.4824679999999</v>
      </c>
      <c r="J5" s="124">
        <f t="shared" si="5"/>
        <v>16402237.02</v>
      </c>
      <c r="K5" s="124">
        <f>1*K2</f>
        <v>600000</v>
      </c>
      <c r="L5" s="124">
        <f>4*L2</f>
        <v>400000</v>
      </c>
      <c r="M5" s="124">
        <f t="shared" si="6"/>
        <v>17402237.02</v>
      </c>
      <c r="N5" s="125">
        <f t="shared" si="7"/>
        <v>0</v>
      </c>
      <c r="O5" s="124">
        <f t="shared" si="8"/>
        <v>17402237.02</v>
      </c>
      <c r="P5" s="124">
        <f t="shared" si="9"/>
        <v>273370.61699999997</v>
      </c>
      <c r="Q5" s="124">
        <f t="shared" si="10"/>
        <v>218696.49359999999</v>
      </c>
      <c r="R5" s="124">
        <f t="shared" si="11"/>
        <v>164022.37019999998</v>
      </c>
      <c r="S5" s="124">
        <v>0</v>
      </c>
      <c r="T5" s="124">
        <f t="shared" si="12"/>
        <v>18058326.500799999</v>
      </c>
      <c r="U5" s="124">
        <v>30000</v>
      </c>
      <c r="V5" s="124">
        <f t="shared" si="13"/>
        <v>2088268.4423999998</v>
      </c>
      <c r="W5" s="124">
        <f t="shared" si="14"/>
        <v>78730.737695999982</v>
      </c>
      <c r="X5" s="124">
        <f t="shared" si="15"/>
        <v>1218200</v>
      </c>
      <c r="Y5" s="126">
        <v>6000</v>
      </c>
      <c r="Z5" s="126">
        <f t="shared" si="16"/>
        <v>21479525.680895999</v>
      </c>
      <c r="AA5" s="127"/>
      <c r="AB5" s="128" t="s">
        <v>72</v>
      </c>
      <c r="AC5" s="127"/>
      <c r="AD5" s="127"/>
      <c r="AE5" s="127"/>
      <c r="AF5" s="127"/>
      <c r="AG5" s="127"/>
      <c r="AH5" s="127"/>
      <c r="AI5" s="127"/>
      <c r="AJ5" s="127"/>
      <c r="AK5" s="127"/>
    </row>
    <row r="6" spans="1:37" ht="21" customHeight="1" x14ac:dyDescent="0.25">
      <c r="A6" s="120" t="s">
        <v>123</v>
      </c>
      <c r="B6" s="49">
        <v>70.06</v>
      </c>
      <c r="C6" s="121">
        <f t="shared" ref="C6:D6" si="18">B6</f>
        <v>70.06</v>
      </c>
      <c r="D6" s="121">
        <f t="shared" si="18"/>
        <v>70.06</v>
      </c>
      <c r="E6" s="122">
        <f t="shared" si="1"/>
        <v>754.12583999999993</v>
      </c>
      <c r="F6" s="129">
        <v>0</v>
      </c>
      <c r="G6" s="121">
        <f t="shared" si="2"/>
        <v>0</v>
      </c>
      <c r="H6" s="122">
        <f t="shared" si="3"/>
        <v>754.12583999999993</v>
      </c>
      <c r="I6" s="122">
        <f t="shared" si="4"/>
        <v>1093.4824679999999</v>
      </c>
      <c r="J6" s="124">
        <f t="shared" si="5"/>
        <v>16402237.02</v>
      </c>
      <c r="K6" s="124">
        <f>1*K2</f>
        <v>600000</v>
      </c>
      <c r="L6" s="124">
        <f>4*L2</f>
        <v>400000</v>
      </c>
      <c r="M6" s="124">
        <f t="shared" si="6"/>
        <v>17402237.02</v>
      </c>
      <c r="N6" s="125">
        <f t="shared" si="7"/>
        <v>0</v>
      </c>
      <c r="O6" s="124">
        <f t="shared" si="8"/>
        <v>17402237.02</v>
      </c>
      <c r="P6" s="124">
        <f t="shared" si="9"/>
        <v>273370.61699999997</v>
      </c>
      <c r="Q6" s="124">
        <f t="shared" si="10"/>
        <v>218696.49359999999</v>
      </c>
      <c r="R6" s="124">
        <f t="shared" si="11"/>
        <v>164022.37019999998</v>
      </c>
      <c r="S6" s="124">
        <v>0</v>
      </c>
      <c r="T6" s="124">
        <f t="shared" si="12"/>
        <v>18058326.500799999</v>
      </c>
      <c r="U6" s="124">
        <v>30000</v>
      </c>
      <c r="V6" s="124">
        <f t="shared" si="13"/>
        <v>2088268.4423999998</v>
      </c>
      <c r="W6" s="124">
        <f t="shared" si="14"/>
        <v>78730.737695999982</v>
      </c>
      <c r="X6" s="124">
        <f t="shared" si="15"/>
        <v>1218200</v>
      </c>
      <c r="Y6" s="126">
        <v>6000</v>
      </c>
      <c r="Z6" s="126">
        <f t="shared" si="16"/>
        <v>21479525.680895999</v>
      </c>
      <c r="AA6" s="127"/>
      <c r="AB6" s="128" t="s">
        <v>72</v>
      </c>
      <c r="AC6" s="127"/>
      <c r="AD6" s="127"/>
      <c r="AE6" s="127"/>
      <c r="AF6" s="127"/>
      <c r="AG6" s="127"/>
      <c r="AH6" s="127"/>
      <c r="AI6" s="127"/>
      <c r="AJ6" s="127"/>
      <c r="AK6" s="127"/>
    </row>
    <row r="7" spans="1:37" ht="21" customHeight="1" x14ac:dyDescent="0.25">
      <c r="A7" s="120" t="s">
        <v>124</v>
      </c>
      <c r="B7" s="49">
        <v>70.06</v>
      </c>
      <c r="C7" s="121">
        <f t="shared" ref="C7:D7" si="19">B7</f>
        <v>70.06</v>
      </c>
      <c r="D7" s="121">
        <f t="shared" si="19"/>
        <v>70.06</v>
      </c>
      <c r="E7" s="122">
        <f t="shared" si="1"/>
        <v>754.12583999999993</v>
      </c>
      <c r="F7" s="129">
        <v>0</v>
      </c>
      <c r="G7" s="121">
        <f t="shared" si="2"/>
        <v>0</v>
      </c>
      <c r="H7" s="122">
        <f t="shared" si="3"/>
        <v>754.12583999999993</v>
      </c>
      <c r="I7" s="122">
        <f t="shared" si="4"/>
        <v>1093.4824679999999</v>
      </c>
      <c r="J7" s="124">
        <f t="shared" si="5"/>
        <v>16402237.02</v>
      </c>
      <c r="K7" s="124">
        <f>1*K2</f>
        <v>600000</v>
      </c>
      <c r="L7" s="124">
        <f>4*L2</f>
        <v>400000</v>
      </c>
      <c r="M7" s="124">
        <f t="shared" si="6"/>
        <v>17402237.02</v>
      </c>
      <c r="N7" s="125">
        <f t="shared" si="7"/>
        <v>0</v>
      </c>
      <c r="O7" s="124">
        <f t="shared" si="8"/>
        <v>17402237.02</v>
      </c>
      <c r="P7" s="124">
        <f t="shared" si="9"/>
        <v>273370.61699999997</v>
      </c>
      <c r="Q7" s="124">
        <f t="shared" si="10"/>
        <v>218696.49359999999</v>
      </c>
      <c r="R7" s="124">
        <f t="shared" si="11"/>
        <v>164022.37019999998</v>
      </c>
      <c r="S7" s="124">
        <v>0</v>
      </c>
      <c r="T7" s="124">
        <f t="shared" si="12"/>
        <v>18058326.500799999</v>
      </c>
      <c r="U7" s="124">
        <v>30000</v>
      </c>
      <c r="V7" s="124">
        <f t="shared" si="13"/>
        <v>2088268.4423999998</v>
      </c>
      <c r="W7" s="124">
        <f t="shared" si="14"/>
        <v>78730.737695999982</v>
      </c>
      <c r="X7" s="124">
        <f t="shared" si="15"/>
        <v>1218200</v>
      </c>
      <c r="Y7" s="126">
        <v>6000</v>
      </c>
      <c r="Z7" s="126">
        <f t="shared" si="16"/>
        <v>21479525.680895999</v>
      </c>
      <c r="AA7" s="127"/>
      <c r="AB7" s="128" t="s">
        <v>72</v>
      </c>
      <c r="AC7" s="127"/>
      <c r="AD7" s="127"/>
      <c r="AE7" s="127"/>
      <c r="AF7" s="127"/>
      <c r="AG7" s="127"/>
      <c r="AH7" s="127"/>
      <c r="AI7" s="127"/>
      <c r="AJ7" s="127"/>
      <c r="AK7" s="127"/>
    </row>
    <row r="8" spans="1:37" ht="21" customHeight="1" x14ac:dyDescent="0.25">
      <c r="A8" s="120" t="s">
        <v>125</v>
      </c>
      <c r="B8" s="49">
        <v>68.94</v>
      </c>
      <c r="C8" s="121">
        <f t="shared" ref="C8:D8" si="20">B8</f>
        <v>68.94</v>
      </c>
      <c r="D8" s="121">
        <f t="shared" si="20"/>
        <v>68.94</v>
      </c>
      <c r="E8" s="122">
        <f t="shared" si="1"/>
        <v>742.07015999999999</v>
      </c>
      <c r="F8" s="129">
        <v>0</v>
      </c>
      <c r="G8" s="121">
        <f t="shared" si="2"/>
        <v>0</v>
      </c>
      <c r="H8" s="122">
        <f t="shared" si="3"/>
        <v>742.07015999999999</v>
      </c>
      <c r="I8" s="122">
        <f t="shared" si="4"/>
        <v>1076.0017319999999</v>
      </c>
      <c r="J8" s="124">
        <f t="shared" si="5"/>
        <v>16140025.979999999</v>
      </c>
      <c r="K8" s="130">
        <f>1*K2</f>
        <v>600000</v>
      </c>
      <c r="L8" s="124">
        <f>4*L2</f>
        <v>400000</v>
      </c>
      <c r="M8" s="124">
        <f t="shared" si="6"/>
        <v>17140025.979999997</v>
      </c>
      <c r="N8" s="125">
        <f t="shared" si="7"/>
        <v>0</v>
      </c>
      <c r="O8" s="124">
        <f t="shared" si="8"/>
        <v>17140025.979999997</v>
      </c>
      <c r="P8" s="124">
        <f t="shared" si="9"/>
        <v>269000.43299999996</v>
      </c>
      <c r="Q8" s="124">
        <f t="shared" si="10"/>
        <v>215200.34639999998</v>
      </c>
      <c r="R8" s="124">
        <f t="shared" si="11"/>
        <v>161400.2598</v>
      </c>
      <c r="S8" s="124">
        <v>0</v>
      </c>
      <c r="T8" s="124">
        <f t="shared" si="12"/>
        <v>17785627.019199993</v>
      </c>
      <c r="U8" s="124">
        <v>30000</v>
      </c>
      <c r="V8" s="124">
        <f t="shared" si="13"/>
        <v>2056803.1175999995</v>
      </c>
      <c r="W8" s="124">
        <f t="shared" si="14"/>
        <v>77472.124703999987</v>
      </c>
      <c r="X8" s="124">
        <f t="shared" si="15"/>
        <v>1199900</v>
      </c>
      <c r="Y8" s="126">
        <v>6000</v>
      </c>
      <c r="Z8" s="126">
        <f t="shared" si="16"/>
        <v>21155802.261503991</v>
      </c>
      <c r="AA8" s="127"/>
      <c r="AB8" s="128" t="s">
        <v>72</v>
      </c>
      <c r="AC8" s="127"/>
      <c r="AD8" s="127"/>
      <c r="AE8" s="127"/>
      <c r="AF8" s="127"/>
      <c r="AG8" s="127"/>
      <c r="AH8" s="127"/>
      <c r="AI8" s="127"/>
      <c r="AJ8" s="127"/>
      <c r="AK8" s="127"/>
    </row>
    <row r="9" spans="1:37" ht="21" customHeight="1" x14ac:dyDescent="0.25">
      <c r="A9" s="120" t="s">
        <v>126</v>
      </c>
      <c r="B9" s="49">
        <v>87.09</v>
      </c>
      <c r="C9" s="121">
        <f t="shared" ref="C9:D9" si="21">B9</f>
        <v>87.09</v>
      </c>
      <c r="D9" s="121">
        <f t="shared" si="21"/>
        <v>87.09</v>
      </c>
      <c r="E9" s="122">
        <f t="shared" si="1"/>
        <v>937.43675999999994</v>
      </c>
      <c r="F9" s="129">
        <v>0</v>
      </c>
      <c r="G9" s="121">
        <f t="shared" si="2"/>
        <v>0</v>
      </c>
      <c r="H9" s="122">
        <f t="shared" si="3"/>
        <v>937.43675999999994</v>
      </c>
      <c r="I9" s="122">
        <f t="shared" si="4"/>
        <v>1359.2833019999998</v>
      </c>
      <c r="J9" s="124">
        <f t="shared" si="5"/>
        <v>20389249.529999997</v>
      </c>
      <c r="K9" s="124">
        <f>1*K2</f>
        <v>600000</v>
      </c>
      <c r="L9" s="124">
        <f>5*L2</f>
        <v>500000</v>
      </c>
      <c r="M9" s="124">
        <f t="shared" si="6"/>
        <v>21489249.529999997</v>
      </c>
      <c r="N9" s="125">
        <f t="shared" si="7"/>
        <v>0</v>
      </c>
      <c r="O9" s="124">
        <f t="shared" si="8"/>
        <v>21489249.529999997</v>
      </c>
      <c r="P9" s="124">
        <f t="shared" si="9"/>
        <v>339820.82549999998</v>
      </c>
      <c r="Q9" s="124">
        <f t="shared" si="10"/>
        <v>271856.66039999994</v>
      </c>
      <c r="R9" s="124">
        <f t="shared" si="11"/>
        <v>203892.49529999998</v>
      </c>
      <c r="S9" s="124">
        <v>0</v>
      </c>
      <c r="T9" s="124">
        <f t="shared" si="12"/>
        <v>22304819.511199996</v>
      </c>
      <c r="U9" s="124">
        <v>30000</v>
      </c>
      <c r="V9" s="124">
        <f t="shared" si="13"/>
        <v>2578709.9435999994</v>
      </c>
      <c r="W9" s="124">
        <f t="shared" si="14"/>
        <v>97868.397743999987</v>
      </c>
      <c r="X9" s="124">
        <f t="shared" si="15"/>
        <v>1504300</v>
      </c>
      <c r="Y9" s="126">
        <v>6000</v>
      </c>
      <c r="Z9" s="126">
        <f t="shared" si="16"/>
        <v>26521697.852543995</v>
      </c>
      <c r="AA9" s="127"/>
      <c r="AB9" s="128" t="s">
        <v>72</v>
      </c>
      <c r="AC9" s="127"/>
      <c r="AD9" s="127"/>
      <c r="AE9" s="127"/>
      <c r="AF9" s="127"/>
      <c r="AG9" s="127"/>
      <c r="AH9" s="127"/>
      <c r="AI9" s="127"/>
      <c r="AJ9" s="127"/>
      <c r="AK9" s="127"/>
    </row>
    <row r="10" spans="1:37" ht="21" customHeight="1" x14ac:dyDescent="0.25">
      <c r="A10" s="120" t="s">
        <v>127</v>
      </c>
      <c r="B10" s="49">
        <v>73.010000000000005</v>
      </c>
      <c r="C10" s="131">
        <f t="shared" ref="C10:D10" si="22">B10</f>
        <v>73.010000000000005</v>
      </c>
      <c r="D10" s="131">
        <f t="shared" si="22"/>
        <v>73.010000000000005</v>
      </c>
      <c r="E10" s="122">
        <f t="shared" si="1"/>
        <v>785.87963999999999</v>
      </c>
      <c r="F10" s="129">
        <v>0</v>
      </c>
      <c r="G10" s="121">
        <f t="shared" si="2"/>
        <v>0</v>
      </c>
      <c r="H10" s="122">
        <f t="shared" si="3"/>
        <v>785.87963999999999</v>
      </c>
      <c r="I10" s="122">
        <f t="shared" si="4"/>
        <v>1139.525478</v>
      </c>
      <c r="J10" s="124">
        <f t="shared" si="5"/>
        <v>17092882.170000002</v>
      </c>
      <c r="K10" s="124">
        <f>1*K2</f>
        <v>600000</v>
      </c>
      <c r="L10" s="124">
        <f>4*L2</f>
        <v>400000</v>
      </c>
      <c r="M10" s="124">
        <f t="shared" si="6"/>
        <v>18092882.170000002</v>
      </c>
      <c r="N10" s="125">
        <f t="shared" si="7"/>
        <v>0</v>
      </c>
      <c r="O10" s="124">
        <f t="shared" si="8"/>
        <v>18092882.170000002</v>
      </c>
      <c r="P10" s="124">
        <f t="shared" si="9"/>
        <v>284881.36950000003</v>
      </c>
      <c r="Q10" s="124">
        <f t="shared" si="10"/>
        <v>227905.0956</v>
      </c>
      <c r="R10" s="124">
        <f t="shared" si="11"/>
        <v>170928.8217</v>
      </c>
      <c r="S10" s="125"/>
      <c r="T10" s="124">
        <f t="shared" si="12"/>
        <v>18776597.456800003</v>
      </c>
      <c r="U10" s="124">
        <v>30000</v>
      </c>
      <c r="V10" s="124">
        <f t="shared" si="13"/>
        <v>2171145.8604000001</v>
      </c>
      <c r="W10" s="124">
        <f t="shared" si="14"/>
        <v>82045.834415999998</v>
      </c>
      <c r="X10" s="124">
        <f t="shared" si="15"/>
        <v>1266600</v>
      </c>
      <c r="Y10" s="126">
        <v>6000</v>
      </c>
      <c r="Z10" s="126">
        <f t="shared" si="16"/>
        <v>22332389.151616</v>
      </c>
      <c r="AA10" s="127"/>
      <c r="AB10" s="128" t="s">
        <v>72</v>
      </c>
      <c r="AC10" s="127"/>
      <c r="AD10" s="127"/>
      <c r="AE10" s="127"/>
      <c r="AF10" s="127"/>
      <c r="AG10" s="127"/>
      <c r="AH10" s="127"/>
      <c r="AI10" s="127"/>
      <c r="AJ10" s="127"/>
      <c r="AK10" s="127"/>
    </row>
    <row r="11" spans="1:37" ht="21" customHeight="1" x14ac:dyDescent="0.25">
      <c r="A11" s="120" t="s">
        <v>128</v>
      </c>
      <c r="B11" s="49">
        <v>64.37</v>
      </c>
      <c r="C11" s="131">
        <f t="shared" ref="C11:D11" si="23">B11</f>
        <v>64.37</v>
      </c>
      <c r="D11" s="131">
        <f t="shared" si="23"/>
        <v>64.37</v>
      </c>
      <c r="E11" s="122">
        <f t="shared" si="1"/>
        <v>692.87868000000003</v>
      </c>
      <c r="F11" s="129">
        <v>0</v>
      </c>
      <c r="G11" s="121">
        <f t="shared" si="2"/>
        <v>0</v>
      </c>
      <c r="H11" s="122">
        <f t="shared" si="3"/>
        <v>692.87868000000003</v>
      </c>
      <c r="I11" s="122">
        <f t="shared" si="4"/>
        <v>1004.674086</v>
      </c>
      <c r="J11" s="124">
        <f t="shared" si="5"/>
        <v>15070111.289999999</v>
      </c>
      <c r="K11" s="124">
        <f>1*K2</f>
        <v>600000</v>
      </c>
      <c r="L11" s="124">
        <f>4*L2</f>
        <v>400000</v>
      </c>
      <c r="M11" s="124">
        <f t="shared" si="6"/>
        <v>16070111.289999999</v>
      </c>
      <c r="N11" s="125">
        <f t="shared" si="7"/>
        <v>0</v>
      </c>
      <c r="O11" s="124">
        <f t="shared" si="8"/>
        <v>16070111.289999999</v>
      </c>
      <c r="P11" s="124">
        <f t="shared" si="9"/>
        <v>251168.5215</v>
      </c>
      <c r="Q11" s="124">
        <f t="shared" si="10"/>
        <v>200934.81719999999</v>
      </c>
      <c r="R11" s="124">
        <f t="shared" si="11"/>
        <v>150701.11290000001</v>
      </c>
      <c r="S11" s="125"/>
      <c r="T11" s="124">
        <f t="shared" si="12"/>
        <v>16672915.741599999</v>
      </c>
      <c r="U11" s="124">
        <v>30000</v>
      </c>
      <c r="V11" s="124">
        <f t="shared" si="13"/>
        <v>1928413.3547999999</v>
      </c>
      <c r="W11" s="124">
        <f t="shared" si="14"/>
        <v>72336.534191999992</v>
      </c>
      <c r="X11" s="124">
        <f t="shared" si="15"/>
        <v>1125000</v>
      </c>
      <c r="Y11" s="126">
        <v>6000</v>
      </c>
      <c r="Z11" s="126">
        <f t="shared" si="16"/>
        <v>19834665.630592</v>
      </c>
      <c r="AA11" s="127"/>
      <c r="AB11" s="128" t="s">
        <v>72</v>
      </c>
      <c r="AC11" s="127"/>
      <c r="AD11" s="127"/>
      <c r="AE11" s="127"/>
      <c r="AF11" s="127"/>
      <c r="AG11" s="127"/>
      <c r="AH11" s="127"/>
      <c r="AI11" s="127"/>
      <c r="AJ11" s="127"/>
      <c r="AK11" s="127"/>
    </row>
    <row r="12" spans="1:37" ht="21" customHeight="1" x14ac:dyDescent="0.25">
      <c r="A12" s="120" t="s">
        <v>129</v>
      </c>
      <c r="B12" s="49">
        <v>88.21</v>
      </c>
      <c r="C12" s="131">
        <f t="shared" ref="C12:D12" si="24">B12</f>
        <v>88.21</v>
      </c>
      <c r="D12" s="131">
        <f t="shared" si="24"/>
        <v>88.21</v>
      </c>
      <c r="E12" s="122">
        <f t="shared" si="1"/>
        <v>949.49243999999987</v>
      </c>
      <c r="F12" s="129">
        <v>0</v>
      </c>
      <c r="G12" s="121">
        <f t="shared" si="2"/>
        <v>0</v>
      </c>
      <c r="H12" s="122">
        <f t="shared" si="3"/>
        <v>949.49243999999987</v>
      </c>
      <c r="I12" s="122">
        <f t="shared" si="4"/>
        <v>1376.7640379999998</v>
      </c>
      <c r="J12" s="124">
        <f t="shared" si="5"/>
        <v>20651460.569999997</v>
      </c>
      <c r="K12" s="130">
        <f>1*K2</f>
        <v>600000</v>
      </c>
      <c r="L12" s="124">
        <f>5*L2</f>
        <v>500000</v>
      </c>
      <c r="M12" s="124">
        <f t="shared" si="6"/>
        <v>21751460.569999997</v>
      </c>
      <c r="N12" s="125">
        <f t="shared" si="7"/>
        <v>0</v>
      </c>
      <c r="O12" s="124">
        <f t="shared" si="8"/>
        <v>21751460.569999997</v>
      </c>
      <c r="P12" s="124">
        <f t="shared" si="9"/>
        <v>344191.00949999993</v>
      </c>
      <c r="Q12" s="124">
        <f t="shared" si="10"/>
        <v>275352.80759999994</v>
      </c>
      <c r="R12" s="124">
        <f t="shared" si="11"/>
        <v>206514.60569999996</v>
      </c>
      <c r="S12" s="125"/>
      <c r="T12" s="124">
        <f t="shared" si="12"/>
        <v>22577518.992799997</v>
      </c>
      <c r="U12" s="124">
        <v>30000</v>
      </c>
      <c r="V12" s="124">
        <f t="shared" si="13"/>
        <v>2610175.2683999995</v>
      </c>
      <c r="W12" s="124">
        <f t="shared" si="14"/>
        <v>99127.010735999982</v>
      </c>
      <c r="X12" s="124">
        <f t="shared" si="15"/>
        <v>1522700</v>
      </c>
      <c r="Y12" s="126">
        <v>6000</v>
      </c>
      <c r="Z12" s="126">
        <f t="shared" si="16"/>
        <v>26845521.271935996</v>
      </c>
      <c r="AA12" s="127"/>
      <c r="AB12" s="128" t="s">
        <v>72</v>
      </c>
      <c r="AC12" s="127"/>
      <c r="AD12" s="127"/>
      <c r="AE12" s="127"/>
      <c r="AF12" s="127"/>
      <c r="AG12" s="127"/>
      <c r="AH12" s="127"/>
      <c r="AI12" s="127"/>
      <c r="AJ12" s="127"/>
      <c r="AK12" s="127"/>
    </row>
    <row r="13" spans="1:37" ht="21" customHeight="1" x14ac:dyDescent="0.25">
      <c r="A13" s="120" t="s">
        <v>130</v>
      </c>
      <c r="B13" s="49">
        <v>70.06</v>
      </c>
      <c r="C13" s="131">
        <f t="shared" ref="C13:D13" si="25">B13</f>
        <v>70.06</v>
      </c>
      <c r="D13" s="131">
        <f t="shared" si="25"/>
        <v>70.06</v>
      </c>
      <c r="E13" s="122">
        <f t="shared" si="1"/>
        <v>754.12583999999993</v>
      </c>
      <c r="F13" s="129">
        <v>0</v>
      </c>
      <c r="G13" s="121">
        <f t="shared" si="2"/>
        <v>0</v>
      </c>
      <c r="H13" s="122">
        <f t="shared" si="3"/>
        <v>754.12583999999993</v>
      </c>
      <c r="I13" s="122">
        <f t="shared" si="4"/>
        <v>1093.4824679999999</v>
      </c>
      <c r="J13" s="124">
        <f t="shared" si="5"/>
        <v>16402237.02</v>
      </c>
      <c r="K13" s="130">
        <f>1*K2</f>
        <v>600000</v>
      </c>
      <c r="L13" s="124">
        <f>4*L2</f>
        <v>400000</v>
      </c>
      <c r="M13" s="124">
        <f t="shared" si="6"/>
        <v>17402237.02</v>
      </c>
      <c r="N13" s="125">
        <f t="shared" si="7"/>
        <v>0</v>
      </c>
      <c r="O13" s="124">
        <f t="shared" si="8"/>
        <v>17402237.02</v>
      </c>
      <c r="P13" s="124">
        <f t="shared" si="9"/>
        <v>273370.61699999997</v>
      </c>
      <c r="Q13" s="124">
        <f t="shared" si="10"/>
        <v>218696.49359999999</v>
      </c>
      <c r="R13" s="124">
        <f t="shared" si="11"/>
        <v>164022.37019999998</v>
      </c>
      <c r="S13" s="125"/>
      <c r="T13" s="124">
        <f t="shared" si="12"/>
        <v>18058326.500799999</v>
      </c>
      <c r="U13" s="124">
        <v>30000</v>
      </c>
      <c r="V13" s="124">
        <f t="shared" si="13"/>
        <v>2088268.4423999998</v>
      </c>
      <c r="W13" s="124">
        <f t="shared" si="14"/>
        <v>78730.737695999982</v>
      </c>
      <c r="X13" s="124">
        <f t="shared" si="15"/>
        <v>1218200</v>
      </c>
      <c r="Y13" s="126">
        <v>6000</v>
      </c>
      <c r="Z13" s="126">
        <f t="shared" si="16"/>
        <v>21479525.680895999</v>
      </c>
      <c r="AA13" s="127"/>
      <c r="AB13" s="128" t="s">
        <v>72</v>
      </c>
      <c r="AC13" s="127"/>
      <c r="AD13" s="127"/>
      <c r="AE13" s="127"/>
      <c r="AF13" s="127"/>
      <c r="AG13" s="127"/>
      <c r="AH13" s="127"/>
      <c r="AI13" s="127"/>
      <c r="AJ13" s="127"/>
      <c r="AK13" s="127"/>
    </row>
    <row r="14" spans="1:37" ht="21" customHeight="1" x14ac:dyDescent="0.25">
      <c r="A14" s="120" t="s">
        <v>131</v>
      </c>
      <c r="B14" s="49">
        <v>88.21</v>
      </c>
      <c r="C14" s="131">
        <f t="shared" ref="C14:D14" si="26">B14</f>
        <v>88.21</v>
      </c>
      <c r="D14" s="131">
        <f t="shared" si="26"/>
        <v>88.21</v>
      </c>
      <c r="E14" s="122">
        <f t="shared" si="1"/>
        <v>949.49243999999987</v>
      </c>
      <c r="F14" s="129">
        <v>0</v>
      </c>
      <c r="G14" s="121">
        <f t="shared" si="2"/>
        <v>0</v>
      </c>
      <c r="H14" s="122">
        <f t="shared" si="3"/>
        <v>949.49243999999987</v>
      </c>
      <c r="I14" s="122">
        <f t="shared" si="4"/>
        <v>1376.7640379999998</v>
      </c>
      <c r="J14" s="124">
        <f t="shared" si="5"/>
        <v>20651460.569999997</v>
      </c>
      <c r="K14" s="130">
        <f>1*K2</f>
        <v>600000</v>
      </c>
      <c r="L14" s="124">
        <f>5*L2</f>
        <v>500000</v>
      </c>
      <c r="M14" s="124">
        <f t="shared" si="6"/>
        <v>21751460.569999997</v>
      </c>
      <c r="N14" s="125">
        <f t="shared" si="7"/>
        <v>0</v>
      </c>
      <c r="O14" s="124">
        <f t="shared" si="8"/>
        <v>21751460.569999997</v>
      </c>
      <c r="P14" s="124">
        <f t="shared" si="9"/>
        <v>344191.00949999993</v>
      </c>
      <c r="Q14" s="124">
        <f t="shared" si="10"/>
        <v>275352.80759999994</v>
      </c>
      <c r="R14" s="124">
        <f t="shared" si="11"/>
        <v>206514.60569999996</v>
      </c>
      <c r="S14" s="125"/>
      <c r="T14" s="124">
        <f t="shared" si="12"/>
        <v>22577518.992799997</v>
      </c>
      <c r="U14" s="124">
        <v>30000</v>
      </c>
      <c r="V14" s="124">
        <f t="shared" si="13"/>
        <v>2610175.2683999995</v>
      </c>
      <c r="W14" s="124">
        <f t="shared" si="14"/>
        <v>99127.010735999982</v>
      </c>
      <c r="X14" s="124">
        <f t="shared" si="15"/>
        <v>1522700</v>
      </c>
      <c r="Y14" s="126">
        <v>6000</v>
      </c>
      <c r="Z14" s="126">
        <f t="shared" si="16"/>
        <v>26845521.271935996</v>
      </c>
      <c r="AA14" s="127"/>
      <c r="AB14" s="128" t="s">
        <v>72</v>
      </c>
      <c r="AC14" s="127"/>
      <c r="AD14" s="127"/>
      <c r="AE14" s="127"/>
      <c r="AF14" s="127"/>
      <c r="AG14" s="127"/>
      <c r="AH14" s="127"/>
      <c r="AI14" s="127"/>
      <c r="AJ14" s="127"/>
      <c r="AK14" s="127"/>
    </row>
    <row r="15" spans="1:37" ht="21" customHeight="1" x14ac:dyDescent="0.25">
      <c r="A15" s="120" t="s">
        <v>132</v>
      </c>
      <c r="B15" s="49">
        <v>70.06</v>
      </c>
      <c r="C15" s="131">
        <f t="shared" ref="C15:D15" si="27">B15</f>
        <v>70.06</v>
      </c>
      <c r="D15" s="131">
        <f t="shared" si="27"/>
        <v>70.06</v>
      </c>
      <c r="E15" s="132">
        <f t="shared" si="1"/>
        <v>754.12583999999993</v>
      </c>
      <c r="F15" s="133">
        <v>0</v>
      </c>
      <c r="G15" s="134">
        <f t="shared" si="2"/>
        <v>0</v>
      </c>
      <c r="H15" s="132">
        <f t="shared" si="3"/>
        <v>754.12583999999993</v>
      </c>
      <c r="I15" s="122">
        <f t="shared" si="4"/>
        <v>1093.4824679999999</v>
      </c>
      <c r="J15" s="135">
        <f t="shared" si="5"/>
        <v>16402237.02</v>
      </c>
      <c r="K15" s="136">
        <f>1*K2</f>
        <v>600000</v>
      </c>
      <c r="L15" s="135">
        <f>4*L2</f>
        <v>400000</v>
      </c>
      <c r="M15" s="135">
        <f t="shared" si="6"/>
        <v>17402237.02</v>
      </c>
      <c r="N15" s="125">
        <f t="shared" si="7"/>
        <v>0</v>
      </c>
      <c r="O15" s="135">
        <f t="shared" si="8"/>
        <v>17402237.02</v>
      </c>
      <c r="P15" s="135">
        <f t="shared" si="9"/>
        <v>273370.61699999997</v>
      </c>
      <c r="Q15" s="135">
        <f t="shared" si="10"/>
        <v>218696.49359999999</v>
      </c>
      <c r="R15" s="135">
        <f t="shared" si="11"/>
        <v>164022.37019999998</v>
      </c>
      <c r="S15" s="125"/>
      <c r="T15" s="135">
        <f t="shared" si="12"/>
        <v>18058326.500799999</v>
      </c>
      <c r="U15" s="135">
        <v>30000</v>
      </c>
      <c r="V15" s="135">
        <f t="shared" si="13"/>
        <v>2088268.4423999998</v>
      </c>
      <c r="W15" s="135">
        <f t="shared" si="14"/>
        <v>78730.737695999982</v>
      </c>
      <c r="X15" s="135">
        <f t="shared" si="15"/>
        <v>1218200</v>
      </c>
      <c r="Y15" s="137">
        <v>6000</v>
      </c>
      <c r="Z15" s="137">
        <f t="shared" si="16"/>
        <v>21479525.680895999</v>
      </c>
      <c r="AA15" s="127"/>
      <c r="AB15" s="128" t="s">
        <v>72</v>
      </c>
      <c r="AC15" s="127"/>
      <c r="AD15" s="127"/>
      <c r="AE15" s="127"/>
      <c r="AF15" s="127"/>
      <c r="AG15" s="127"/>
      <c r="AH15" s="127"/>
      <c r="AI15" s="127"/>
      <c r="AJ15" s="127"/>
      <c r="AK15" s="127"/>
    </row>
    <row r="16" spans="1:37" ht="21" customHeight="1" x14ac:dyDescent="0.25">
      <c r="A16" s="120" t="s">
        <v>133</v>
      </c>
      <c r="B16" s="49">
        <v>70.06</v>
      </c>
      <c r="C16" s="131">
        <f t="shared" ref="C16:D16" si="28">B16</f>
        <v>70.06</v>
      </c>
      <c r="D16" s="131">
        <f t="shared" si="28"/>
        <v>70.06</v>
      </c>
      <c r="E16" s="132">
        <f t="shared" si="1"/>
        <v>754.12583999999993</v>
      </c>
      <c r="F16" s="133">
        <v>0</v>
      </c>
      <c r="G16" s="134">
        <f t="shared" si="2"/>
        <v>0</v>
      </c>
      <c r="H16" s="132">
        <f t="shared" si="3"/>
        <v>754.12583999999993</v>
      </c>
      <c r="I16" s="122">
        <f t="shared" si="4"/>
        <v>1093.4824679999999</v>
      </c>
      <c r="J16" s="135">
        <f t="shared" si="5"/>
        <v>16402237.02</v>
      </c>
      <c r="K16" s="136">
        <f>1*K2</f>
        <v>600000</v>
      </c>
      <c r="L16" s="135">
        <f>4*L2</f>
        <v>400000</v>
      </c>
      <c r="M16" s="135">
        <f t="shared" si="6"/>
        <v>17402237.02</v>
      </c>
      <c r="N16" s="125">
        <f t="shared" si="7"/>
        <v>0</v>
      </c>
      <c r="O16" s="135">
        <f t="shared" si="8"/>
        <v>17402237.02</v>
      </c>
      <c r="P16" s="135">
        <f t="shared" si="9"/>
        <v>273370.61699999997</v>
      </c>
      <c r="Q16" s="135">
        <f t="shared" si="10"/>
        <v>218696.49359999999</v>
      </c>
      <c r="R16" s="135">
        <f t="shared" si="11"/>
        <v>164022.37019999998</v>
      </c>
      <c r="S16" s="125"/>
      <c r="T16" s="135">
        <f t="shared" si="12"/>
        <v>18058326.500799999</v>
      </c>
      <c r="U16" s="135">
        <v>30000</v>
      </c>
      <c r="V16" s="135">
        <f t="shared" si="13"/>
        <v>2088268.4423999998</v>
      </c>
      <c r="W16" s="135">
        <f t="shared" si="14"/>
        <v>78730.737695999982</v>
      </c>
      <c r="X16" s="135">
        <f t="shared" si="15"/>
        <v>1218200</v>
      </c>
      <c r="Y16" s="137">
        <v>6000</v>
      </c>
      <c r="Z16" s="137">
        <f t="shared" si="16"/>
        <v>21479525.680895999</v>
      </c>
      <c r="AA16" s="127"/>
      <c r="AB16" s="128" t="s">
        <v>72</v>
      </c>
      <c r="AC16" s="127"/>
      <c r="AD16" s="127"/>
      <c r="AE16" s="127"/>
      <c r="AF16" s="127"/>
      <c r="AG16" s="127"/>
      <c r="AH16" s="127"/>
      <c r="AI16" s="127"/>
      <c r="AJ16" s="127"/>
      <c r="AK16" s="127"/>
    </row>
    <row r="17" spans="1:37" ht="21" customHeight="1" x14ac:dyDescent="0.25">
      <c r="A17" s="120" t="s">
        <v>134</v>
      </c>
      <c r="B17" s="49">
        <v>70.06</v>
      </c>
      <c r="C17" s="131">
        <f t="shared" ref="C17:D17" si="29">B17</f>
        <v>70.06</v>
      </c>
      <c r="D17" s="131">
        <f t="shared" si="29"/>
        <v>70.06</v>
      </c>
      <c r="E17" s="132">
        <f t="shared" si="1"/>
        <v>754.12583999999993</v>
      </c>
      <c r="F17" s="133">
        <v>0</v>
      </c>
      <c r="G17" s="134">
        <f t="shared" si="2"/>
        <v>0</v>
      </c>
      <c r="H17" s="132">
        <f t="shared" si="3"/>
        <v>754.12583999999993</v>
      </c>
      <c r="I17" s="122">
        <f t="shared" si="4"/>
        <v>1093.4824679999999</v>
      </c>
      <c r="J17" s="135">
        <f t="shared" si="5"/>
        <v>16402237.02</v>
      </c>
      <c r="K17" s="136">
        <f t="shared" ref="K17:K19" si="30">1*K4</f>
        <v>600000</v>
      </c>
      <c r="L17" s="135">
        <f>4*L2</f>
        <v>400000</v>
      </c>
      <c r="M17" s="135">
        <f t="shared" si="6"/>
        <v>17402237.02</v>
      </c>
      <c r="N17" s="125">
        <f t="shared" si="7"/>
        <v>0</v>
      </c>
      <c r="O17" s="135">
        <f t="shared" si="8"/>
        <v>17402237.02</v>
      </c>
      <c r="P17" s="135">
        <f t="shared" si="9"/>
        <v>273370.61699999997</v>
      </c>
      <c r="Q17" s="135">
        <f t="shared" si="10"/>
        <v>218696.49359999999</v>
      </c>
      <c r="R17" s="135">
        <f t="shared" si="11"/>
        <v>164022.37019999998</v>
      </c>
      <c r="S17" s="125"/>
      <c r="T17" s="135">
        <f t="shared" si="12"/>
        <v>18058326.500799999</v>
      </c>
      <c r="U17" s="135">
        <v>30000</v>
      </c>
      <c r="V17" s="135">
        <f t="shared" si="13"/>
        <v>2088268.4423999998</v>
      </c>
      <c r="W17" s="135">
        <f t="shared" si="14"/>
        <v>78730.737695999982</v>
      </c>
      <c r="X17" s="135">
        <f t="shared" si="15"/>
        <v>1218200</v>
      </c>
      <c r="Y17" s="137">
        <v>6000</v>
      </c>
      <c r="Z17" s="137">
        <f t="shared" si="16"/>
        <v>21479525.680895999</v>
      </c>
      <c r="AA17" s="127"/>
      <c r="AB17" s="128" t="s">
        <v>72</v>
      </c>
      <c r="AC17" s="127"/>
      <c r="AD17" s="127"/>
      <c r="AE17" s="127"/>
      <c r="AF17" s="127"/>
      <c r="AG17" s="127"/>
      <c r="AH17" s="127"/>
      <c r="AI17" s="127"/>
      <c r="AJ17" s="127"/>
      <c r="AK17" s="127"/>
    </row>
    <row r="18" spans="1:37" ht="21" customHeight="1" x14ac:dyDescent="0.25">
      <c r="A18" s="120" t="s">
        <v>135</v>
      </c>
      <c r="B18" s="49">
        <v>70.06</v>
      </c>
      <c r="C18" s="131">
        <f t="shared" ref="C18:D18" si="31">B18</f>
        <v>70.06</v>
      </c>
      <c r="D18" s="131">
        <f t="shared" si="31"/>
        <v>70.06</v>
      </c>
      <c r="E18" s="132">
        <f t="shared" si="1"/>
        <v>754.12583999999993</v>
      </c>
      <c r="F18" s="133">
        <v>0</v>
      </c>
      <c r="G18" s="134">
        <f t="shared" si="2"/>
        <v>0</v>
      </c>
      <c r="H18" s="132">
        <f t="shared" si="3"/>
        <v>754.12583999999993</v>
      </c>
      <c r="I18" s="122">
        <f t="shared" si="4"/>
        <v>1093.4824679999999</v>
      </c>
      <c r="J18" s="135">
        <f t="shared" si="5"/>
        <v>16402237.02</v>
      </c>
      <c r="K18" s="136">
        <f t="shared" si="30"/>
        <v>600000</v>
      </c>
      <c r="L18" s="135">
        <f>4*L2</f>
        <v>400000</v>
      </c>
      <c r="M18" s="135">
        <f t="shared" si="6"/>
        <v>17402237.02</v>
      </c>
      <c r="N18" s="125">
        <f t="shared" si="7"/>
        <v>0</v>
      </c>
      <c r="O18" s="135">
        <f t="shared" si="8"/>
        <v>17402237.02</v>
      </c>
      <c r="P18" s="135">
        <f t="shared" si="9"/>
        <v>273370.61699999997</v>
      </c>
      <c r="Q18" s="135">
        <f t="shared" si="10"/>
        <v>218696.49359999999</v>
      </c>
      <c r="R18" s="135">
        <f t="shared" si="11"/>
        <v>164022.37019999998</v>
      </c>
      <c r="S18" s="125"/>
      <c r="T18" s="135">
        <f t="shared" si="12"/>
        <v>18058326.500799999</v>
      </c>
      <c r="U18" s="135">
        <v>30000</v>
      </c>
      <c r="V18" s="135">
        <f t="shared" si="13"/>
        <v>2088268.4423999998</v>
      </c>
      <c r="W18" s="135">
        <f t="shared" si="14"/>
        <v>78730.737695999982</v>
      </c>
      <c r="X18" s="135">
        <f t="shared" si="15"/>
        <v>1218200</v>
      </c>
      <c r="Y18" s="137">
        <v>6000</v>
      </c>
      <c r="Z18" s="137">
        <f t="shared" si="16"/>
        <v>21479525.680895999</v>
      </c>
      <c r="AA18" s="127"/>
      <c r="AB18" s="128" t="s">
        <v>72</v>
      </c>
      <c r="AC18" s="127"/>
      <c r="AD18" s="127"/>
      <c r="AE18" s="127"/>
      <c r="AF18" s="127"/>
      <c r="AG18" s="127"/>
      <c r="AH18" s="127"/>
      <c r="AI18" s="127"/>
      <c r="AJ18" s="127"/>
      <c r="AK18" s="127"/>
    </row>
    <row r="19" spans="1:37" ht="21" customHeight="1" x14ac:dyDescent="0.25">
      <c r="A19" s="120" t="s">
        <v>136</v>
      </c>
      <c r="B19" s="49">
        <v>70.06</v>
      </c>
      <c r="C19" s="131">
        <f t="shared" ref="C19:D19" si="32">B19</f>
        <v>70.06</v>
      </c>
      <c r="D19" s="131">
        <f t="shared" si="32"/>
        <v>70.06</v>
      </c>
      <c r="E19" s="132">
        <f t="shared" si="1"/>
        <v>754.12583999999993</v>
      </c>
      <c r="F19" s="133">
        <v>0</v>
      </c>
      <c r="G19" s="134">
        <f t="shared" si="2"/>
        <v>0</v>
      </c>
      <c r="H19" s="132">
        <f t="shared" si="3"/>
        <v>754.12583999999993</v>
      </c>
      <c r="I19" s="132">
        <f t="shared" si="4"/>
        <v>1093.4824679999999</v>
      </c>
      <c r="J19" s="135">
        <f t="shared" si="5"/>
        <v>16402237.02</v>
      </c>
      <c r="K19" s="136">
        <f t="shared" si="30"/>
        <v>600000</v>
      </c>
      <c r="L19" s="135">
        <f>4*L2</f>
        <v>400000</v>
      </c>
      <c r="M19" s="135">
        <f t="shared" si="6"/>
        <v>17402237.02</v>
      </c>
      <c r="N19" s="125">
        <f t="shared" si="7"/>
        <v>0</v>
      </c>
      <c r="O19" s="135">
        <f t="shared" si="8"/>
        <v>17402237.02</v>
      </c>
      <c r="P19" s="135">
        <f t="shared" si="9"/>
        <v>273370.61699999997</v>
      </c>
      <c r="Q19" s="135">
        <f t="shared" si="10"/>
        <v>218696.49359999999</v>
      </c>
      <c r="R19" s="135">
        <f t="shared" si="11"/>
        <v>164022.37019999998</v>
      </c>
      <c r="S19" s="125"/>
      <c r="T19" s="135">
        <f t="shared" si="12"/>
        <v>18058326.500799999</v>
      </c>
      <c r="U19" s="135">
        <v>30000</v>
      </c>
      <c r="V19" s="135">
        <f t="shared" si="13"/>
        <v>2088268.4423999998</v>
      </c>
      <c r="W19" s="135">
        <f t="shared" si="14"/>
        <v>78730.737695999982</v>
      </c>
      <c r="X19" s="135">
        <f t="shared" si="15"/>
        <v>1218200</v>
      </c>
      <c r="Y19" s="137">
        <v>6000</v>
      </c>
      <c r="Z19" s="137">
        <f t="shared" si="16"/>
        <v>21479525.680895999</v>
      </c>
      <c r="AA19" s="127"/>
      <c r="AB19" s="128" t="s">
        <v>72</v>
      </c>
      <c r="AC19" s="127"/>
      <c r="AD19" s="127"/>
      <c r="AE19" s="127"/>
      <c r="AF19" s="127"/>
      <c r="AG19" s="127"/>
      <c r="AH19" s="127"/>
      <c r="AI19" s="127"/>
      <c r="AJ19" s="127"/>
      <c r="AK19" s="127"/>
    </row>
    <row r="20" spans="1:37" ht="21" customHeight="1" x14ac:dyDescent="0.25">
      <c r="A20" s="120" t="s">
        <v>137</v>
      </c>
      <c r="B20" s="49">
        <v>45.32</v>
      </c>
      <c r="C20" s="131">
        <f t="shared" ref="C20:D20" si="33">B20</f>
        <v>45.32</v>
      </c>
      <c r="D20" s="131">
        <f t="shared" si="33"/>
        <v>45.32</v>
      </c>
      <c r="E20" s="138">
        <f t="shared" si="1"/>
        <v>487.82447999999999</v>
      </c>
      <c r="F20" s="139">
        <v>0</v>
      </c>
      <c r="G20" s="131">
        <f t="shared" si="2"/>
        <v>0</v>
      </c>
      <c r="H20" s="138">
        <f t="shared" si="3"/>
        <v>487.82447999999999</v>
      </c>
      <c r="I20" s="138">
        <f t="shared" si="4"/>
        <v>707.34549600000003</v>
      </c>
      <c r="J20" s="125">
        <f t="shared" si="5"/>
        <v>10610182.439999999</v>
      </c>
      <c r="K20" s="140">
        <f>1*K2</f>
        <v>600000</v>
      </c>
      <c r="L20" s="125">
        <f>3*L2</f>
        <v>300000</v>
      </c>
      <c r="M20" s="125">
        <f t="shared" si="6"/>
        <v>11510182.439999999</v>
      </c>
      <c r="N20" s="125">
        <f t="shared" si="7"/>
        <v>0</v>
      </c>
      <c r="O20" s="125">
        <f t="shared" si="8"/>
        <v>11510182.439999999</v>
      </c>
      <c r="P20" s="125">
        <f t="shared" si="9"/>
        <v>176836.37400000001</v>
      </c>
      <c r="Q20" s="125">
        <f t="shared" si="10"/>
        <v>141469.0992</v>
      </c>
      <c r="R20" s="125">
        <f t="shared" si="11"/>
        <v>106101.8244</v>
      </c>
      <c r="S20" s="125"/>
      <c r="T20" s="125">
        <f t="shared" si="12"/>
        <v>11934589.737599999</v>
      </c>
      <c r="U20" s="125">
        <v>30000</v>
      </c>
      <c r="V20" s="125">
        <f t="shared" si="13"/>
        <v>1381221.8927999998</v>
      </c>
      <c r="W20" s="125">
        <f t="shared" si="14"/>
        <v>50928.875711999994</v>
      </c>
      <c r="X20" s="125">
        <f t="shared" si="15"/>
        <v>805800</v>
      </c>
      <c r="Y20" s="141">
        <v>6000</v>
      </c>
      <c r="Z20" s="141">
        <f t="shared" si="16"/>
        <v>14208540.506111998</v>
      </c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</row>
    <row r="21" spans="1:37" ht="11.25" customHeight="1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101"/>
      <c r="L21" s="102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9" t="s">
        <v>82</v>
      </c>
      <c r="K23" s="29" t="s">
        <v>83</v>
      </c>
      <c r="L23" s="28"/>
      <c r="M23" s="33">
        <f>100/6</f>
        <v>16.666666666666668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5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6640625" defaultRowHeight="15" customHeight="1" x14ac:dyDescent="0.25"/>
  <cols>
    <col min="1" max="1" width="15.21875" customWidth="1"/>
    <col min="2" max="2" width="8" customWidth="1"/>
    <col min="3" max="4" width="6.109375" customWidth="1"/>
    <col min="5" max="5" width="5.77734375" customWidth="1"/>
    <col min="6" max="6" width="6" customWidth="1"/>
    <col min="7" max="7" width="5.44140625" customWidth="1"/>
    <col min="8" max="8" width="7.6640625" customWidth="1"/>
    <col min="9" max="9" width="9.1093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6.77734375" customWidth="1"/>
    <col min="15" max="15" width="11.44140625" customWidth="1"/>
    <col min="16" max="16" width="8" customWidth="1"/>
    <col min="17" max="17" width="7.6640625" customWidth="1"/>
    <col min="18" max="18" width="6.44140625" customWidth="1"/>
    <col min="19" max="19" width="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8">
        <v>600000</v>
      </c>
      <c r="L2" s="99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0.09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85</v>
      </c>
      <c r="G3" s="9" t="s">
        <v>86</v>
      </c>
      <c r="H3" s="9" t="s">
        <v>65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120" t="s">
        <v>121</v>
      </c>
      <c r="B4" s="142">
        <v>38.590000000000003</v>
      </c>
      <c r="C4" s="121">
        <f t="shared" ref="C4:D4" si="0">B4</f>
        <v>38.590000000000003</v>
      </c>
      <c r="D4" s="121">
        <f t="shared" si="0"/>
        <v>38.590000000000003</v>
      </c>
      <c r="E4" s="122">
        <f t="shared" ref="E4:E20" si="1">D4*10.764</f>
        <v>415.38276000000002</v>
      </c>
      <c r="F4" s="143">
        <v>6.86</v>
      </c>
      <c r="G4" s="121">
        <f t="shared" ref="G4:G20" si="2">F4*10.764</f>
        <v>73.841039999999992</v>
      </c>
      <c r="H4" s="122">
        <f t="shared" ref="H4:H20" si="3">E4+G4</f>
        <v>489.22379999999998</v>
      </c>
      <c r="I4" s="122">
        <f t="shared" ref="I4:I20" si="4">H4+(H4*45%)</f>
        <v>709.37450999999999</v>
      </c>
      <c r="J4" s="124">
        <f t="shared" ref="J4:J20" si="5">I4*$J$2</f>
        <v>10640617.65</v>
      </c>
      <c r="K4" s="124">
        <f>1*K2</f>
        <v>600000</v>
      </c>
      <c r="L4" s="124">
        <f>2*L2</f>
        <v>200000</v>
      </c>
      <c r="M4" s="124">
        <f t="shared" ref="M4:M20" si="6">SUM(J4:L4)</f>
        <v>11440617.65</v>
      </c>
      <c r="N4" s="125">
        <f t="shared" ref="N4:N20" si="7">($N$2*M4)</f>
        <v>0</v>
      </c>
      <c r="O4" s="124">
        <f t="shared" ref="O4:O20" si="8">M4-N4</f>
        <v>11440617.65</v>
      </c>
      <c r="P4" s="124">
        <f t="shared" ref="P4:P20" si="9">I4*$P$2</f>
        <v>177343.6275</v>
      </c>
      <c r="Q4" s="124">
        <f t="shared" ref="Q4:Q20" si="10">I4*$Q$2</f>
        <v>141874.902</v>
      </c>
      <c r="R4" s="124">
        <f t="shared" ref="R4:R20" si="11">I4*$R$2</f>
        <v>106406.1765</v>
      </c>
      <c r="S4" s="124">
        <v>0</v>
      </c>
      <c r="T4" s="124">
        <f t="shared" ref="T4:T20" si="12">SUM(O4:S4)</f>
        <v>11866242.356000001</v>
      </c>
      <c r="U4" s="124">
        <v>30000</v>
      </c>
      <c r="V4" s="124">
        <f t="shared" ref="V4:V20" si="13">$V$2*O4</f>
        <v>1372874.118</v>
      </c>
      <c r="W4" s="124">
        <f t="shared" ref="W4:W20" si="14">(12%*P4)+(12%*Q4)+(12%*R4)</f>
        <v>51074.964719999996</v>
      </c>
      <c r="X4" s="124">
        <f t="shared" ref="X4:X20" si="15">CEILING(($X$2*O4),100)</f>
        <v>1029700</v>
      </c>
      <c r="Y4" s="126">
        <v>6000</v>
      </c>
      <c r="Z4" s="126">
        <f t="shared" ref="Z4:Z20" si="16">SUM(T4:Y4)</f>
        <v>14355891.438720001</v>
      </c>
      <c r="AA4" s="127"/>
      <c r="AB4" s="128" t="s">
        <v>68</v>
      </c>
      <c r="AC4" s="127"/>
      <c r="AD4" s="127"/>
      <c r="AE4" s="127"/>
      <c r="AF4" s="127"/>
      <c r="AG4" s="127"/>
      <c r="AH4" s="127"/>
      <c r="AI4" s="127"/>
      <c r="AJ4" s="127"/>
      <c r="AK4" s="127"/>
    </row>
    <row r="5" spans="1:37" ht="21" customHeight="1" x14ac:dyDescent="0.25">
      <c r="A5" s="120" t="s">
        <v>122</v>
      </c>
      <c r="B5" s="142">
        <v>59.07</v>
      </c>
      <c r="C5" s="121">
        <f t="shared" ref="C5:D5" si="17">B5</f>
        <v>59.07</v>
      </c>
      <c r="D5" s="121">
        <f t="shared" si="17"/>
        <v>59.07</v>
      </c>
      <c r="E5" s="122">
        <f t="shared" si="1"/>
        <v>635.82947999999999</v>
      </c>
      <c r="F5" s="143">
        <v>0</v>
      </c>
      <c r="G5" s="121">
        <f t="shared" si="2"/>
        <v>0</v>
      </c>
      <c r="H5" s="122">
        <f t="shared" si="3"/>
        <v>635.82947999999999</v>
      </c>
      <c r="I5" s="122">
        <f t="shared" si="4"/>
        <v>921.95274599999993</v>
      </c>
      <c r="J5" s="124">
        <f t="shared" si="5"/>
        <v>13829291.189999999</v>
      </c>
      <c r="K5" s="124">
        <f>1*K2</f>
        <v>600000</v>
      </c>
      <c r="L5" s="124">
        <f>4*L2</f>
        <v>400000</v>
      </c>
      <c r="M5" s="124">
        <f t="shared" si="6"/>
        <v>14829291.189999999</v>
      </c>
      <c r="N5" s="125">
        <f t="shared" si="7"/>
        <v>0</v>
      </c>
      <c r="O5" s="124">
        <f t="shared" si="8"/>
        <v>14829291.189999999</v>
      </c>
      <c r="P5" s="124">
        <f t="shared" si="9"/>
        <v>230488.18649999998</v>
      </c>
      <c r="Q5" s="124">
        <f t="shared" si="10"/>
        <v>184390.54919999998</v>
      </c>
      <c r="R5" s="124">
        <f t="shared" si="11"/>
        <v>138292.91189999998</v>
      </c>
      <c r="S5" s="124">
        <v>0</v>
      </c>
      <c r="T5" s="124">
        <f t="shared" si="12"/>
        <v>15382462.8376</v>
      </c>
      <c r="U5" s="124">
        <v>30000</v>
      </c>
      <c r="V5" s="124">
        <f t="shared" si="13"/>
        <v>1779514.9427999998</v>
      </c>
      <c r="W5" s="124">
        <f t="shared" si="14"/>
        <v>66380.597711999988</v>
      </c>
      <c r="X5" s="124">
        <f t="shared" si="15"/>
        <v>1334700</v>
      </c>
      <c r="Y5" s="126">
        <v>6000</v>
      </c>
      <c r="Z5" s="126">
        <f t="shared" si="16"/>
        <v>18599058.378111999</v>
      </c>
      <c r="AA5" s="127"/>
      <c r="AB5" s="128" t="s">
        <v>68</v>
      </c>
      <c r="AC5" s="127"/>
      <c r="AD5" s="127"/>
      <c r="AE5" s="127"/>
      <c r="AF5" s="127"/>
      <c r="AG5" s="127"/>
      <c r="AH5" s="127"/>
      <c r="AI5" s="127"/>
      <c r="AJ5" s="127"/>
      <c r="AK5" s="127"/>
    </row>
    <row r="6" spans="1:37" ht="21" customHeight="1" x14ac:dyDescent="0.25">
      <c r="A6" s="120" t="s">
        <v>123</v>
      </c>
      <c r="B6" s="142">
        <v>59.07</v>
      </c>
      <c r="C6" s="121">
        <f t="shared" ref="C6:D6" si="18">B6</f>
        <v>59.07</v>
      </c>
      <c r="D6" s="121">
        <f t="shared" si="18"/>
        <v>59.07</v>
      </c>
      <c r="E6" s="122">
        <f t="shared" si="1"/>
        <v>635.82947999999999</v>
      </c>
      <c r="F6" s="143">
        <v>0</v>
      </c>
      <c r="G6" s="121">
        <f t="shared" si="2"/>
        <v>0</v>
      </c>
      <c r="H6" s="122">
        <f t="shared" si="3"/>
        <v>635.82947999999999</v>
      </c>
      <c r="I6" s="122">
        <f t="shared" si="4"/>
        <v>921.95274599999993</v>
      </c>
      <c r="J6" s="124">
        <f t="shared" si="5"/>
        <v>13829291.189999999</v>
      </c>
      <c r="K6" s="124">
        <f>1*K2</f>
        <v>600000</v>
      </c>
      <c r="L6" s="124">
        <f>4*L2</f>
        <v>400000</v>
      </c>
      <c r="M6" s="124">
        <f t="shared" si="6"/>
        <v>14829291.189999999</v>
      </c>
      <c r="N6" s="125">
        <f t="shared" si="7"/>
        <v>0</v>
      </c>
      <c r="O6" s="124">
        <f t="shared" si="8"/>
        <v>14829291.189999999</v>
      </c>
      <c r="P6" s="124">
        <f t="shared" si="9"/>
        <v>230488.18649999998</v>
      </c>
      <c r="Q6" s="124">
        <f t="shared" si="10"/>
        <v>184390.54919999998</v>
      </c>
      <c r="R6" s="124">
        <f t="shared" si="11"/>
        <v>138292.91189999998</v>
      </c>
      <c r="S6" s="124">
        <v>0</v>
      </c>
      <c r="T6" s="124">
        <f t="shared" si="12"/>
        <v>15382462.8376</v>
      </c>
      <c r="U6" s="124">
        <v>30000</v>
      </c>
      <c r="V6" s="124">
        <f t="shared" si="13"/>
        <v>1779514.9427999998</v>
      </c>
      <c r="W6" s="124">
        <f t="shared" si="14"/>
        <v>66380.597711999988</v>
      </c>
      <c r="X6" s="124">
        <f t="shared" si="15"/>
        <v>1334700</v>
      </c>
      <c r="Y6" s="126">
        <v>6000</v>
      </c>
      <c r="Z6" s="126">
        <f t="shared" si="16"/>
        <v>18599058.378111999</v>
      </c>
      <c r="AA6" s="127"/>
      <c r="AB6" s="128" t="s">
        <v>68</v>
      </c>
      <c r="AC6" s="127"/>
      <c r="AD6" s="127"/>
      <c r="AE6" s="127"/>
      <c r="AF6" s="127"/>
      <c r="AG6" s="127"/>
      <c r="AH6" s="127"/>
      <c r="AI6" s="127"/>
      <c r="AJ6" s="127"/>
      <c r="AK6" s="127"/>
    </row>
    <row r="7" spans="1:37" ht="21" customHeight="1" x14ac:dyDescent="0.25">
      <c r="A7" s="120" t="s">
        <v>124</v>
      </c>
      <c r="B7" s="142">
        <v>59.07</v>
      </c>
      <c r="C7" s="121">
        <f t="shared" ref="C7:D7" si="19">B7</f>
        <v>59.07</v>
      </c>
      <c r="D7" s="121">
        <f t="shared" si="19"/>
        <v>59.07</v>
      </c>
      <c r="E7" s="122">
        <f t="shared" si="1"/>
        <v>635.82947999999999</v>
      </c>
      <c r="F7" s="143">
        <v>0</v>
      </c>
      <c r="G7" s="121">
        <f t="shared" si="2"/>
        <v>0</v>
      </c>
      <c r="H7" s="122">
        <f t="shared" si="3"/>
        <v>635.82947999999999</v>
      </c>
      <c r="I7" s="122">
        <f t="shared" si="4"/>
        <v>921.95274599999993</v>
      </c>
      <c r="J7" s="124">
        <f t="shared" si="5"/>
        <v>13829291.189999999</v>
      </c>
      <c r="K7" s="124">
        <f>1*K2</f>
        <v>600000</v>
      </c>
      <c r="L7" s="124">
        <f>4*L2</f>
        <v>400000</v>
      </c>
      <c r="M7" s="124">
        <f t="shared" si="6"/>
        <v>14829291.189999999</v>
      </c>
      <c r="N7" s="125">
        <f t="shared" si="7"/>
        <v>0</v>
      </c>
      <c r="O7" s="124">
        <f t="shared" si="8"/>
        <v>14829291.189999999</v>
      </c>
      <c r="P7" s="124">
        <f t="shared" si="9"/>
        <v>230488.18649999998</v>
      </c>
      <c r="Q7" s="124">
        <f t="shared" si="10"/>
        <v>184390.54919999998</v>
      </c>
      <c r="R7" s="124">
        <f t="shared" si="11"/>
        <v>138292.91189999998</v>
      </c>
      <c r="S7" s="124">
        <v>0</v>
      </c>
      <c r="T7" s="124">
        <f t="shared" si="12"/>
        <v>15382462.8376</v>
      </c>
      <c r="U7" s="124">
        <v>30000</v>
      </c>
      <c r="V7" s="124">
        <f t="shared" si="13"/>
        <v>1779514.9427999998</v>
      </c>
      <c r="W7" s="124">
        <f t="shared" si="14"/>
        <v>66380.597711999988</v>
      </c>
      <c r="X7" s="124">
        <f t="shared" si="15"/>
        <v>1334700</v>
      </c>
      <c r="Y7" s="126">
        <v>6000</v>
      </c>
      <c r="Z7" s="126">
        <f t="shared" si="16"/>
        <v>18599058.378111999</v>
      </c>
      <c r="AA7" s="127"/>
      <c r="AB7" s="128" t="s">
        <v>68</v>
      </c>
      <c r="AC7" s="127"/>
      <c r="AD7" s="127"/>
      <c r="AE7" s="127"/>
      <c r="AF7" s="127"/>
      <c r="AG7" s="127"/>
      <c r="AH7" s="127"/>
      <c r="AI7" s="127"/>
      <c r="AJ7" s="127"/>
      <c r="AK7" s="127"/>
    </row>
    <row r="8" spans="1:37" ht="21" customHeight="1" x14ac:dyDescent="0.25">
      <c r="A8" s="120" t="s">
        <v>125</v>
      </c>
      <c r="B8" s="142">
        <v>57.95</v>
      </c>
      <c r="C8" s="121">
        <f t="shared" ref="C8:D8" si="20">B8</f>
        <v>57.95</v>
      </c>
      <c r="D8" s="121">
        <f t="shared" si="20"/>
        <v>57.95</v>
      </c>
      <c r="E8" s="122">
        <f t="shared" si="1"/>
        <v>623.77379999999994</v>
      </c>
      <c r="F8" s="143">
        <v>0</v>
      </c>
      <c r="G8" s="121">
        <f t="shared" si="2"/>
        <v>0</v>
      </c>
      <c r="H8" s="122">
        <f t="shared" si="3"/>
        <v>623.77379999999994</v>
      </c>
      <c r="I8" s="122">
        <f t="shared" si="4"/>
        <v>904.47200999999995</v>
      </c>
      <c r="J8" s="124">
        <f t="shared" si="5"/>
        <v>13567080.149999999</v>
      </c>
      <c r="K8" s="130">
        <f>1*K2</f>
        <v>600000</v>
      </c>
      <c r="L8" s="124">
        <f>4*L2</f>
        <v>400000</v>
      </c>
      <c r="M8" s="124">
        <f t="shared" si="6"/>
        <v>14567080.149999999</v>
      </c>
      <c r="N8" s="125">
        <f t="shared" si="7"/>
        <v>0</v>
      </c>
      <c r="O8" s="124">
        <f t="shared" si="8"/>
        <v>14567080.149999999</v>
      </c>
      <c r="P8" s="124">
        <f t="shared" si="9"/>
        <v>226118.0025</v>
      </c>
      <c r="Q8" s="124">
        <f t="shared" si="10"/>
        <v>180894.402</v>
      </c>
      <c r="R8" s="124">
        <f t="shared" si="11"/>
        <v>135670.8015</v>
      </c>
      <c r="S8" s="124">
        <v>0</v>
      </c>
      <c r="T8" s="124">
        <f t="shared" si="12"/>
        <v>15109763.355999999</v>
      </c>
      <c r="U8" s="124">
        <v>30000</v>
      </c>
      <c r="V8" s="124">
        <f t="shared" si="13"/>
        <v>1748049.6179999998</v>
      </c>
      <c r="W8" s="124">
        <f t="shared" si="14"/>
        <v>65121.98472</v>
      </c>
      <c r="X8" s="124">
        <f t="shared" si="15"/>
        <v>1311100</v>
      </c>
      <c r="Y8" s="126">
        <v>6000</v>
      </c>
      <c r="Z8" s="126">
        <f t="shared" si="16"/>
        <v>18270034.958719999</v>
      </c>
      <c r="AA8" s="127"/>
      <c r="AB8" s="128" t="s">
        <v>68</v>
      </c>
      <c r="AC8" s="127"/>
      <c r="AD8" s="127"/>
      <c r="AE8" s="127"/>
      <c r="AF8" s="127"/>
      <c r="AG8" s="127"/>
      <c r="AH8" s="127"/>
      <c r="AI8" s="127"/>
      <c r="AJ8" s="127"/>
      <c r="AK8" s="127"/>
    </row>
    <row r="9" spans="1:37" ht="21" customHeight="1" x14ac:dyDescent="0.25">
      <c r="A9" s="120" t="s">
        <v>126</v>
      </c>
      <c r="B9" s="142">
        <v>73.3</v>
      </c>
      <c r="C9" s="121">
        <f t="shared" ref="C9:D9" si="21">B9</f>
        <v>73.3</v>
      </c>
      <c r="D9" s="121">
        <f t="shared" si="21"/>
        <v>73.3</v>
      </c>
      <c r="E9" s="122">
        <f t="shared" si="1"/>
        <v>789.00119999999993</v>
      </c>
      <c r="F9" s="143">
        <v>0</v>
      </c>
      <c r="G9" s="121">
        <f t="shared" si="2"/>
        <v>0</v>
      </c>
      <c r="H9" s="122">
        <f t="shared" si="3"/>
        <v>789.00119999999993</v>
      </c>
      <c r="I9" s="122">
        <f t="shared" si="4"/>
        <v>1144.0517399999999</v>
      </c>
      <c r="J9" s="124">
        <f t="shared" si="5"/>
        <v>17160776.099999998</v>
      </c>
      <c r="K9" s="124">
        <f>1*K2</f>
        <v>600000</v>
      </c>
      <c r="L9" s="124">
        <f>5*L2</f>
        <v>500000</v>
      </c>
      <c r="M9" s="124">
        <f t="shared" si="6"/>
        <v>18260776.099999998</v>
      </c>
      <c r="N9" s="125">
        <f t="shared" si="7"/>
        <v>0</v>
      </c>
      <c r="O9" s="124">
        <f t="shared" si="8"/>
        <v>18260776.099999998</v>
      </c>
      <c r="P9" s="124">
        <f t="shared" si="9"/>
        <v>286012.935</v>
      </c>
      <c r="Q9" s="124">
        <f t="shared" si="10"/>
        <v>228810.34799999997</v>
      </c>
      <c r="R9" s="124">
        <f t="shared" si="11"/>
        <v>171607.76099999997</v>
      </c>
      <c r="S9" s="124">
        <v>0</v>
      </c>
      <c r="T9" s="124">
        <f t="shared" si="12"/>
        <v>18947207.143999998</v>
      </c>
      <c r="U9" s="124">
        <v>30000</v>
      </c>
      <c r="V9" s="124">
        <f t="shared" si="13"/>
        <v>2191293.1319999998</v>
      </c>
      <c r="W9" s="124">
        <f t="shared" si="14"/>
        <v>82371.725279999984</v>
      </c>
      <c r="X9" s="124">
        <f t="shared" si="15"/>
        <v>1643500</v>
      </c>
      <c r="Y9" s="126">
        <v>6000</v>
      </c>
      <c r="Z9" s="126">
        <f t="shared" si="16"/>
        <v>22900372.001279999</v>
      </c>
      <c r="AA9" s="127"/>
      <c r="AB9" s="128" t="s">
        <v>68</v>
      </c>
      <c r="AC9" s="127"/>
      <c r="AD9" s="127"/>
      <c r="AE9" s="127"/>
      <c r="AF9" s="127"/>
      <c r="AG9" s="127"/>
      <c r="AH9" s="127"/>
      <c r="AI9" s="127"/>
      <c r="AJ9" s="127"/>
      <c r="AK9" s="127"/>
    </row>
    <row r="10" spans="1:37" ht="21" customHeight="1" x14ac:dyDescent="0.25">
      <c r="A10" s="120" t="s">
        <v>127</v>
      </c>
      <c r="B10" s="142">
        <v>61.57</v>
      </c>
      <c r="C10" s="131">
        <f t="shared" ref="C10:D10" si="22">B10</f>
        <v>61.57</v>
      </c>
      <c r="D10" s="131">
        <f t="shared" si="22"/>
        <v>61.57</v>
      </c>
      <c r="E10" s="122">
        <f t="shared" si="1"/>
        <v>662.73947999999996</v>
      </c>
      <c r="F10" s="143">
        <v>0</v>
      </c>
      <c r="G10" s="121">
        <f t="shared" si="2"/>
        <v>0</v>
      </c>
      <c r="H10" s="122">
        <f t="shared" si="3"/>
        <v>662.73947999999996</v>
      </c>
      <c r="I10" s="122">
        <f t="shared" si="4"/>
        <v>960.97224599999993</v>
      </c>
      <c r="J10" s="124">
        <f t="shared" si="5"/>
        <v>14414583.689999999</v>
      </c>
      <c r="K10" s="124">
        <f>1*K2</f>
        <v>600000</v>
      </c>
      <c r="L10" s="124">
        <f>4*L2</f>
        <v>400000</v>
      </c>
      <c r="M10" s="124">
        <f t="shared" si="6"/>
        <v>15414583.689999999</v>
      </c>
      <c r="N10" s="125">
        <f t="shared" si="7"/>
        <v>0</v>
      </c>
      <c r="O10" s="124">
        <f t="shared" si="8"/>
        <v>15414583.689999999</v>
      </c>
      <c r="P10" s="124">
        <f t="shared" si="9"/>
        <v>240243.06149999998</v>
      </c>
      <c r="Q10" s="124">
        <f t="shared" si="10"/>
        <v>192194.44919999997</v>
      </c>
      <c r="R10" s="124">
        <f t="shared" si="11"/>
        <v>144145.83689999999</v>
      </c>
      <c r="S10" s="125"/>
      <c r="T10" s="124">
        <f t="shared" si="12"/>
        <v>15991167.037599999</v>
      </c>
      <c r="U10" s="124">
        <v>30000</v>
      </c>
      <c r="V10" s="124">
        <f t="shared" si="13"/>
        <v>1849750.0427999999</v>
      </c>
      <c r="W10" s="124">
        <f t="shared" si="14"/>
        <v>69190.001711999997</v>
      </c>
      <c r="X10" s="124">
        <f t="shared" si="15"/>
        <v>1387400</v>
      </c>
      <c r="Y10" s="126">
        <v>6000</v>
      </c>
      <c r="Z10" s="126">
        <f t="shared" si="16"/>
        <v>19333507.082111999</v>
      </c>
      <c r="AA10" s="127"/>
      <c r="AB10" s="128" t="s">
        <v>68</v>
      </c>
      <c r="AC10" s="127"/>
      <c r="AD10" s="127"/>
      <c r="AE10" s="127"/>
      <c r="AF10" s="127"/>
      <c r="AG10" s="127"/>
      <c r="AH10" s="127"/>
      <c r="AI10" s="127"/>
      <c r="AJ10" s="127"/>
      <c r="AK10" s="127"/>
    </row>
    <row r="11" spans="1:37" ht="21" customHeight="1" x14ac:dyDescent="0.25">
      <c r="A11" s="120" t="s">
        <v>128</v>
      </c>
      <c r="B11" s="142">
        <v>59.33</v>
      </c>
      <c r="C11" s="131">
        <f t="shared" ref="C11:D11" si="23">B11</f>
        <v>59.33</v>
      </c>
      <c r="D11" s="131">
        <f t="shared" si="23"/>
        <v>59.33</v>
      </c>
      <c r="E11" s="122">
        <f t="shared" si="1"/>
        <v>638.62811999999997</v>
      </c>
      <c r="F11" s="143">
        <v>17.170000000000002</v>
      </c>
      <c r="G11" s="121">
        <f t="shared" si="2"/>
        <v>184.81788</v>
      </c>
      <c r="H11" s="122">
        <f t="shared" si="3"/>
        <v>823.44599999999991</v>
      </c>
      <c r="I11" s="122">
        <f t="shared" si="4"/>
        <v>1193.9966999999999</v>
      </c>
      <c r="J11" s="124">
        <f t="shared" si="5"/>
        <v>17909950.5</v>
      </c>
      <c r="K11" s="124">
        <f>1*K2</f>
        <v>600000</v>
      </c>
      <c r="L11" s="124">
        <f>4*L2</f>
        <v>400000</v>
      </c>
      <c r="M11" s="124">
        <f t="shared" si="6"/>
        <v>18909950.5</v>
      </c>
      <c r="N11" s="125">
        <f t="shared" si="7"/>
        <v>0</v>
      </c>
      <c r="O11" s="124">
        <f t="shared" si="8"/>
        <v>18909950.5</v>
      </c>
      <c r="P11" s="124">
        <f t="shared" si="9"/>
        <v>298499.17499999999</v>
      </c>
      <c r="Q11" s="124">
        <f t="shared" si="10"/>
        <v>238799.34</v>
      </c>
      <c r="R11" s="124">
        <f t="shared" si="11"/>
        <v>179099.50499999998</v>
      </c>
      <c r="S11" s="125"/>
      <c r="T11" s="124">
        <f t="shared" si="12"/>
        <v>19626348.52</v>
      </c>
      <c r="U11" s="124">
        <v>30000</v>
      </c>
      <c r="V11" s="124">
        <f t="shared" si="13"/>
        <v>2269194.06</v>
      </c>
      <c r="W11" s="124">
        <f t="shared" si="14"/>
        <v>85967.762399999992</v>
      </c>
      <c r="X11" s="124">
        <f t="shared" si="15"/>
        <v>1701900</v>
      </c>
      <c r="Y11" s="126">
        <v>6000</v>
      </c>
      <c r="Z11" s="126">
        <f t="shared" si="16"/>
        <v>23719410.342399999</v>
      </c>
      <c r="AA11" s="127"/>
      <c r="AB11" s="128" t="s">
        <v>68</v>
      </c>
      <c r="AC11" s="127"/>
      <c r="AD11" s="127"/>
      <c r="AE11" s="127"/>
      <c r="AF11" s="127"/>
      <c r="AG11" s="127"/>
      <c r="AH11" s="127"/>
      <c r="AI11" s="127"/>
      <c r="AJ11" s="127"/>
      <c r="AK11" s="127"/>
    </row>
    <row r="12" spans="1:37" ht="21" customHeight="1" x14ac:dyDescent="0.25">
      <c r="A12" s="120" t="s">
        <v>129</v>
      </c>
      <c r="B12" s="142">
        <v>74.42</v>
      </c>
      <c r="C12" s="131">
        <f t="shared" ref="C12:D12" si="24">B12</f>
        <v>74.42</v>
      </c>
      <c r="D12" s="131">
        <f t="shared" si="24"/>
        <v>74.42</v>
      </c>
      <c r="E12" s="122">
        <f t="shared" si="1"/>
        <v>801.05687999999998</v>
      </c>
      <c r="F12" s="143">
        <v>28.07</v>
      </c>
      <c r="G12" s="121">
        <f t="shared" si="2"/>
        <v>302.14547999999996</v>
      </c>
      <c r="H12" s="122">
        <f t="shared" si="3"/>
        <v>1103.20236</v>
      </c>
      <c r="I12" s="122">
        <f t="shared" si="4"/>
        <v>1599.6434220000001</v>
      </c>
      <c r="J12" s="124">
        <f t="shared" si="5"/>
        <v>23994651.330000002</v>
      </c>
      <c r="K12" s="130">
        <f>1*K2</f>
        <v>600000</v>
      </c>
      <c r="L12" s="124">
        <f>5*L2</f>
        <v>500000</v>
      </c>
      <c r="M12" s="124">
        <f t="shared" si="6"/>
        <v>25094651.330000002</v>
      </c>
      <c r="N12" s="125">
        <f t="shared" si="7"/>
        <v>0</v>
      </c>
      <c r="O12" s="124">
        <f t="shared" si="8"/>
        <v>25094651.330000002</v>
      </c>
      <c r="P12" s="124">
        <f t="shared" si="9"/>
        <v>399910.85550000001</v>
      </c>
      <c r="Q12" s="124">
        <f t="shared" si="10"/>
        <v>319928.68440000003</v>
      </c>
      <c r="R12" s="124">
        <f t="shared" si="11"/>
        <v>239946.51330000002</v>
      </c>
      <c r="S12" s="125"/>
      <c r="T12" s="124">
        <f t="shared" si="12"/>
        <v>26054437.383200005</v>
      </c>
      <c r="U12" s="124">
        <v>30000</v>
      </c>
      <c r="V12" s="124">
        <f t="shared" si="13"/>
        <v>3011358.1595999999</v>
      </c>
      <c r="W12" s="124">
        <f t="shared" si="14"/>
        <v>115174.32638400001</v>
      </c>
      <c r="X12" s="124">
        <f t="shared" si="15"/>
        <v>2258600</v>
      </c>
      <c r="Y12" s="126">
        <v>6000</v>
      </c>
      <c r="Z12" s="126">
        <f t="shared" si="16"/>
        <v>31475569.869184006</v>
      </c>
      <c r="AA12" s="127"/>
      <c r="AB12" s="128" t="s">
        <v>68</v>
      </c>
      <c r="AC12" s="127"/>
      <c r="AD12" s="127"/>
      <c r="AE12" s="127"/>
      <c r="AF12" s="127"/>
      <c r="AG12" s="127"/>
      <c r="AH12" s="127"/>
      <c r="AI12" s="127"/>
      <c r="AJ12" s="127"/>
      <c r="AK12" s="127"/>
    </row>
    <row r="13" spans="1:37" ht="21" customHeight="1" x14ac:dyDescent="0.25">
      <c r="A13" s="120" t="s">
        <v>130</v>
      </c>
      <c r="B13" s="142">
        <v>59.07</v>
      </c>
      <c r="C13" s="131">
        <f t="shared" ref="C13:D13" si="25">B13</f>
        <v>59.07</v>
      </c>
      <c r="D13" s="131">
        <f t="shared" si="25"/>
        <v>59.07</v>
      </c>
      <c r="E13" s="122">
        <f t="shared" si="1"/>
        <v>635.82947999999999</v>
      </c>
      <c r="F13" s="143">
        <v>22.37</v>
      </c>
      <c r="G13" s="121">
        <f t="shared" si="2"/>
        <v>240.79068000000001</v>
      </c>
      <c r="H13" s="122">
        <f t="shared" si="3"/>
        <v>876.62015999999994</v>
      </c>
      <c r="I13" s="122">
        <f t="shared" si="4"/>
        <v>1271.099232</v>
      </c>
      <c r="J13" s="124">
        <f t="shared" si="5"/>
        <v>19066488.48</v>
      </c>
      <c r="K13" s="130">
        <f>1*K2</f>
        <v>600000</v>
      </c>
      <c r="L13" s="124">
        <f>4*L2</f>
        <v>400000</v>
      </c>
      <c r="M13" s="124">
        <f t="shared" si="6"/>
        <v>20066488.48</v>
      </c>
      <c r="N13" s="125">
        <f t="shared" si="7"/>
        <v>0</v>
      </c>
      <c r="O13" s="124">
        <f t="shared" si="8"/>
        <v>20066488.48</v>
      </c>
      <c r="P13" s="124">
        <f t="shared" si="9"/>
        <v>317774.80800000002</v>
      </c>
      <c r="Q13" s="124">
        <f t="shared" si="10"/>
        <v>254219.84640000001</v>
      </c>
      <c r="R13" s="124">
        <f t="shared" si="11"/>
        <v>190664.8848</v>
      </c>
      <c r="S13" s="125"/>
      <c r="T13" s="124">
        <f t="shared" si="12"/>
        <v>20829148.019199997</v>
      </c>
      <c r="U13" s="124">
        <v>30000</v>
      </c>
      <c r="V13" s="124">
        <f t="shared" si="13"/>
        <v>2407978.6176</v>
      </c>
      <c r="W13" s="124">
        <f t="shared" si="14"/>
        <v>91519.144703999991</v>
      </c>
      <c r="X13" s="124">
        <f t="shared" si="15"/>
        <v>1806000</v>
      </c>
      <c r="Y13" s="126">
        <v>6000</v>
      </c>
      <c r="Z13" s="126">
        <f t="shared" si="16"/>
        <v>25170645.781503998</v>
      </c>
      <c r="AA13" s="127"/>
      <c r="AB13" s="128" t="s">
        <v>68</v>
      </c>
      <c r="AC13" s="127"/>
      <c r="AD13" s="127"/>
      <c r="AE13" s="127"/>
      <c r="AF13" s="127"/>
      <c r="AG13" s="127"/>
      <c r="AH13" s="127"/>
      <c r="AI13" s="127"/>
      <c r="AJ13" s="127"/>
      <c r="AK13" s="127"/>
    </row>
    <row r="14" spans="1:37" ht="21" customHeight="1" x14ac:dyDescent="0.25">
      <c r="A14" s="120" t="s">
        <v>131</v>
      </c>
      <c r="B14" s="142">
        <v>74.42</v>
      </c>
      <c r="C14" s="131">
        <f t="shared" ref="C14:D14" si="26">B14</f>
        <v>74.42</v>
      </c>
      <c r="D14" s="131">
        <f t="shared" si="26"/>
        <v>74.42</v>
      </c>
      <c r="E14" s="122">
        <f t="shared" si="1"/>
        <v>801.05687999999998</v>
      </c>
      <c r="F14" s="143">
        <v>28.07</v>
      </c>
      <c r="G14" s="121">
        <f t="shared" si="2"/>
        <v>302.14547999999996</v>
      </c>
      <c r="H14" s="122">
        <f t="shared" si="3"/>
        <v>1103.20236</v>
      </c>
      <c r="I14" s="122">
        <f t="shared" si="4"/>
        <v>1599.6434220000001</v>
      </c>
      <c r="J14" s="124">
        <f t="shared" si="5"/>
        <v>23994651.330000002</v>
      </c>
      <c r="K14" s="130">
        <f>1*K2</f>
        <v>600000</v>
      </c>
      <c r="L14" s="124">
        <f>5*L2</f>
        <v>500000</v>
      </c>
      <c r="M14" s="124">
        <f t="shared" si="6"/>
        <v>25094651.330000002</v>
      </c>
      <c r="N14" s="125">
        <f t="shared" si="7"/>
        <v>0</v>
      </c>
      <c r="O14" s="124">
        <f t="shared" si="8"/>
        <v>25094651.330000002</v>
      </c>
      <c r="P14" s="124">
        <f t="shared" si="9"/>
        <v>399910.85550000001</v>
      </c>
      <c r="Q14" s="124">
        <f t="shared" si="10"/>
        <v>319928.68440000003</v>
      </c>
      <c r="R14" s="124">
        <f t="shared" si="11"/>
        <v>239946.51330000002</v>
      </c>
      <c r="S14" s="125"/>
      <c r="T14" s="124">
        <f t="shared" si="12"/>
        <v>26054437.383200005</v>
      </c>
      <c r="U14" s="124">
        <v>30000</v>
      </c>
      <c r="V14" s="124">
        <f t="shared" si="13"/>
        <v>3011358.1595999999</v>
      </c>
      <c r="W14" s="124">
        <f t="shared" si="14"/>
        <v>115174.32638400001</v>
      </c>
      <c r="X14" s="124">
        <f t="shared" si="15"/>
        <v>2258600</v>
      </c>
      <c r="Y14" s="126">
        <v>6000</v>
      </c>
      <c r="Z14" s="126">
        <f t="shared" si="16"/>
        <v>31475569.869184006</v>
      </c>
      <c r="AA14" s="127"/>
      <c r="AB14" s="128" t="s">
        <v>68</v>
      </c>
      <c r="AC14" s="127"/>
      <c r="AD14" s="127"/>
      <c r="AE14" s="127"/>
      <c r="AF14" s="127"/>
      <c r="AG14" s="127"/>
      <c r="AH14" s="127"/>
      <c r="AI14" s="127"/>
      <c r="AJ14" s="127"/>
      <c r="AK14" s="127"/>
    </row>
    <row r="15" spans="1:37" ht="21" customHeight="1" x14ac:dyDescent="0.25">
      <c r="A15" s="120" t="s">
        <v>132</v>
      </c>
      <c r="B15" s="142">
        <v>59.07</v>
      </c>
      <c r="C15" s="131">
        <f t="shared" ref="C15:D15" si="27">B15</f>
        <v>59.07</v>
      </c>
      <c r="D15" s="131">
        <f t="shared" si="27"/>
        <v>59.07</v>
      </c>
      <c r="E15" s="132">
        <f t="shared" si="1"/>
        <v>635.82947999999999</v>
      </c>
      <c r="F15" s="143">
        <v>22.37</v>
      </c>
      <c r="G15" s="134">
        <f t="shared" si="2"/>
        <v>240.79068000000001</v>
      </c>
      <c r="H15" s="132">
        <f t="shared" si="3"/>
        <v>876.62015999999994</v>
      </c>
      <c r="I15" s="122">
        <f t="shared" si="4"/>
        <v>1271.099232</v>
      </c>
      <c r="J15" s="135">
        <f t="shared" si="5"/>
        <v>19066488.48</v>
      </c>
      <c r="K15" s="136">
        <f>1*K2</f>
        <v>600000</v>
      </c>
      <c r="L15" s="135">
        <f>4*L2</f>
        <v>400000</v>
      </c>
      <c r="M15" s="135">
        <f t="shared" si="6"/>
        <v>20066488.48</v>
      </c>
      <c r="N15" s="125">
        <f t="shared" si="7"/>
        <v>0</v>
      </c>
      <c r="O15" s="135">
        <f t="shared" si="8"/>
        <v>20066488.48</v>
      </c>
      <c r="P15" s="135">
        <f t="shared" si="9"/>
        <v>317774.80800000002</v>
      </c>
      <c r="Q15" s="135">
        <f t="shared" si="10"/>
        <v>254219.84640000001</v>
      </c>
      <c r="R15" s="135">
        <f t="shared" si="11"/>
        <v>190664.8848</v>
      </c>
      <c r="S15" s="125"/>
      <c r="T15" s="135">
        <f t="shared" si="12"/>
        <v>20829148.019199997</v>
      </c>
      <c r="U15" s="135">
        <v>30000</v>
      </c>
      <c r="V15" s="135">
        <f t="shared" si="13"/>
        <v>2407978.6176</v>
      </c>
      <c r="W15" s="135">
        <f t="shared" si="14"/>
        <v>91519.144703999991</v>
      </c>
      <c r="X15" s="135">
        <f t="shared" si="15"/>
        <v>1806000</v>
      </c>
      <c r="Y15" s="137">
        <v>6000</v>
      </c>
      <c r="Z15" s="137">
        <f t="shared" si="16"/>
        <v>25170645.781503998</v>
      </c>
      <c r="AA15" s="127"/>
      <c r="AB15" s="128" t="s">
        <v>68</v>
      </c>
      <c r="AC15" s="127"/>
      <c r="AD15" s="127"/>
      <c r="AE15" s="127"/>
      <c r="AF15" s="127"/>
      <c r="AG15" s="127"/>
      <c r="AH15" s="127"/>
      <c r="AI15" s="127"/>
      <c r="AJ15" s="127"/>
      <c r="AK15" s="127"/>
    </row>
    <row r="16" spans="1:37" ht="21" customHeight="1" x14ac:dyDescent="0.25">
      <c r="A16" s="120" t="s">
        <v>133</v>
      </c>
      <c r="B16" s="142">
        <v>59.07</v>
      </c>
      <c r="C16" s="131">
        <f t="shared" ref="C16:D16" si="28">B16</f>
        <v>59.07</v>
      </c>
      <c r="D16" s="131">
        <f t="shared" si="28"/>
        <v>59.07</v>
      </c>
      <c r="E16" s="132">
        <f t="shared" si="1"/>
        <v>635.82947999999999</v>
      </c>
      <c r="F16" s="143">
        <v>22.37</v>
      </c>
      <c r="G16" s="134">
        <f t="shared" si="2"/>
        <v>240.79068000000001</v>
      </c>
      <c r="H16" s="132">
        <f t="shared" si="3"/>
        <v>876.62015999999994</v>
      </c>
      <c r="I16" s="122">
        <f t="shared" si="4"/>
        <v>1271.099232</v>
      </c>
      <c r="J16" s="135">
        <f t="shared" si="5"/>
        <v>19066488.48</v>
      </c>
      <c r="K16" s="136">
        <f>1*K2</f>
        <v>600000</v>
      </c>
      <c r="L16" s="135">
        <f>4*L2</f>
        <v>400000</v>
      </c>
      <c r="M16" s="135">
        <f t="shared" si="6"/>
        <v>20066488.48</v>
      </c>
      <c r="N16" s="125">
        <f t="shared" si="7"/>
        <v>0</v>
      </c>
      <c r="O16" s="135">
        <f t="shared" si="8"/>
        <v>20066488.48</v>
      </c>
      <c r="P16" s="135">
        <f t="shared" si="9"/>
        <v>317774.80800000002</v>
      </c>
      <c r="Q16" s="135">
        <f t="shared" si="10"/>
        <v>254219.84640000001</v>
      </c>
      <c r="R16" s="135">
        <f t="shared" si="11"/>
        <v>190664.8848</v>
      </c>
      <c r="S16" s="125"/>
      <c r="T16" s="135">
        <f t="shared" si="12"/>
        <v>20829148.019199997</v>
      </c>
      <c r="U16" s="135">
        <v>30000</v>
      </c>
      <c r="V16" s="135">
        <f t="shared" si="13"/>
        <v>2407978.6176</v>
      </c>
      <c r="W16" s="135">
        <f t="shared" si="14"/>
        <v>91519.144703999991</v>
      </c>
      <c r="X16" s="135">
        <f t="shared" si="15"/>
        <v>1806000</v>
      </c>
      <c r="Y16" s="137">
        <v>6000</v>
      </c>
      <c r="Z16" s="137">
        <f t="shared" si="16"/>
        <v>25170645.781503998</v>
      </c>
      <c r="AA16" s="127"/>
      <c r="AB16" s="128" t="s">
        <v>68</v>
      </c>
      <c r="AC16" s="127"/>
      <c r="AD16" s="127"/>
      <c r="AE16" s="127"/>
      <c r="AF16" s="127"/>
      <c r="AG16" s="127"/>
      <c r="AH16" s="127"/>
      <c r="AI16" s="127"/>
      <c r="AJ16" s="127"/>
      <c r="AK16" s="127"/>
    </row>
    <row r="17" spans="1:37" ht="21" customHeight="1" x14ac:dyDescent="0.25">
      <c r="A17" s="120" t="s">
        <v>134</v>
      </c>
      <c r="B17" s="142">
        <v>59.07</v>
      </c>
      <c r="C17" s="131">
        <f t="shared" ref="C17:D17" si="29">B17</f>
        <v>59.07</v>
      </c>
      <c r="D17" s="131">
        <f t="shared" si="29"/>
        <v>59.07</v>
      </c>
      <c r="E17" s="132">
        <f t="shared" si="1"/>
        <v>635.82947999999999</v>
      </c>
      <c r="F17" s="143">
        <v>22.37</v>
      </c>
      <c r="G17" s="134">
        <f t="shared" si="2"/>
        <v>240.79068000000001</v>
      </c>
      <c r="H17" s="132">
        <f t="shared" si="3"/>
        <v>876.62015999999994</v>
      </c>
      <c r="I17" s="122">
        <f t="shared" si="4"/>
        <v>1271.099232</v>
      </c>
      <c r="J17" s="135">
        <f t="shared" si="5"/>
        <v>19066488.48</v>
      </c>
      <c r="K17" s="136">
        <f t="shared" ref="K17:K19" si="30">1*K4</f>
        <v>600000</v>
      </c>
      <c r="L17" s="135">
        <f>4*L2</f>
        <v>400000</v>
      </c>
      <c r="M17" s="135">
        <f t="shared" si="6"/>
        <v>20066488.48</v>
      </c>
      <c r="N17" s="125">
        <f t="shared" si="7"/>
        <v>0</v>
      </c>
      <c r="O17" s="135">
        <f t="shared" si="8"/>
        <v>20066488.48</v>
      </c>
      <c r="P17" s="135">
        <f t="shared" si="9"/>
        <v>317774.80800000002</v>
      </c>
      <c r="Q17" s="135">
        <f t="shared" si="10"/>
        <v>254219.84640000001</v>
      </c>
      <c r="R17" s="135">
        <f t="shared" si="11"/>
        <v>190664.8848</v>
      </c>
      <c r="S17" s="125"/>
      <c r="T17" s="135">
        <f t="shared" si="12"/>
        <v>20829148.019199997</v>
      </c>
      <c r="U17" s="135">
        <v>30000</v>
      </c>
      <c r="V17" s="135">
        <f t="shared" si="13"/>
        <v>2407978.6176</v>
      </c>
      <c r="W17" s="135">
        <f t="shared" si="14"/>
        <v>91519.144703999991</v>
      </c>
      <c r="X17" s="135">
        <f t="shared" si="15"/>
        <v>1806000</v>
      </c>
      <c r="Y17" s="137">
        <v>6000</v>
      </c>
      <c r="Z17" s="137">
        <f t="shared" si="16"/>
        <v>25170645.781503998</v>
      </c>
      <c r="AA17" s="127"/>
      <c r="AB17" s="128" t="s">
        <v>68</v>
      </c>
      <c r="AC17" s="127"/>
      <c r="AD17" s="127"/>
      <c r="AE17" s="127"/>
      <c r="AF17" s="127"/>
      <c r="AG17" s="127"/>
      <c r="AH17" s="127"/>
      <c r="AI17" s="127"/>
      <c r="AJ17" s="127"/>
      <c r="AK17" s="127"/>
    </row>
    <row r="18" spans="1:37" ht="21" customHeight="1" x14ac:dyDescent="0.25">
      <c r="A18" s="120" t="s">
        <v>135</v>
      </c>
      <c r="B18" s="142">
        <v>59.07</v>
      </c>
      <c r="C18" s="131">
        <f t="shared" ref="C18:D18" si="31">B18</f>
        <v>59.07</v>
      </c>
      <c r="D18" s="131">
        <f t="shared" si="31"/>
        <v>59.07</v>
      </c>
      <c r="E18" s="132">
        <f t="shared" si="1"/>
        <v>635.82947999999999</v>
      </c>
      <c r="F18" s="143">
        <v>22.37</v>
      </c>
      <c r="G18" s="134">
        <f t="shared" si="2"/>
        <v>240.79068000000001</v>
      </c>
      <c r="H18" s="132">
        <f t="shared" si="3"/>
        <v>876.62015999999994</v>
      </c>
      <c r="I18" s="122">
        <f t="shared" si="4"/>
        <v>1271.099232</v>
      </c>
      <c r="J18" s="135">
        <f t="shared" si="5"/>
        <v>19066488.48</v>
      </c>
      <c r="K18" s="136">
        <f t="shared" si="30"/>
        <v>600000</v>
      </c>
      <c r="L18" s="135">
        <f>4*L2</f>
        <v>400000</v>
      </c>
      <c r="M18" s="135">
        <f t="shared" si="6"/>
        <v>20066488.48</v>
      </c>
      <c r="N18" s="125">
        <f t="shared" si="7"/>
        <v>0</v>
      </c>
      <c r="O18" s="135">
        <f t="shared" si="8"/>
        <v>20066488.48</v>
      </c>
      <c r="P18" s="135">
        <f t="shared" si="9"/>
        <v>317774.80800000002</v>
      </c>
      <c r="Q18" s="135">
        <f t="shared" si="10"/>
        <v>254219.84640000001</v>
      </c>
      <c r="R18" s="135">
        <f t="shared" si="11"/>
        <v>190664.8848</v>
      </c>
      <c r="S18" s="125"/>
      <c r="T18" s="135">
        <f t="shared" si="12"/>
        <v>20829148.019199997</v>
      </c>
      <c r="U18" s="135">
        <v>30000</v>
      </c>
      <c r="V18" s="135">
        <f t="shared" si="13"/>
        <v>2407978.6176</v>
      </c>
      <c r="W18" s="135">
        <f t="shared" si="14"/>
        <v>91519.144703999991</v>
      </c>
      <c r="X18" s="135">
        <f t="shared" si="15"/>
        <v>1806000</v>
      </c>
      <c r="Y18" s="137">
        <v>6000</v>
      </c>
      <c r="Z18" s="137">
        <f t="shared" si="16"/>
        <v>25170645.781503998</v>
      </c>
      <c r="AA18" s="127"/>
      <c r="AB18" s="128" t="s">
        <v>68</v>
      </c>
      <c r="AC18" s="127"/>
      <c r="AD18" s="127"/>
      <c r="AE18" s="127"/>
      <c r="AF18" s="127"/>
      <c r="AG18" s="127"/>
      <c r="AH18" s="127"/>
      <c r="AI18" s="127"/>
      <c r="AJ18" s="127"/>
      <c r="AK18" s="127"/>
    </row>
    <row r="19" spans="1:37" ht="21" customHeight="1" x14ac:dyDescent="0.25">
      <c r="A19" s="120" t="s">
        <v>136</v>
      </c>
      <c r="B19" s="142">
        <v>59.07</v>
      </c>
      <c r="C19" s="131">
        <f t="shared" ref="C19:D19" si="32">B19</f>
        <v>59.07</v>
      </c>
      <c r="D19" s="131">
        <f t="shared" si="32"/>
        <v>59.07</v>
      </c>
      <c r="E19" s="132">
        <f t="shared" si="1"/>
        <v>635.82947999999999</v>
      </c>
      <c r="F19" s="143">
        <v>22.37</v>
      </c>
      <c r="G19" s="134">
        <f t="shared" si="2"/>
        <v>240.79068000000001</v>
      </c>
      <c r="H19" s="132">
        <f t="shared" si="3"/>
        <v>876.62015999999994</v>
      </c>
      <c r="I19" s="132">
        <f t="shared" si="4"/>
        <v>1271.099232</v>
      </c>
      <c r="J19" s="135">
        <f t="shared" si="5"/>
        <v>19066488.48</v>
      </c>
      <c r="K19" s="136">
        <f t="shared" si="30"/>
        <v>600000</v>
      </c>
      <c r="L19" s="135">
        <f>4*L2</f>
        <v>400000</v>
      </c>
      <c r="M19" s="135">
        <f t="shared" si="6"/>
        <v>20066488.48</v>
      </c>
      <c r="N19" s="125">
        <f t="shared" si="7"/>
        <v>0</v>
      </c>
      <c r="O19" s="135">
        <f t="shared" si="8"/>
        <v>20066488.48</v>
      </c>
      <c r="P19" s="135">
        <f t="shared" si="9"/>
        <v>317774.80800000002</v>
      </c>
      <c r="Q19" s="135">
        <f t="shared" si="10"/>
        <v>254219.84640000001</v>
      </c>
      <c r="R19" s="135">
        <f t="shared" si="11"/>
        <v>190664.8848</v>
      </c>
      <c r="S19" s="125"/>
      <c r="T19" s="135">
        <f t="shared" si="12"/>
        <v>20829148.019199997</v>
      </c>
      <c r="U19" s="135">
        <v>30000</v>
      </c>
      <c r="V19" s="135">
        <f t="shared" si="13"/>
        <v>2407978.6176</v>
      </c>
      <c r="W19" s="135">
        <f t="shared" si="14"/>
        <v>91519.144703999991</v>
      </c>
      <c r="X19" s="135">
        <f t="shared" si="15"/>
        <v>1806000</v>
      </c>
      <c r="Y19" s="137">
        <v>6000</v>
      </c>
      <c r="Z19" s="137">
        <f t="shared" si="16"/>
        <v>25170645.781503998</v>
      </c>
      <c r="AA19" s="127"/>
      <c r="AB19" s="128" t="s">
        <v>68</v>
      </c>
      <c r="AC19" s="127"/>
      <c r="AD19" s="127"/>
      <c r="AE19" s="127"/>
      <c r="AF19" s="127"/>
      <c r="AG19" s="127"/>
      <c r="AH19" s="127"/>
      <c r="AI19" s="127"/>
      <c r="AJ19" s="127"/>
      <c r="AK19" s="127"/>
    </row>
    <row r="20" spans="1:37" ht="21" customHeight="1" x14ac:dyDescent="0.25">
      <c r="A20" s="100" t="s">
        <v>137</v>
      </c>
      <c r="B20" s="142">
        <v>43.21</v>
      </c>
      <c r="C20" s="60">
        <f t="shared" ref="C20:D20" si="33">B20</f>
        <v>43.21</v>
      </c>
      <c r="D20" s="60">
        <f t="shared" si="33"/>
        <v>43.21</v>
      </c>
      <c r="E20" s="73">
        <f t="shared" si="1"/>
        <v>465.11243999999999</v>
      </c>
      <c r="F20" s="52">
        <v>11.18</v>
      </c>
      <c r="G20" s="60">
        <f t="shared" si="2"/>
        <v>120.34151999999999</v>
      </c>
      <c r="H20" s="73">
        <f t="shared" si="3"/>
        <v>585.45395999999994</v>
      </c>
      <c r="I20" s="73">
        <f t="shared" si="4"/>
        <v>848.90824199999997</v>
      </c>
      <c r="J20" s="54">
        <f t="shared" si="5"/>
        <v>12733623.629999999</v>
      </c>
      <c r="K20" s="74">
        <f>1*K2</f>
        <v>600000</v>
      </c>
      <c r="L20" s="54">
        <f>3*L2</f>
        <v>300000</v>
      </c>
      <c r="M20" s="54">
        <f t="shared" si="6"/>
        <v>13633623.629999999</v>
      </c>
      <c r="N20" s="54">
        <f t="shared" si="7"/>
        <v>0</v>
      </c>
      <c r="O20" s="54">
        <f t="shared" si="8"/>
        <v>13633623.629999999</v>
      </c>
      <c r="P20" s="54">
        <f t="shared" si="9"/>
        <v>212227.06049999999</v>
      </c>
      <c r="Q20" s="54">
        <f t="shared" si="10"/>
        <v>169781.64840000001</v>
      </c>
      <c r="R20" s="54">
        <f t="shared" si="11"/>
        <v>127336.23629999999</v>
      </c>
      <c r="S20" s="54"/>
      <c r="T20" s="54">
        <f t="shared" si="12"/>
        <v>14142968.575199999</v>
      </c>
      <c r="U20" s="54">
        <v>30000</v>
      </c>
      <c r="V20" s="54">
        <f t="shared" si="13"/>
        <v>1636034.8355999999</v>
      </c>
      <c r="W20" s="54">
        <f t="shared" si="14"/>
        <v>61121.393423999994</v>
      </c>
      <c r="X20" s="54">
        <f t="shared" si="15"/>
        <v>1227100</v>
      </c>
      <c r="Y20" s="75">
        <v>6000</v>
      </c>
      <c r="Z20" s="75">
        <f t="shared" si="16"/>
        <v>17103224.804223999</v>
      </c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101"/>
      <c r="L21" s="102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9" t="s">
        <v>82</v>
      </c>
      <c r="K23" s="29" t="s">
        <v>83</v>
      </c>
      <c r="L23" s="28"/>
      <c r="M23" s="33">
        <f>100/6</f>
        <v>16.666666666666668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5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6640625" defaultRowHeight="15" customHeight="1" x14ac:dyDescent="0.25"/>
  <cols>
    <col min="1" max="1" width="15.21875" customWidth="1"/>
    <col min="2" max="2" width="8" customWidth="1"/>
    <col min="3" max="4" width="6.109375" customWidth="1"/>
    <col min="5" max="5" width="5.77734375" customWidth="1"/>
    <col min="6" max="6" width="6" customWidth="1"/>
    <col min="7" max="7" width="5.44140625" customWidth="1"/>
    <col min="8" max="8" width="7.6640625" customWidth="1"/>
    <col min="9" max="9" width="9.1093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6.77734375" customWidth="1"/>
    <col min="15" max="15" width="11.44140625" customWidth="1"/>
    <col min="16" max="16" width="8" customWidth="1"/>
    <col min="17" max="17" width="7.6640625" customWidth="1"/>
    <col min="18" max="18" width="6.44140625" customWidth="1"/>
    <col min="19" max="19" width="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8">
        <v>600000</v>
      </c>
      <c r="L2" s="99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85</v>
      </c>
      <c r="G3" s="9" t="s">
        <v>86</v>
      </c>
      <c r="H3" s="9" t="s">
        <v>65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120" t="s">
        <v>121</v>
      </c>
      <c r="B4" s="142">
        <v>38.590000000000003</v>
      </c>
      <c r="C4" s="121">
        <f t="shared" ref="C4:D4" si="0">B4</f>
        <v>38.590000000000003</v>
      </c>
      <c r="D4" s="121">
        <f t="shared" si="0"/>
        <v>38.590000000000003</v>
      </c>
      <c r="E4" s="122">
        <f t="shared" ref="E4:E20" si="1">D4*10.764</f>
        <v>415.38276000000002</v>
      </c>
      <c r="F4" s="123">
        <v>6.86</v>
      </c>
      <c r="G4" s="121">
        <f t="shared" ref="G4:G20" si="2">F4*10.764</f>
        <v>73.841039999999992</v>
      </c>
      <c r="H4" s="122">
        <f t="shared" ref="H4:H20" si="3">E4+G4</f>
        <v>489.22379999999998</v>
      </c>
      <c r="I4" s="122">
        <f t="shared" ref="I4:I20" si="4">H4+(H4*45%)</f>
        <v>709.37450999999999</v>
      </c>
      <c r="J4" s="124">
        <f t="shared" ref="J4:J20" si="5">I4*$J$2</f>
        <v>10640617.65</v>
      </c>
      <c r="K4" s="124">
        <f>1*K2</f>
        <v>600000</v>
      </c>
      <c r="L4" s="124">
        <f>2*L2</f>
        <v>200000</v>
      </c>
      <c r="M4" s="124">
        <f t="shared" ref="M4:M20" si="6">SUM(J4:L4)</f>
        <v>11440617.65</v>
      </c>
      <c r="N4" s="125">
        <f t="shared" ref="N4:N20" si="7">($N$2*M4)</f>
        <v>0</v>
      </c>
      <c r="O4" s="124">
        <f t="shared" ref="O4:O20" si="8">M4-N4</f>
        <v>11440617.65</v>
      </c>
      <c r="P4" s="124">
        <f t="shared" ref="P4:P20" si="9">I4*$P$2</f>
        <v>177343.6275</v>
      </c>
      <c r="Q4" s="124">
        <f t="shared" ref="Q4:Q20" si="10">I4*$Q$2</f>
        <v>141874.902</v>
      </c>
      <c r="R4" s="124">
        <f t="shared" ref="R4:R20" si="11">I4*$R$2</f>
        <v>106406.1765</v>
      </c>
      <c r="S4" s="124">
        <v>0</v>
      </c>
      <c r="T4" s="124">
        <f t="shared" ref="T4:T20" si="12">SUM(O4:S4)</f>
        <v>11866242.356000001</v>
      </c>
      <c r="U4" s="124">
        <v>30000</v>
      </c>
      <c r="V4" s="124">
        <f t="shared" ref="V4:V20" si="13">$V$2*O4</f>
        <v>1372874.118</v>
      </c>
      <c r="W4" s="124">
        <f t="shared" ref="W4:W20" si="14">(12%*P4)+(12%*Q4)+(12%*R4)</f>
        <v>51074.964719999996</v>
      </c>
      <c r="X4" s="124">
        <f t="shared" ref="X4:X20" si="15">CEILING(($X$2*O4),100)</f>
        <v>800900</v>
      </c>
      <c r="Y4" s="126">
        <v>6000</v>
      </c>
      <c r="Z4" s="126">
        <f t="shared" ref="Z4:Z20" si="16">SUM(T4:Y4)</f>
        <v>14127091.438720001</v>
      </c>
      <c r="AA4" s="127"/>
      <c r="AB4" s="128" t="s">
        <v>77</v>
      </c>
      <c r="AC4" s="127"/>
      <c r="AD4" s="127"/>
      <c r="AE4" s="127"/>
      <c r="AF4" s="127"/>
      <c r="AG4" s="127"/>
      <c r="AH4" s="127"/>
      <c r="AI4" s="127"/>
      <c r="AJ4" s="127"/>
      <c r="AK4" s="127"/>
    </row>
    <row r="5" spans="1:37" ht="21" customHeight="1" x14ac:dyDescent="0.25">
      <c r="A5" s="120" t="s">
        <v>122</v>
      </c>
      <c r="B5" s="142">
        <v>59.07</v>
      </c>
      <c r="C5" s="121">
        <f t="shared" ref="C5:D5" si="17">B5</f>
        <v>59.07</v>
      </c>
      <c r="D5" s="121">
        <f t="shared" si="17"/>
        <v>59.07</v>
      </c>
      <c r="E5" s="122">
        <f t="shared" si="1"/>
        <v>635.82947999999999</v>
      </c>
      <c r="F5" s="129">
        <v>0</v>
      </c>
      <c r="G5" s="121">
        <f t="shared" si="2"/>
        <v>0</v>
      </c>
      <c r="H5" s="122">
        <f t="shared" si="3"/>
        <v>635.82947999999999</v>
      </c>
      <c r="I5" s="122">
        <f t="shared" si="4"/>
        <v>921.95274599999993</v>
      </c>
      <c r="J5" s="124">
        <f t="shared" si="5"/>
        <v>13829291.189999999</v>
      </c>
      <c r="K5" s="124">
        <f>1*K2</f>
        <v>600000</v>
      </c>
      <c r="L5" s="124">
        <f>4*L2</f>
        <v>400000</v>
      </c>
      <c r="M5" s="124">
        <f t="shared" si="6"/>
        <v>14829291.189999999</v>
      </c>
      <c r="N5" s="125">
        <f t="shared" si="7"/>
        <v>0</v>
      </c>
      <c r="O5" s="124">
        <f t="shared" si="8"/>
        <v>14829291.189999999</v>
      </c>
      <c r="P5" s="124">
        <f t="shared" si="9"/>
        <v>230488.18649999998</v>
      </c>
      <c r="Q5" s="124">
        <f t="shared" si="10"/>
        <v>184390.54919999998</v>
      </c>
      <c r="R5" s="124">
        <f t="shared" si="11"/>
        <v>138292.91189999998</v>
      </c>
      <c r="S5" s="124">
        <v>0</v>
      </c>
      <c r="T5" s="124">
        <f t="shared" si="12"/>
        <v>15382462.8376</v>
      </c>
      <c r="U5" s="124">
        <v>30000</v>
      </c>
      <c r="V5" s="124">
        <f t="shared" si="13"/>
        <v>1779514.9427999998</v>
      </c>
      <c r="W5" s="124">
        <f t="shared" si="14"/>
        <v>66380.597711999988</v>
      </c>
      <c r="X5" s="124">
        <f t="shared" si="15"/>
        <v>1038100</v>
      </c>
      <c r="Y5" s="126">
        <v>6000</v>
      </c>
      <c r="Z5" s="126">
        <f t="shared" si="16"/>
        <v>18302458.378111999</v>
      </c>
      <c r="AA5" s="127"/>
      <c r="AB5" s="128" t="s">
        <v>77</v>
      </c>
      <c r="AC5" s="127"/>
      <c r="AD5" s="127"/>
      <c r="AE5" s="127"/>
      <c r="AF5" s="127"/>
      <c r="AG5" s="127"/>
      <c r="AH5" s="127"/>
      <c r="AI5" s="127"/>
      <c r="AJ5" s="127"/>
      <c r="AK5" s="127"/>
    </row>
    <row r="6" spans="1:37" ht="21" customHeight="1" x14ac:dyDescent="0.25">
      <c r="A6" s="120" t="s">
        <v>123</v>
      </c>
      <c r="B6" s="142">
        <v>59.07</v>
      </c>
      <c r="C6" s="121">
        <f t="shared" ref="C6:D6" si="18">B6</f>
        <v>59.07</v>
      </c>
      <c r="D6" s="121">
        <f t="shared" si="18"/>
        <v>59.07</v>
      </c>
      <c r="E6" s="122">
        <f t="shared" si="1"/>
        <v>635.82947999999999</v>
      </c>
      <c r="F6" s="129">
        <v>0</v>
      </c>
      <c r="G6" s="121">
        <f t="shared" si="2"/>
        <v>0</v>
      </c>
      <c r="H6" s="122">
        <f t="shared" si="3"/>
        <v>635.82947999999999</v>
      </c>
      <c r="I6" s="122">
        <f t="shared" si="4"/>
        <v>921.95274599999993</v>
      </c>
      <c r="J6" s="124">
        <f t="shared" si="5"/>
        <v>13829291.189999999</v>
      </c>
      <c r="K6" s="124">
        <f>1*K2</f>
        <v>600000</v>
      </c>
      <c r="L6" s="124">
        <f>4*L2</f>
        <v>400000</v>
      </c>
      <c r="M6" s="124">
        <f t="shared" si="6"/>
        <v>14829291.189999999</v>
      </c>
      <c r="N6" s="125">
        <f t="shared" si="7"/>
        <v>0</v>
      </c>
      <c r="O6" s="124">
        <f t="shared" si="8"/>
        <v>14829291.189999999</v>
      </c>
      <c r="P6" s="124">
        <f t="shared" si="9"/>
        <v>230488.18649999998</v>
      </c>
      <c r="Q6" s="124">
        <f t="shared" si="10"/>
        <v>184390.54919999998</v>
      </c>
      <c r="R6" s="124">
        <f t="shared" si="11"/>
        <v>138292.91189999998</v>
      </c>
      <c r="S6" s="124">
        <v>0</v>
      </c>
      <c r="T6" s="124">
        <f t="shared" si="12"/>
        <v>15382462.8376</v>
      </c>
      <c r="U6" s="124">
        <v>30000</v>
      </c>
      <c r="V6" s="124">
        <f t="shared" si="13"/>
        <v>1779514.9427999998</v>
      </c>
      <c r="W6" s="124">
        <f t="shared" si="14"/>
        <v>66380.597711999988</v>
      </c>
      <c r="X6" s="124">
        <f t="shared" si="15"/>
        <v>1038100</v>
      </c>
      <c r="Y6" s="126">
        <v>6000</v>
      </c>
      <c r="Z6" s="126">
        <f t="shared" si="16"/>
        <v>18302458.378111999</v>
      </c>
      <c r="AA6" s="127"/>
      <c r="AB6" s="128" t="s">
        <v>77</v>
      </c>
      <c r="AC6" s="127"/>
      <c r="AD6" s="127"/>
      <c r="AE6" s="127"/>
      <c r="AF6" s="127"/>
      <c r="AG6" s="127"/>
      <c r="AH6" s="127"/>
      <c r="AI6" s="127"/>
      <c r="AJ6" s="127"/>
      <c r="AK6" s="127"/>
    </row>
    <row r="7" spans="1:37" ht="21" customHeight="1" x14ac:dyDescent="0.25">
      <c r="A7" s="120" t="s">
        <v>124</v>
      </c>
      <c r="B7" s="142">
        <v>59.07</v>
      </c>
      <c r="C7" s="121">
        <f t="shared" ref="C7:D7" si="19">B7</f>
        <v>59.07</v>
      </c>
      <c r="D7" s="121">
        <f t="shared" si="19"/>
        <v>59.07</v>
      </c>
      <c r="E7" s="122">
        <f t="shared" si="1"/>
        <v>635.82947999999999</v>
      </c>
      <c r="F7" s="129">
        <v>0</v>
      </c>
      <c r="G7" s="121">
        <f t="shared" si="2"/>
        <v>0</v>
      </c>
      <c r="H7" s="122">
        <f t="shared" si="3"/>
        <v>635.82947999999999</v>
      </c>
      <c r="I7" s="122">
        <f t="shared" si="4"/>
        <v>921.95274599999993</v>
      </c>
      <c r="J7" s="124">
        <f t="shared" si="5"/>
        <v>13829291.189999999</v>
      </c>
      <c r="K7" s="124">
        <f>1*K2</f>
        <v>600000</v>
      </c>
      <c r="L7" s="124">
        <f>4*L2</f>
        <v>400000</v>
      </c>
      <c r="M7" s="124">
        <f t="shared" si="6"/>
        <v>14829291.189999999</v>
      </c>
      <c r="N7" s="125">
        <f t="shared" si="7"/>
        <v>0</v>
      </c>
      <c r="O7" s="124">
        <f t="shared" si="8"/>
        <v>14829291.189999999</v>
      </c>
      <c r="P7" s="124">
        <f t="shared" si="9"/>
        <v>230488.18649999998</v>
      </c>
      <c r="Q7" s="124">
        <f t="shared" si="10"/>
        <v>184390.54919999998</v>
      </c>
      <c r="R7" s="124">
        <f t="shared" si="11"/>
        <v>138292.91189999998</v>
      </c>
      <c r="S7" s="124">
        <v>0</v>
      </c>
      <c r="T7" s="124">
        <f t="shared" si="12"/>
        <v>15382462.8376</v>
      </c>
      <c r="U7" s="124">
        <v>30000</v>
      </c>
      <c r="V7" s="124">
        <f t="shared" si="13"/>
        <v>1779514.9427999998</v>
      </c>
      <c r="W7" s="124">
        <f t="shared" si="14"/>
        <v>66380.597711999988</v>
      </c>
      <c r="X7" s="124">
        <f t="shared" si="15"/>
        <v>1038100</v>
      </c>
      <c r="Y7" s="126">
        <v>6000</v>
      </c>
      <c r="Z7" s="126">
        <f t="shared" si="16"/>
        <v>18302458.378111999</v>
      </c>
      <c r="AA7" s="127"/>
      <c r="AB7" s="128" t="s">
        <v>77</v>
      </c>
      <c r="AC7" s="127"/>
      <c r="AD7" s="127"/>
      <c r="AE7" s="127"/>
      <c r="AF7" s="127"/>
      <c r="AG7" s="127"/>
      <c r="AH7" s="127"/>
      <c r="AI7" s="127"/>
      <c r="AJ7" s="127"/>
      <c r="AK7" s="127"/>
    </row>
    <row r="8" spans="1:37" ht="21" customHeight="1" x14ac:dyDescent="0.25">
      <c r="A8" s="120" t="s">
        <v>125</v>
      </c>
      <c r="B8" s="142">
        <v>57.95</v>
      </c>
      <c r="C8" s="121">
        <f t="shared" ref="C8:D8" si="20">B8</f>
        <v>57.95</v>
      </c>
      <c r="D8" s="121">
        <f t="shared" si="20"/>
        <v>57.95</v>
      </c>
      <c r="E8" s="122">
        <f t="shared" si="1"/>
        <v>623.77379999999994</v>
      </c>
      <c r="F8" s="129">
        <v>0</v>
      </c>
      <c r="G8" s="121">
        <f t="shared" si="2"/>
        <v>0</v>
      </c>
      <c r="H8" s="122">
        <f t="shared" si="3"/>
        <v>623.77379999999994</v>
      </c>
      <c r="I8" s="122">
        <f t="shared" si="4"/>
        <v>904.47200999999995</v>
      </c>
      <c r="J8" s="124">
        <f t="shared" si="5"/>
        <v>13567080.149999999</v>
      </c>
      <c r="K8" s="130">
        <f>1*K2</f>
        <v>600000</v>
      </c>
      <c r="L8" s="124">
        <f>4*L2</f>
        <v>400000</v>
      </c>
      <c r="M8" s="124">
        <f t="shared" si="6"/>
        <v>14567080.149999999</v>
      </c>
      <c r="N8" s="125">
        <f t="shared" si="7"/>
        <v>0</v>
      </c>
      <c r="O8" s="124">
        <f t="shared" si="8"/>
        <v>14567080.149999999</v>
      </c>
      <c r="P8" s="124">
        <f t="shared" si="9"/>
        <v>226118.0025</v>
      </c>
      <c r="Q8" s="124">
        <f t="shared" si="10"/>
        <v>180894.402</v>
      </c>
      <c r="R8" s="124">
        <f t="shared" si="11"/>
        <v>135670.8015</v>
      </c>
      <c r="S8" s="124">
        <v>0</v>
      </c>
      <c r="T8" s="124">
        <f t="shared" si="12"/>
        <v>15109763.355999999</v>
      </c>
      <c r="U8" s="124">
        <v>30000</v>
      </c>
      <c r="V8" s="124">
        <f t="shared" si="13"/>
        <v>1748049.6179999998</v>
      </c>
      <c r="W8" s="124">
        <f t="shared" si="14"/>
        <v>65121.98472</v>
      </c>
      <c r="X8" s="124">
        <f t="shared" si="15"/>
        <v>1019700</v>
      </c>
      <c r="Y8" s="126">
        <v>6000</v>
      </c>
      <c r="Z8" s="126">
        <f t="shared" si="16"/>
        <v>17978634.958719999</v>
      </c>
      <c r="AA8" s="127"/>
      <c r="AB8" s="128" t="s">
        <v>77</v>
      </c>
      <c r="AC8" s="127"/>
      <c r="AD8" s="127"/>
      <c r="AE8" s="127"/>
      <c r="AF8" s="127"/>
      <c r="AG8" s="127"/>
      <c r="AH8" s="127"/>
      <c r="AI8" s="127"/>
      <c r="AJ8" s="127"/>
      <c r="AK8" s="127"/>
    </row>
    <row r="9" spans="1:37" ht="21" customHeight="1" x14ac:dyDescent="0.25">
      <c r="A9" s="120" t="s">
        <v>126</v>
      </c>
      <c r="B9" s="142">
        <v>73.3</v>
      </c>
      <c r="C9" s="121">
        <f t="shared" ref="C9:D9" si="21">B9</f>
        <v>73.3</v>
      </c>
      <c r="D9" s="121">
        <f t="shared" si="21"/>
        <v>73.3</v>
      </c>
      <c r="E9" s="122">
        <f t="shared" si="1"/>
        <v>789.00119999999993</v>
      </c>
      <c r="F9" s="129">
        <v>0</v>
      </c>
      <c r="G9" s="121">
        <f t="shared" si="2"/>
        <v>0</v>
      </c>
      <c r="H9" s="122">
        <f t="shared" si="3"/>
        <v>789.00119999999993</v>
      </c>
      <c r="I9" s="122">
        <f t="shared" si="4"/>
        <v>1144.0517399999999</v>
      </c>
      <c r="J9" s="124">
        <f t="shared" si="5"/>
        <v>17160776.099999998</v>
      </c>
      <c r="K9" s="124">
        <f>1*K2</f>
        <v>600000</v>
      </c>
      <c r="L9" s="124">
        <f>5*L2</f>
        <v>500000</v>
      </c>
      <c r="M9" s="124">
        <f t="shared" si="6"/>
        <v>18260776.099999998</v>
      </c>
      <c r="N9" s="125">
        <f t="shared" si="7"/>
        <v>0</v>
      </c>
      <c r="O9" s="124">
        <f t="shared" si="8"/>
        <v>18260776.099999998</v>
      </c>
      <c r="P9" s="124">
        <f t="shared" si="9"/>
        <v>286012.935</v>
      </c>
      <c r="Q9" s="124">
        <f t="shared" si="10"/>
        <v>228810.34799999997</v>
      </c>
      <c r="R9" s="124">
        <f t="shared" si="11"/>
        <v>171607.76099999997</v>
      </c>
      <c r="S9" s="124">
        <v>0</v>
      </c>
      <c r="T9" s="124">
        <f t="shared" si="12"/>
        <v>18947207.143999998</v>
      </c>
      <c r="U9" s="124">
        <v>30000</v>
      </c>
      <c r="V9" s="124">
        <f t="shared" si="13"/>
        <v>2191293.1319999998</v>
      </c>
      <c r="W9" s="124">
        <f t="shared" si="14"/>
        <v>82371.725279999984</v>
      </c>
      <c r="X9" s="124">
        <f t="shared" si="15"/>
        <v>1278300</v>
      </c>
      <c r="Y9" s="126">
        <v>6000</v>
      </c>
      <c r="Z9" s="126">
        <f t="shared" si="16"/>
        <v>22535172.001279999</v>
      </c>
      <c r="AA9" s="127"/>
      <c r="AB9" s="128" t="s">
        <v>77</v>
      </c>
      <c r="AC9" s="127"/>
      <c r="AD9" s="127"/>
      <c r="AE9" s="127"/>
      <c r="AF9" s="127"/>
      <c r="AG9" s="127"/>
      <c r="AH9" s="127"/>
      <c r="AI9" s="127"/>
      <c r="AJ9" s="127"/>
      <c r="AK9" s="127"/>
    </row>
    <row r="10" spans="1:37" ht="21" customHeight="1" x14ac:dyDescent="0.25">
      <c r="A10" s="120" t="s">
        <v>127</v>
      </c>
      <c r="B10" s="142">
        <v>61.57</v>
      </c>
      <c r="C10" s="131">
        <f t="shared" ref="C10:D10" si="22">B10</f>
        <v>61.57</v>
      </c>
      <c r="D10" s="131">
        <f t="shared" si="22"/>
        <v>61.57</v>
      </c>
      <c r="E10" s="122">
        <f t="shared" si="1"/>
        <v>662.73947999999996</v>
      </c>
      <c r="F10" s="129">
        <v>0</v>
      </c>
      <c r="G10" s="121">
        <f t="shared" si="2"/>
        <v>0</v>
      </c>
      <c r="H10" s="122">
        <f t="shared" si="3"/>
        <v>662.73947999999996</v>
      </c>
      <c r="I10" s="122">
        <f t="shared" si="4"/>
        <v>960.97224599999993</v>
      </c>
      <c r="J10" s="124">
        <f t="shared" si="5"/>
        <v>14414583.689999999</v>
      </c>
      <c r="K10" s="124">
        <f>1*K2</f>
        <v>600000</v>
      </c>
      <c r="L10" s="124">
        <f>4*L2</f>
        <v>400000</v>
      </c>
      <c r="M10" s="124">
        <f t="shared" si="6"/>
        <v>15414583.689999999</v>
      </c>
      <c r="N10" s="125">
        <f t="shared" si="7"/>
        <v>0</v>
      </c>
      <c r="O10" s="124">
        <f t="shared" si="8"/>
        <v>15414583.689999999</v>
      </c>
      <c r="P10" s="124">
        <f t="shared" si="9"/>
        <v>240243.06149999998</v>
      </c>
      <c r="Q10" s="124">
        <f t="shared" si="10"/>
        <v>192194.44919999997</v>
      </c>
      <c r="R10" s="124">
        <f t="shared" si="11"/>
        <v>144145.83689999999</v>
      </c>
      <c r="S10" s="125"/>
      <c r="T10" s="124">
        <f t="shared" si="12"/>
        <v>15991167.037599999</v>
      </c>
      <c r="U10" s="124">
        <v>30000</v>
      </c>
      <c r="V10" s="124">
        <f t="shared" si="13"/>
        <v>1849750.0427999999</v>
      </c>
      <c r="W10" s="124">
        <f t="shared" si="14"/>
        <v>69190.001711999997</v>
      </c>
      <c r="X10" s="124">
        <f t="shared" si="15"/>
        <v>1079100</v>
      </c>
      <c r="Y10" s="126">
        <v>6000</v>
      </c>
      <c r="Z10" s="126">
        <f t="shared" si="16"/>
        <v>19025207.082111999</v>
      </c>
      <c r="AA10" s="127"/>
      <c r="AB10" s="128" t="s">
        <v>77</v>
      </c>
      <c r="AC10" s="127"/>
      <c r="AD10" s="127"/>
      <c r="AE10" s="127"/>
      <c r="AF10" s="127"/>
      <c r="AG10" s="127"/>
      <c r="AH10" s="127"/>
      <c r="AI10" s="127"/>
      <c r="AJ10" s="127"/>
      <c r="AK10" s="127"/>
    </row>
    <row r="11" spans="1:37" ht="21" customHeight="1" x14ac:dyDescent="0.25">
      <c r="A11" s="120" t="s">
        <v>128</v>
      </c>
      <c r="B11" s="142">
        <v>59.33</v>
      </c>
      <c r="C11" s="131">
        <f t="shared" ref="C11:D11" si="23">B11</f>
        <v>59.33</v>
      </c>
      <c r="D11" s="131">
        <f t="shared" si="23"/>
        <v>59.33</v>
      </c>
      <c r="E11" s="122">
        <f t="shared" si="1"/>
        <v>638.62811999999997</v>
      </c>
      <c r="F11" s="129">
        <v>0</v>
      </c>
      <c r="G11" s="121">
        <f t="shared" si="2"/>
        <v>0</v>
      </c>
      <c r="H11" s="122">
        <f t="shared" si="3"/>
        <v>638.62811999999997</v>
      </c>
      <c r="I11" s="122">
        <f t="shared" si="4"/>
        <v>926.01077399999997</v>
      </c>
      <c r="J11" s="124">
        <f t="shared" si="5"/>
        <v>13890161.609999999</v>
      </c>
      <c r="K11" s="124">
        <f>1*K2</f>
        <v>600000</v>
      </c>
      <c r="L11" s="124">
        <f>4*L2</f>
        <v>400000</v>
      </c>
      <c r="M11" s="124">
        <f t="shared" si="6"/>
        <v>14890161.609999999</v>
      </c>
      <c r="N11" s="125">
        <f t="shared" si="7"/>
        <v>0</v>
      </c>
      <c r="O11" s="124">
        <f t="shared" si="8"/>
        <v>14890161.609999999</v>
      </c>
      <c r="P11" s="124">
        <f t="shared" si="9"/>
        <v>231502.69349999999</v>
      </c>
      <c r="Q11" s="124">
        <f t="shared" si="10"/>
        <v>185202.15479999999</v>
      </c>
      <c r="R11" s="124">
        <f t="shared" si="11"/>
        <v>138901.61609999998</v>
      </c>
      <c r="S11" s="125"/>
      <c r="T11" s="124">
        <f t="shared" si="12"/>
        <v>15445768.074399998</v>
      </c>
      <c r="U11" s="124">
        <v>30000</v>
      </c>
      <c r="V11" s="124">
        <f t="shared" si="13"/>
        <v>1786819.3931999998</v>
      </c>
      <c r="W11" s="124">
        <f t="shared" si="14"/>
        <v>66672.775727999993</v>
      </c>
      <c r="X11" s="124">
        <f t="shared" si="15"/>
        <v>1042400</v>
      </c>
      <c r="Y11" s="126">
        <v>6000</v>
      </c>
      <c r="Z11" s="126">
        <f t="shared" si="16"/>
        <v>18377660.243327998</v>
      </c>
      <c r="AA11" s="127"/>
      <c r="AB11" s="128" t="s">
        <v>77</v>
      </c>
      <c r="AC11" s="127"/>
      <c r="AD11" s="127"/>
      <c r="AE11" s="127"/>
      <c r="AF11" s="127"/>
      <c r="AG11" s="127"/>
      <c r="AH11" s="127"/>
      <c r="AI11" s="127"/>
      <c r="AJ11" s="127"/>
      <c r="AK11" s="127"/>
    </row>
    <row r="12" spans="1:37" ht="21" customHeight="1" x14ac:dyDescent="0.25">
      <c r="A12" s="120" t="s">
        <v>129</v>
      </c>
      <c r="B12" s="142">
        <v>74.42</v>
      </c>
      <c r="C12" s="131">
        <f t="shared" ref="C12:D12" si="24">B12</f>
        <v>74.42</v>
      </c>
      <c r="D12" s="131">
        <f t="shared" si="24"/>
        <v>74.42</v>
      </c>
      <c r="E12" s="122">
        <f t="shared" si="1"/>
        <v>801.05687999999998</v>
      </c>
      <c r="F12" s="129">
        <v>0</v>
      </c>
      <c r="G12" s="121">
        <f t="shared" si="2"/>
        <v>0</v>
      </c>
      <c r="H12" s="122">
        <f t="shared" si="3"/>
        <v>801.05687999999998</v>
      </c>
      <c r="I12" s="122">
        <f t="shared" si="4"/>
        <v>1161.5324759999999</v>
      </c>
      <c r="J12" s="124">
        <f t="shared" si="5"/>
        <v>17422987.139999997</v>
      </c>
      <c r="K12" s="130">
        <f>1*K2</f>
        <v>600000</v>
      </c>
      <c r="L12" s="124">
        <f>5*L2</f>
        <v>500000</v>
      </c>
      <c r="M12" s="124">
        <f t="shared" si="6"/>
        <v>18522987.139999997</v>
      </c>
      <c r="N12" s="125">
        <f t="shared" si="7"/>
        <v>0</v>
      </c>
      <c r="O12" s="124">
        <f t="shared" si="8"/>
        <v>18522987.139999997</v>
      </c>
      <c r="P12" s="124">
        <f t="shared" si="9"/>
        <v>290383.11899999995</v>
      </c>
      <c r="Q12" s="124">
        <f t="shared" si="10"/>
        <v>232306.49519999998</v>
      </c>
      <c r="R12" s="124">
        <f t="shared" si="11"/>
        <v>174229.87139999997</v>
      </c>
      <c r="S12" s="125"/>
      <c r="T12" s="124">
        <f t="shared" si="12"/>
        <v>19219906.625599995</v>
      </c>
      <c r="U12" s="124">
        <v>30000</v>
      </c>
      <c r="V12" s="124">
        <f t="shared" si="13"/>
        <v>2222758.4567999993</v>
      </c>
      <c r="W12" s="124">
        <f t="shared" si="14"/>
        <v>83630.338271999979</v>
      </c>
      <c r="X12" s="124">
        <f t="shared" si="15"/>
        <v>1296700</v>
      </c>
      <c r="Y12" s="126">
        <v>6000</v>
      </c>
      <c r="Z12" s="126">
        <f t="shared" si="16"/>
        <v>22858995.420671996</v>
      </c>
      <c r="AA12" s="127"/>
      <c r="AB12" s="128" t="s">
        <v>77</v>
      </c>
      <c r="AC12" s="127"/>
      <c r="AD12" s="127"/>
      <c r="AE12" s="127"/>
      <c r="AF12" s="127"/>
      <c r="AG12" s="127"/>
      <c r="AH12" s="127"/>
      <c r="AI12" s="127"/>
      <c r="AJ12" s="127"/>
      <c r="AK12" s="127"/>
    </row>
    <row r="13" spans="1:37" ht="21" customHeight="1" x14ac:dyDescent="0.25">
      <c r="A13" s="120" t="s">
        <v>130</v>
      </c>
      <c r="B13" s="142">
        <v>59.07</v>
      </c>
      <c r="C13" s="131">
        <f t="shared" ref="C13:D13" si="25">B13</f>
        <v>59.07</v>
      </c>
      <c r="D13" s="131">
        <f t="shared" si="25"/>
        <v>59.07</v>
      </c>
      <c r="E13" s="122">
        <f t="shared" si="1"/>
        <v>635.82947999999999</v>
      </c>
      <c r="F13" s="129">
        <v>0</v>
      </c>
      <c r="G13" s="121">
        <f t="shared" si="2"/>
        <v>0</v>
      </c>
      <c r="H13" s="122">
        <f t="shared" si="3"/>
        <v>635.82947999999999</v>
      </c>
      <c r="I13" s="122">
        <f t="shared" si="4"/>
        <v>921.95274599999993</v>
      </c>
      <c r="J13" s="124">
        <f t="shared" si="5"/>
        <v>13829291.189999999</v>
      </c>
      <c r="K13" s="130">
        <f>1*K2</f>
        <v>600000</v>
      </c>
      <c r="L13" s="124">
        <f>4*L2</f>
        <v>400000</v>
      </c>
      <c r="M13" s="124">
        <f t="shared" si="6"/>
        <v>14829291.189999999</v>
      </c>
      <c r="N13" s="125">
        <f t="shared" si="7"/>
        <v>0</v>
      </c>
      <c r="O13" s="124">
        <f t="shared" si="8"/>
        <v>14829291.189999999</v>
      </c>
      <c r="P13" s="124">
        <f t="shared" si="9"/>
        <v>230488.18649999998</v>
      </c>
      <c r="Q13" s="124">
        <f t="shared" si="10"/>
        <v>184390.54919999998</v>
      </c>
      <c r="R13" s="124">
        <f t="shared" si="11"/>
        <v>138292.91189999998</v>
      </c>
      <c r="S13" s="125"/>
      <c r="T13" s="124">
        <f t="shared" si="12"/>
        <v>15382462.8376</v>
      </c>
      <c r="U13" s="124">
        <v>30000</v>
      </c>
      <c r="V13" s="124">
        <f t="shared" si="13"/>
        <v>1779514.9427999998</v>
      </c>
      <c r="W13" s="124">
        <f t="shared" si="14"/>
        <v>66380.597711999988</v>
      </c>
      <c r="X13" s="124">
        <f t="shared" si="15"/>
        <v>1038100</v>
      </c>
      <c r="Y13" s="126">
        <v>6000</v>
      </c>
      <c r="Z13" s="126">
        <f t="shared" si="16"/>
        <v>18302458.378111999</v>
      </c>
      <c r="AA13" s="127"/>
      <c r="AB13" s="128" t="s">
        <v>77</v>
      </c>
      <c r="AC13" s="127"/>
      <c r="AD13" s="127"/>
      <c r="AE13" s="127"/>
      <c r="AF13" s="127"/>
      <c r="AG13" s="127"/>
      <c r="AH13" s="127"/>
      <c r="AI13" s="127"/>
      <c r="AJ13" s="127"/>
      <c r="AK13" s="127"/>
    </row>
    <row r="14" spans="1:37" ht="21" customHeight="1" x14ac:dyDescent="0.25">
      <c r="A14" s="120" t="s">
        <v>131</v>
      </c>
      <c r="B14" s="142">
        <v>74.42</v>
      </c>
      <c r="C14" s="131">
        <f t="shared" ref="C14:D14" si="26">B14</f>
        <v>74.42</v>
      </c>
      <c r="D14" s="131">
        <f t="shared" si="26"/>
        <v>74.42</v>
      </c>
      <c r="E14" s="122">
        <f t="shared" si="1"/>
        <v>801.05687999999998</v>
      </c>
      <c r="F14" s="129">
        <v>0</v>
      </c>
      <c r="G14" s="121">
        <f t="shared" si="2"/>
        <v>0</v>
      </c>
      <c r="H14" s="122">
        <f t="shared" si="3"/>
        <v>801.05687999999998</v>
      </c>
      <c r="I14" s="122">
        <f t="shared" si="4"/>
        <v>1161.5324759999999</v>
      </c>
      <c r="J14" s="124">
        <f t="shared" si="5"/>
        <v>17422987.139999997</v>
      </c>
      <c r="K14" s="130">
        <f>1*K2</f>
        <v>600000</v>
      </c>
      <c r="L14" s="124">
        <f>5*L2</f>
        <v>500000</v>
      </c>
      <c r="M14" s="124">
        <f t="shared" si="6"/>
        <v>18522987.139999997</v>
      </c>
      <c r="N14" s="125">
        <f t="shared" si="7"/>
        <v>0</v>
      </c>
      <c r="O14" s="124">
        <f t="shared" si="8"/>
        <v>18522987.139999997</v>
      </c>
      <c r="P14" s="124">
        <f t="shared" si="9"/>
        <v>290383.11899999995</v>
      </c>
      <c r="Q14" s="124">
        <f t="shared" si="10"/>
        <v>232306.49519999998</v>
      </c>
      <c r="R14" s="124">
        <f t="shared" si="11"/>
        <v>174229.87139999997</v>
      </c>
      <c r="S14" s="125"/>
      <c r="T14" s="124">
        <f t="shared" si="12"/>
        <v>19219906.625599995</v>
      </c>
      <c r="U14" s="124">
        <v>30000</v>
      </c>
      <c r="V14" s="124">
        <f t="shared" si="13"/>
        <v>2222758.4567999993</v>
      </c>
      <c r="W14" s="124">
        <f t="shared" si="14"/>
        <v>83630.338271999979</v>
      </c>
      <c r="X14" s="124">
        <f t="shared" si="15"/>
        <v>1296700</v>
      </c>
      <c r="Y14" s="126">
        <v>6000</v>
      </c>
      <c r="Z14" s="126">
        <f t="shared" si="16"/>
        <v>22858995.420671996</v>
      </c>
      <c r="AA14" s="127"/>
      <c r="AB14" s="128" t="s">
        <v>77</v>
      </c>
      <c r="AC14" s="127"/>
      <c r="AD14" s="127"/>
      <c r="AE14" s="127"/>
      <c r="AF14" s="127"/>
      <c r="AG14" s="127"/>
      <c r="AH14" s="127"/>
      <c r="AI14" s="127"/>
      <c r="AJ14" s="127"/>
      <c r="AK14" s="127"/>
    </row>
    <row r="15" spans="1:37" ht="21" customHeight="1" x14ac:dyDescent="0.25">
      <c r="A15" s="120" t="s">
        <v>132</v>
      </c>
      <c r="B15" s="142">
        <v>59.07</v>
      </c>
      <c r="C15" s="131">
        <f t="shared" ref="C15:D15" si="27">B15</f>
        <v>59.07</v>
      </c>
      <c r="D15" s="131">
        <f t="shared" si="27"/>
        <v>59.07</v>
      </c>
      <c r="E15" s="132">
        <f t="shared" si="1"/>
        <v>635.82947999999999</v>
      </c>
      <c r="F15" s="133">
        <v>0</v>
      </c>
      <c r="G15" s="134">
        <f t="shared" si="2"/>
        <v>0</v>
      </c>
      <c r="H15" s="132">
        <f t="shared" si="3"/>
        <v>635.82947999999999</v>
      </c>
      <c r="I15" s="122">
        <f t="shared" si="4"/>
        <v>921.95274599999993</v>
      </c>
      <c r="J15" s="135">
        <f t="shared" si="5"/>
        <v>13829291.189999999</v>
      </c>
      <c r="K15" s="136">
        <f>1*K2</f>
        <v>600000</v>
      </c>
      <c r="L15" s="135">
        <f>4*L2</f>
        <v>400000</v>
      </c>
      <c r="M15" s="135">
        <f t="shared" si="6"/>
        <v>14829291.189999999</v>
      </c>
      <c r="N15" s="125">
        <f t="shared" si="7"/>
        <v>0</v>
      </c>
      <c r="O15" s="135">
        <f t="shared" si="8"/>
        <v>14829291.189999999</v>
      </c>
      <c r="P15" s="135">
        <f t="shared" si="9"/>
        <v>230488.18649999998</v>
      </c>
      <c r="Q15" s="135">
        <f t="shared" si="10"/>
        <v>184390.54919999998</v>
      </c>
      <c r="R15" s="135">
        <f t="shared" si="11"/>
        <v>138292.91189999998</v>
      </c>
      <c r="S15" s="125"/>
      <c r="T15" s="135">
        <f t="shared" si="12"/>
        <v>15382462.8376</v>
      </c>
      <c r="U15" s="135">
        <v>30000</v>
      </c>
      <c r="V15" s="135">
        <f t="shared" si="13"/>
        <v>1779514.9427999998</v>
      </c>
      <c r="W15" s="135">
        <f t="shared" si="14"/>
        <v>66380.597711999988</v>
      </c>
      <c r="X15" s="135">
        <f t="shared" si="15"/>
        <v>1038100</v>
      </c>
      <c r="Y15" s="137">
        <v>6000</v>
      </c>
      <c r="Z15" s="137">
        <f t="shared" si="16"/>
        <v>18302458.378111999</v>
      </c>
      <c r="AA15" s="127"/>
      <c r="AB15" s="128" t="s">
        <v>77</v>
      </c>
      <c r="AC15" s="127"/>
      <c r="AD15" s="127"/>
      <c r="AE15" s="127"/>
      <c r="AF15" s="127"/>
      <c r="AG15" s="127"/>
      <c r="AH15" s="127"/>
      <c r="AI15" s="127"/>
      <c r="AJ15" s="127"/>
      <c r="AK15" s="127"/>
    </row>
    <row r="16" spans="1:37" ht="21" customHeight="1" x14ac:dyDescent="0.25">
      <c r="A16" s="120" t="s">
        <v>133</v>
      </c>
      <c r="B16" s="142">
        <v>59.07</v>
      </c>
      <c r="C16" s="131">
        <f t="shared" ref="C16:D16" si="28">B16</f>
        <v>59.07</v>
      </c>
      <c r="D16" s="131">
        <f t="shared" si="28"/>
        <v>59.07</v>
      </c>
      <c r="E16" s="132">
        <f t="shared" si="1"/>
        <v>635.82947999999999</v>
      </c>
      <c r="F16" s="133">
        <v>0</v>
      </c>
      <c r="G16" s="134">
        <f t="shared" si="2"/>
        <v>0</v>
      </c>
      <c r="H16" s="132">
        <f t="shared" si="3"/>
        <v>635.82947999999999</v>
      </c>
      <c r="I16" s="122">
        <f t="shared" si="4"/>
        <v>921.95274599999993</v>
      </c>
      <c r="J16" s="135">
        <f t="shared" si="5"/>
        <v>13829291.189999999</v>
      </c>
      <c r="K16" s="136">
        <f>1*K2</f>
        <v>600000</v>
      </c>
      <c r="L16" s="135">
        <f>4*L2</f>
        <v>400000</v>
      </c>
      <c r="M16" s="135">
        <f t="shared" si="6"/>
        <v>14829291.189999999</v>
      </c>
      <c r="N16" s="125">
        <f t="shared" si="7"/>
        <v>0</v>
      </c>
      <c r="O16" s="135">
        <f t="shared" si="8"/>
        <v>14829291.189999999</v>
      </c>
      <c r="P16" s="135">
        <f t="shared" si="9"/>
        <v>230488.18649999998</v>
      </c>
      <c r="Q16" s="135">
        <f t="shared" si="10"/>
        <v>184390.54919999998</v>
      </c>
      <c r="R16" s="135">
        <f t="shared" si="11"/>
        <v>138292.91189999998</v>
      </c>
      <c r="S16" s="125"/>
      <c r="T16" s="135">
        <f t="shared" si="12"/>
        <v>15382462.8376</v>
      </c>
      <c r="U16" s="135">
        <v>30000</v>
      </c>
      <c r="V16" s="135">
        <f t="shared" si="13"/>
        <v>1779514.9427999998</v>
      </c>
      <c r="W16" s="135">
        <f t="shared" si="14"/>
        <v>66380.597711999988</v>
      </c>
      <c r="X16" s="135">
        <f t="shared" si="15"/>
        <v>1038100</v>
      </c>
      <c r="Y16" s="137">
        <v>6000</v>
      </c>
      <c r="Z16" s="137">
        <f t="shared" si="16"/>
        <v>18302458.378111999</v>
      </c>
      <c r="AA16" s="127"/>
      <c r="AB16" s="128" t="s">
        <v>77</v>
      </c>
      <c r="AC16" s="127"/>
      <c r="AD16" s="127"/>
      <c r="AE16" s="127"/>
      <c r="AF16" s="127"/>
      <c r="AG16" s="127"/>
      <c r="AH16" s="127"/>
      <c r="AI16" s="127"/>
      <c r="AJ16" s="127"/>
      <c r="AK16" s="127"/>
    </row>
    <row r="17" spans="1:37" ht="21" customHeight="1" x14ac:dyDescent="0.25">
      <c r="A17" s="120" t="s">
        <v>134</v>
      </c>
      <c r="B17" s="142">
        <v>59.07</v>
      </c>
      <c r="C17" s="131">
        <f t="shared" ref="C17:D17" si="29">B17</f>
        <v>59.07</v>
      </c>
      <c r="D17" s="131">
        <f t="shared" si="29"/>
        <v>59.07</v>
      </c>
      <c r="E17" s="132">
        <f t="shared" si="1"/>
        <v>635.82947999999999</v>
      </c>
      <c r="F17" s="133">
        <v>0</v>
      </c>
      <c r="G17" s="134">
        <f t="shared" si="2"/>
        <v>0</v>
      </c>
      <c r="H17" s="132">
        <f t="shared" si="3"/>
        <v>635.82947999999999</v>
      </c>
      <c r="I17" s="122">
        <f t="shared" si="4"/>
        <v>921.95274599999993</v>
      </c>
      <c r="J17" s="135">
        <f t="shared" si="5"/>
        <v>13829291.189999999</v>
      </c>
      <c r="K17" s="136">
        <f t="shared" ref="K17:K19" si="30">1*K4</f>
        <v>600000</v>
      </c>
      <c r="L17" s="135">
        <f>4*L2</f>
        <v>400000</v>
      </c>
      <c r="M17" s="135">
        <f t="shared" si="6"/>
        <v>14829291.189999999</v>
      </c>
      <c r="N17" s="125">
        <f t="shared" si="7"/>
        <v>0</v>
      </c>
      <c r="O17" s="135">
        <f t="shared" si="8"/>
        <v>14829291.189999999</v>
      </c>
      <c r="P17" s="135">
        <f t="shared" si="9"/>
        <v>230488.18649999998</v>
      </c>
      <c r="Q17" s="135">
        <f t="shared" si="10"/>
        <v>184390.54919999998</v>
      </c>
      <c r="R17" s="135">
        <f t="shared" si="11"/>
        <v>138292.91189999998</v>
      </c>
      <c r="S17" s="125"/>
      <c r="T17" s="135">
        <f t="shared" si="12"/>
        <v>15382462.8376</v>
      </c>
      <c r="U17" s="135">
        <v>30000</v>
      </c>
      <c r="V17" s="135">
        <f t="shared" si="13"/>
        <v>1779514.9427999998</v>
      </c>
      <c r="W17" s="135">
        <f t="shared" si="14"/>
        <v>66380.597711999988</v>
      </c>
      <c r="X17" s="135">
        <f t="shared" si="15"/>
        <v>1038100</v>
      </c>
      <c r="Y17" s="137">
        <v>6000</v>
      </c>
      <c r="Z17" s="137">
        <f t="shared" si="16"/>
        <v>18302458.378111999</v>
      </c>
      <c r="AA17" s="127"/>
      <c r="AB17" s="128" t="s">
        <v>77</v>
      </c>
      <c r="AC17" s="127"/>
      <c r="AD17" s="127"/>
      <c r="AE17" s="127"/>
      <c r="AF17" s="127"/>
      <c r="AG17" s="127"/>
      <c r="AH17" s="127"/>
      <c r="AI17" s="127"/>
      <c r="AJ17" s="127"/>
      <c r="AK17" s="127"/>
    </row>
    <row r="18" spans="1:37" ht="21" customHeight="1" x14ac:dyDescent="0.25">
      <c r="A18" s="120" t="s">
        <v>135</v>
      </c>
      <c r="B18" s="142">
        <v>59.07</v>
      </c>
      <c r="C18" s="131">
        <f t="shared" ref="C18:D18" si="31">B18</f>
        <v>59.07</v>
      </c>
      <c r="D18" s="131">
        <f t="shared" si="31"/>
        <v>59.07</v>
      </c>
      <c r="E18" s="132">
        <f t="shared" si="1"/>
        <v>635.82947999999999</v>
      </c>
      <c r="F18" s="133">
        <v>0</v>
      </c>
      <c r="G18" s="134">
        <f t="shared" si="2"/>
        <v>0</v>
      </c>
      <c r="H18" s="132">
        <f t="shared" si="3"/>
        <v>635.82947999999999</v>
      </c>
      <c r="I18" s="122">
        <f t="shared" si="4"/>
        <v>921.95274599999993</v>
      </c>
      <c r="J18" s="135">
        <f t="shared" si="5"/>
        <v>13829291.189999999</v>
      </c>
      <c r="K18" s="136">
        <f t="shared" si="30"/>
        <v>600000</v>
      </c>
      <c r="L18" s="135">
        <f>4*L2</f>
        <v>400000</v>
      </c>
      <c r="M18" s="135">
        <f t="shared" si="6"/>
        <v>14829291.189999999</v>
      </c>
      <c r="N18" s="125">
        <f t="shared" si="7"/>
        <v>0</v>
      </c>
      <c r="O18" s="135">
        <f t="shared" si="8"/>
        <v>14829291.189999999</v>
      </c>
      <c r="P18" s="135">
        <f t="shared" si="9"/>
        <v>230488.18649999998</v>
      </c>
      <c r="Q18" s="135">
        <f t="shared" si="10"/>
        <v>184390.54919999998</v>
      </c>
      <c r="R18" s="135">
        <f t="shared" si="11"/>
        <v>138292.91189999998</v>
      </c>
      <c r="S18" s="125"/>
      <c r="T18" s="135">
        <f t="shared" si="12"/>
        <v>15382462.8376</v>
      </c>
      <c r="U18" s="135">
        <v>30000</v>
      </c>
      <c r="V18" s="135">
        <f t="shared" si="13"/>
        <v>1779514.9427999998</v>
      </c>
      <c r="W18" s="135">
        <f t="shared" si="14"/>
        <v>66380.597711999988</v>
      </c>
      <c r="X18" s="135">
        <f t="shared" si="15"/>
        <v>1038100</v>
      </c>
      <c r="Y18" s="137">
        <v>6000</v>
      </c>
      <c r="Z18" s="137">
        <f t="shared" si="16"/>
        <v>18302458.378111999</v>
      </c>
      <c r="AA18" s="127"/>
      <c r="AB18" s="128" t="s">
        <v>77</v>
      </c>
      <c r="AC18" s="127"/>
      <c r="AD18" s="127"/>
      <c r="AE18" s="127"/>
      <c r="AF18" s="127"/>
      <c r="AG18" s="127"/>
      <c r="AH18" s="127"/>
      <c r="AI18" s="127"/>
      <c r="AJ18" s="127"/>
      <c r="AK18" s="127"/>
    </row>
    <row r="19" spans="1:37" ht="21" customHeight="1" x14ac:dyDescent="0.25">
      <c r="A19" s="120" t="s">
        <v>136</v>
      </c>
      <c r="B19" s="142">
        <v>59.07</v>
      </c>
      <c r="C19" s="131">
        <f t="shared" ref="C19:D19" si="32">B19</f>
        <v>59.07</v>
      </c>
      <c r="D19" s="131">
        <f t="shared" si="32"/>
        <v>59.07</v>
      </c>
      <c r="E19" s="132">
        <f t="shared" si="1"/>
        <v>635.82947999999999</v>
      </c>
      <c r="F19" s="133">
        <v>0</v>
      </c>
      <c r="G19" s="134">
        <f t="shared" si="2"/>
        <v>0</v>
      </c>
      <c r="H19" s="132">
        <f t="shared" si="3"/>
        <v>635.82947999999999</v>
      </c>
      <c r="I19" s="132">
        <f t="shared" si="4"/>
        <v>921.95274599999993</v>
      </c>
      <c r="J19" s="135">
        <f t="shared" si="5"/>
        <v>13829291.189999999</v>
      </c>
      <c r="K19" s="136">
        <f t="shared" si="30"/>
        <v>600000</v>
      </c>
      <c r="L19" s="135">
        <f>4*L2</f>
        <v>400000</v>
      </c>
      <c r="M19" s="135">
        <f t="shared" si="6"/>
        <v>14829291.189999999</v>
      </c>
      <c r="N19" s="125">
        <f t="shared" si="7"/>
        <v>0</v>
      </c>
      <c r="O19" s="135">
        <f t="shared" si="8"/>
        <v>14829291.189999999</v>
      </c>
      <c r="P19" s="135">
        <f t="shared" si="9"/>
        <v>230488.18649999998</v>
      </c>
      <c r="Q19" s="135">
        <f t="shared" si="10"/>
        <v>184390.54919999998</v>
      </c>
      <c r="R19" s="135">
        <f t="shared" si="11"/>
        <v>138292.91189999998</v>
      </c>
      <c r="S19" s="125"/>
      <c r="T19" s="135">
        <f t="shared" si="12"/>
        <v>15382462.8376</v>
      </c>
      <c r="U19" s="135">
        <v>30000</v>
      </c>
      <c r="V19" s="135">
        <f t="shared" si="13"/>
        <v>1779514.9427999998</v>
      </c>
      <c r="W19" s="135">
        <f t="shared" si="14"/>
        <v>66380.597711999988</v>
      </c>
      <c r="X19" s="135">
        <f t="shared" si="15"/>
        <v>1038100</v>
      </c>
      <c r="Y19" s="137">
        <v>6000</v>
      </c>
      <c r="Z19" s="137">
        <f t="shared" si="16"/>
        <v>18302458.378111999</v>
      </c>
      <c r="AA19" s="127"/>
      <c r="AB19" s="128" t="s">
        <v>77</v>
      </c>
      <c r="AC19" s="127"/>
      <c r="AD19" s="127"/>
      <c r="AE19" s="127"/>
      <c r="AF19" s="127"/>
      <c r="AG19" s="127"/>
      <c r="AH19" s="127"/>
      <c r="AI19" s="127"/>
      <c r="AJ19" s="127"/>
      <c r="AK19" s="127"/>
    </row>
    <row r="20" spans="1:37" ht="21" customHeight="1" x14ac:dyDescent="0.25">
      <c r="A20" s="120" t="s">
        <v>137</v>
      </c>
      <c r="B20" s="49">
        <v>43.21</v>
      </c>
      <c r="C20" s="131">
        <f t="shared" ref="C20:D20" si="33">B20</f>
        <v>43.21</v>
      </c>
      <c r="D20" s="131">
        <f t="shared" si="33"/>
        <v>43.21</v>
      </c>
      <c r="E20" s="138">
        <f t="shared" si="1"/>
        <v>465.11243999999999</v>
      </c>
      <c r="F20" s="139">
        <v>0</v>
      </c>
      <c r="G20" s="131">
        <f t="shared" si="2"/>
        <v>0</v>
      </c>
      <c r="H20" s="138">
        <f t="shared" si="3"/>
        <v>465.11243999999999</v>
      </c>
      <c r="I20" s="138">
        <f t="shared" si="4"/>
        <v>674.41303800000003</v>
      </c>
      <c r="J20" s="125">
        <f t="shared" si="5"/>
        <v>10116195.57</v>
      </c>
      <c r="K20" s="140">
        <f>1*K2</f>
        <v>600000</v>
      </c>
      <c r="L20" s="125">
        <f>3*L2</f>
        <v>300000</v>
      </c>
      <c r="M20" s="125">
        <f t="shared" si="6"/>
        <v>11016195.57</v>
      </c>
      <c r="N20" s="125">
        <f t="shared" si="7"/>
        <v>0</v>
      </c>
      <c r="O20" s="125">
        <f t="shared" si="8"/>
        <v>11016195.57</v>
      </c>
      <c r="P20" s="125">
        <f t="shared" si="9"/>
        <v>168603.25950000001</v>
      </c>
      <c r="Q20" s="125">
        <f t="shared" si="10"/>
        <v>134882.60760000002</v>
      </c>
      <c r="R20" s="125">
        <f t="shared" si="11"/>
        <v>101161.95570000001</v>
      </c>
      <c r="S20" s="125"/>
      <c r="T20" s="125">
        <f t="shared" si="12"/>
        <v>11420843.392800001</v>
      </c>
      <c r="U20" s="125">
        <v>30000</v>
      </c>
      <c r="V20" s="125">
        <f t="shared" si="13"/>
        <v>1321943.4683999999</v>
      </c>
      <c r="W20" s="125">
        <f t="shared" si="14"/>
        <v>48557.738735999999</v>
      </c>
      <c r="X20" s="125">
        <f t="shared" si="15"/>
        <v>771200</v>
      </c>
      <c r="Y20" s="141">
        <v>6000</v>
      </c>
      <c r="Z20" s="141">
        <f t="shared" si="16"/>
        <v>13598544.599936001</v>
      </c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</row>
    <row r="21" spans="1:37" ht="11.25" customHeight="1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101"/>
      <c r="L21" s="102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9" t="s">
        <v>82</v>
      </c>
      <c r="L23" s="29" t="s">
        <v>83</v>
      </c>
      <c r="M23" s="28"/>
      <c r="N23" s="33">
        <f>100/6</f>
        <v>16.666666666666668</v>
      </c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5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6640625" defaultRowHeight="15" customHeight="1" x14ac:dyDescent="0.25"/>
  <cols>
    <col min="1" max="1" width="15.21875" customWidth="1"/>
    <col min="2" max="2" width="8" customWidth="1"/>
    <col min="3" max="4" width="6.109375" customWidth="1"/>
    <col min="5" max="5" width="5.77734375" customWidth="1"/>
    <col min="6" max="6" width="6" customWidth="1"/>
    <col min="7" max="7" width="5.44140625" customWidth="1"/>
    <col min="8" max="8" width="7.6640625" customWidth="1"/>
    <col min="9" max="9" width="9.1093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6.77734375" customWidth="1"/>
    <col min="15" max="15" width="11.44140625" customWidth="1"/>
    <col min="16" max="16" width="8" customWidth="1"/>
    <col min="17" max="17" width="7.6640625" customWidth="1"/>
    <col min="18" max="18" width="6.44140625" customWidth="1"/>
    <col min="19" max="19" width="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8">
        <v>600000</v>
      </c>
      <c r="L2" s="99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85</v>
      </c>
      <c r="G3" s="9" t="s">
        <v>86</v>
      </c>
      <c r="H3" s="9" t="s">
        <v>65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100" t="s">
        <v>121</v>
      </c>
      <c r="B4" s="142">
        <v>38.590000000000003</v>
      </c>
      <c r="C4" s="50">
        <f t="shared" ref="C4:D4" si="0">B4</f>
        <v>38.590000000000003</v>
      </c>
      <c r="D4" s="50">
        <f t="shared" si="0"/>
        <v>38.590000000000003</v>
      </c>
      <c r="E4" s="51">
        <f t="shared" ref="E4:E7" si="1">D4*10.764</f>
        <v>415.38276000000002</v>
      </c>
      <c r="F4" s="68">
        <v>6.86</v>
      </c>
      <c r="G4" s="50">
        <f t="shared" ref="G4:G20" si="2">F4*10.764</f>
        <v>73.841039999999992</v>
      </c>
      <c r="H4" s="51">
        <f t="shared" ref="H4:H20" si="3">E4+G4</f>
        <v>489.22379999999998</v>
      </c>
      <c r="I4" s="51">
        <f t="shared" ref="I4:I20" si="4">H4+(H4*45%)</f>
        <v>709.37450999999999</v>
      </c>
      <c r="J4" s="53">
        <f t="shared" ref="J4:J20" si="5">I4*$J$2</f>
        <v>10640617.65</v>
      </c>
      <c r="K4" s="53">
        <f>1*K2</f>
        <v>600000</v>
      </c>
      <c r="L4" s="53">
        <f>2*L2</f>
        <v>200000</v>
      </c>
      <c r="M4" s="53">
        <f t="shared" ref="M4:M7" si="6">SUM(J4:L4)</f>
        <v>11440617.65</v>
      </c>
      <c r="N4" s="54">
        <f t="shared" ref="N4:N20" si="7">($N$2*M4)</f>
        <v>0</v>
      </c>
      <c r="O4" s="53">
        <f t="shared" ref="O4:O20" si="8">M4-N4</f>
        <v>11440617.65</v>
      </c>
      <c r="P4" s="53">
        <f t="shared" ref="P4:P20" si="9">I4*$P$2</f>
        <v>177343.6275</v>
      </c>
      <c r="Q4" s="53">
        <f t="shared" ref="Q4:Q20" si="10">I4*$Q$2</f>
        <v>141874.902</v>
      </c>
      <c r="R4" s="53">
        <f t="shared" ref="R4:R20" si="11">I4*$R$2</f>
        <v>106406.1765</v>
      </c>
      <c r="S4" s="53">
        <v>0</v>
      </c>
      <c r="T4" s="53">
        <f t="shared" ref="T4:T20" si="12">SUM(O4:S4)</f>
        <v>11866242.356000001</v>
      </c>
      <c r="U4" s="53">
        <v>30000</v>
      </c>
      <c r="V4" s="53">
        <f t="shared" ref="V4:V20" si="13">$V$2*O4</f>
        <v>1372874.118</v>
      </c>
      <c r="W4" s="53">
        <f t="shared" ref="W4:W20" si="14">(12%*P4)+(12%*Q4)+(12%*R4)</f>
        <v>51074.964719999996</v>
      </c>
      <c r="X4" s="53">
        <f t="shared" ref="X4:X20" si="15">CEILING(($X$2*O4),100)</f>
        <v>800900</v>
      </c>
      <c r="Y4" s="55">
        <v>6000</v>
      </c>
      <c r="Z4" s="55">
        <f t="shared" ref="Z4:Z20" si="16">SUM(T4:Y4)</f>
        <v>14127091.438720001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5">
      <c r="A5" s="100" t="s">
        <v>122</v>
      </c>
      <c r="B5" s="142">
        <v>59.07</v>
      </c>
      <c r="C5" s="50">
        <f t="shared" ref="C5:D5" si="17">B5</f>
        <v>59.07</v>
      </c>
      <c r="D5" s="50">
        <f t="shared" si="17"/>
        <v>59.07</v>
      </c>
      <c r="E5" s="51">
        <f t="shared" si="1"/>
        <v>635.82947999999999</v>
      </c>
      <c r="F5" s="70">
        <v>0</v>
      </c>
      <c r="G5" s="50">
        <f t="shared" si="2"/>
        <v>0</v>
      </c>
      <c r="H5" s="51">
        <f t="shared" si="3"/>
        <v>635.82947999999999</v>
      </c>
      <c r="I5" s="51">
        <f t="shared" si="4"/>
        <v>921.95274599999993</v>
      </c>
      <c r="J5" s="53">
        <f t="shared" si="5"/>
        <v>13829291.189999999</v>
      </c>
      <c r="K5" s="53">
        <f>1*K2</f>
        <v>600000</v>
      </c>
      <c r="L5" s="53">
        <f>4*L2</f>
        <v>400000</v>
      </c>
      <c r="M5" s="53">
        <f t="shared" si="6"/>
        <v>14829291.189999999</v>
      </c>
      <c r="N5" s="54">
        <f t="shared" si="7"/>
        <v>0</v>
      </c>
      <c r="O5" s="53">
        <f t="shared" si="8"/>
        <v>14829291.189999999</v>
      </c>
      <c r="P5" s="53">
        <f t="shared" si="9"/>
        <v>230488.18649999998</v>
      </c>
      <c r="Q5" s="53">
        <f t="shared" si="10"/>
        <v>184390.54919999998</v>
      </c>
      <c r="R5" s="53">
        <f t="shared" si="11"/>
        <v>138292.91189999998</v>
      </c>
      <c r="S5" s="53">
        <v>0</v>
      </c>
      <c r="T5" s="53">
        <f t="shared" si="12"/>
        <v>15382462.8376</v>
      </c>
      <c r="U5" s="53">
        <v>30000</v>
      </c>
      <c r="V5" s="53">
        <f t="shared" si="13"/>
        <v>1779514.9427999998</v>
      </c>
      <c r="W5" s="53">
        <f t="shared" si="14"/>
        <v>66380.597711999988</v>
      </c>
      <c r="X5" s="53">
        <f t="shared" si="15"/>
        <v>1038100</v>
      </c>
      <c r="Y5" s="55">
        <v>6000</v>
      </c>
      <c r="Z5" s="55">
        <f t="shared" si="16"/>
        <v>18302458.378111999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5">
      <c r="A6" s="100" t="s">
        <v>123</v>
      </c>
      <c r="B6" s="142">
        <v>59.07</v>
      </c>
      <c r="C6" s="50">
        <f t="shared" ref="C6:D6" si="18">B6</f>
        <v>59.07</v>
      </c>
      <c r="D6" s="50">
        <f t="shared" si="18"/>
        <v>59.07</v>
      </c>
      <c r="E6" s="51">
        <f t="shared" si="1"/>
        <v>635.82947999999999</v>
      </c>
      <c r="F6" s="70">
        <v>0</v>
      </c>
      <c r="G6" s="50">
        <f t="shared" si="2"/>
        <v>0</v>
      </c>
      <c r="H6" s="51">
        <f t="shared" si="3"/>
        <v>635.82947999999999</v>
      </c>
      <c r="I6" s="51">
        <f t="shared" si="4"/>
        <v>921.95274599999993</v>
      </c>
      <c r="J6" s="53">
        <f t="shared" si="5"/>
        <v>13829291.189999999</v>
      </c>
      <c r="K6" s="53">
        <f>1*K2</f>
        <v>600000</v>
      </c>
      <c r="L6" s="53">
        <f>4*L2</f>
        <v>400000</v>
      </c>
      <c r="M6" s="53">
        <f t="shared" si="6"/>
        <v>14829291.189999999</v>
      </c>
      <c r="N6" s="54">
        <f t="shared" si="7"/>
        <v>0</v>
      </c>
      <c r="O6" s="53">
        <f t="shared" si="8"/>
        <v>14829291.189999999</v>
      </c>
      <c r="P6" s="53">
        <f t="shared" si="9"/>
        <v>230488.18649999998</v>
      </c>
      <c r="Q6" s="53">
        <f t="shared" si="10"/>
        <v>184390.54919999998</v>
      </c>
      <c r="R6" s="53">
        <f t="shared" si="11"/>
        <v>138292.91189999998</v>
      </c>
      <c r="S6" s="53">
        <v>0</v>
      </c>
      <c r="T6" s="53">
        <f t="shared" si="12"/>
        <v>15382462.8376</v>
      </c>
      <c r="U6" s="53">
        <v>30000</v>
      </c>
      <c r="V6" s="53">
        <f t="shared" si="13"/>
        <v>1779514.9427999998</v>
      </c>
      <c r="W6" s="53">
        <f t="shared" si="14"/>
        <v>66380.597711999988</v>
      </c>
      <c r="X6" s="53">
        <f t="shared" si="15"/>
        <v>1038100</v>
      </c>
      <c r="Y6" s="55">
        <v>6000</v>
      </c>
      <c r="Z6" s="55">
        <f t="shared" si="16"/>
        <v>18302458.378111999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5">
      <c r="A7" s="100" t="s">
        <v>124</v>
      </c>
      <c r="B7" s="142">
        <v>59.07</v>
      </c>
      <c r="C7" s="50">
        <f t="shared" ref="C7:D7" si="19">B7</f>
        <v>59.07</v>
      </c>
      <c r="D7" s="50">
        <f t="shared" si="19"/>
        <v>59.07</v>
      </c>
      <c r="E7" s="51">
        <f t="shared" si="1"/>
        <v>635.82947999999999</v>
      </c>
      <c r="F7" s="70">
        <v>0</v>
      </c>
      <c r="G7" s="50">
        <f t="shared" si="2"/>
        <v>0</v>
      </c>
      <c r="H7" s="51">
        <f t="shared" si="3"/>
        <v>635.82947999999999</v>
      </c>
      <c r="I7" s="51">
        <f t="shared" si="4"/>
        <v>921.95274599999993</v>
      </c>
      <c r="J7" s="53">
        <f t="shared" si="5"/>
        <v>13829291.189999999</v>
      </c>
      <c r="K7" s="53">
        <f>1*K2</f>
        <v>600000</v>
      </c>
      <c r="L7" s="53">
        <f>4*L2</f>
        <v>400000</v>
      </c>
      <c r="M7" s="53">
        <f t="shared" si="6"/>
        <v>14829291.189999999</v>
      </c>
      <c r="N7" s="54">
        <f t="shared" si="7"/>
        <v>0</v>
      </c>
      <c r="O7" s="53">
        <f t="shared" si="8"/>
        <v>14829291.189999999</v>
      </c>
      <c r="P7" s="53">
        <f t="shared" si="9"/>
        <v>230488.18649999998</v>
      </c>
      <c r="Q7" s="53">
        <f t="shared" si="10"/>
        <v>184390.54919999998</v>
      </c>
      <c r="R7" s="53">
        <f t="shared" si="11"/>
        <v>138292.91189999998</v>
      </c>
      <c r="S7" s="53">
        <v>0</v>
      </c>
      <c r="T7" s="53">
        <f t="shared" si="12"/>
        <v>15382462.8376</v>
      </c>
      <c r="U7" s="53">
        <v>30000</v>
      </c>
      <c r="V7" s="53">
        <f t="shared" si="13"/>
        <v>1779514.9427999998</v>
      </c>
      <c r="W7" s="53">
        <f t="shared" si="14"/>
        <v>66380.597711999988</v>
      </c>
      <c r="X7" s="53">
        <f t="shared" si="15"/>
        <v>1038100</v>
      </c>
      <c r="Y7" s="55">
        <v>6000</v>
      </c>
      <c r="Z7" s="55">
        <f t="shared" si="16"/>
        <v>18302458.378111999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5">
      <c r="A8" s="100" t="s">
        <v>125</v>
      </c>
      <c r="B8" s="144" t="s">
        <v>140</v>
      </c>
      <c r="C8" s="144" t="s">
        <v>140</v>
      </c>
      <c r="D8" s="145" t="str">
        <f>C8</f>
        <v>REFUGE AREA</v>
      </c>
      <c r="E8" s="51"/>
      <c r="F8" s="70">
        <v>0</v>
      </c>
      <c r="G8" s="50">
        <f t="shared" si="2"/>
        <v>0</v>
      </c>
      <c r="H8" s="51">
        <f t="shared" si="3"/>
        <v>0</v>
      </c>
      <c r="I8" s="51">
        <f t="shared" si="4"/>
        <v>0</v>
      </c>
      <c r="J8" s="53">
        <f t="shared" si="5"/>
        <v>0</v>
      </c>
      <c r="K8" s="61"/>
      <c r="L8" s="53"/>
      <c r="M8" s="53"/>
      <c r="N8" s="54">
        <f t="shared" si="7"/>
        <v>0</v>
      </c>
      <c r="O8" s="53">
        <f t="shared" si="8"/>
        <v>0</v>
      </c>
      <c r="P8" s="53">
        <f t="shared" si="9"/>
        <v>0</v>
      </c>
      <c r="Q8" s="53">
        <f t="shared" si="10"/>
        <v>0</v>
      </c>
      <c r="R8" s="53">
        <f t="shared" si="11"/>
        <v>0</v>
      </c>
      <c r="S8" s="53">
        <v>0</v>
      </c>
      <c r="T8" s="53">
        <f t="shared" si="12"/>
        <v>0</v>
      </c>
      <c r="U8" s="61">
        <v>0</v>
      </c>
      <c r="V8" s="53">
        <f t="shared" si="13"/>
        <v>0</v>
      </c>
      <c r="W8" s="53">
        <f t="shared" si="14"/>
        <v>0</v>
      </c>
      <c r="X8" s="53">
        <f t="shared" si="15"/>
        <v>0</v>
      </c>
      <c r="Y8" s="146">
        <v>0</v>
      </c>
      <c r="Z8" s="55">
        <f t="shared" si="16"/>
        <v>0</v>
      </c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1" customHeight="1" x14ac:dyDescent="0.25">
      <c r="A9" s="100" t="s">
        <v>126</v>
      </c>
      <c r="B9" s="142">
        <v>73.3</v>
      </c>
      <c r="C9" s="50">
        <f t="shared" ref="C9:D9" si="20">B9</f>
        <v>73.3</v>
      </c>
      <c r="D9" s="50">
        <f t="shared" si="20"/>
        <v>73.3</v>
      </c>
      <c r="E9" s="51">
        <f t="shared" ref="E9:E20" si="21">D9*10.764</f>
        <v>789.00119999999993</v>
      </c>
      <c r="F9" s="70">
        <v>0</v>
      </c>
      <c r="G9" s="50">
        <f t="shared" si="2"/>
        <v>0</v>
      </c>
      <c r="H9" s="51">
        <f t="shared" si="3"/>
        <v>789.00119999999993</v>
      </c>
      <c r="I9" s="51">
        <f t="shared" si="4"/>
        <v>1144.0517399999999</v>
      </c>
      <c r="J9" s="53">
        <f t="shared" si="5"/>
        <v>17160776.099999998</v>
      </c>
      <c r="K9" s="53">
        <f>1*K2</f>
        <v>600000</v>
      </c>
      <c r="L9" s="53">
        <f>5*L2</f>
        <v>500000</v>
      </c>
      <c r="M9" s="53">
        <f t="shared" ref="M9:M20" si="22">SUM(J9:L9)</f>
        <v>18260776.099999998</v>
      </c>
      <c r="N9" s="54">
        <f t="shared" si="7"/>
        <v>0</v>
      </c>
      <c r="O9" s="53">
        <f t="shared" si="8"/>
        <v>18260776.099999998</v>
      </c>
      <c r="P9" s="53">
        <f t="shared" si="9"/>
        <v>286012.935</v>
      </c>
      <c r="Q9" s="53">
        <f t="shared" si="10"/>
        <v>228810.34799999997</v>
      </c>
      <c r="R9" s="53">
        <f t="shared" si="11"/>
        <v>171607.76099999997</v>
      </c>
      <c r="S9" s="53">
        <v>0</v>
      </c>
      <c r="T9" s="53">
        <f t="shared" si="12"/>
        <v>18947207.143999998</v>
      </c>
      <c r="U9" s="53">
        <v>30000</v>
      </c>
      <c r="V9" s="53">
        <f t="shared" si="13"/>
        <v>2191293.1319999998</v>
      </c>
      <c r="W9" s="53">
        <f t="shared" si="14"/>
        <v>82371.725279999984</v>
      </c>
      <c r="X9" s="53">
        <f t="shared" si="15"/>
        <v>1278300</v>
      </c>
      <c r="Y9" s="55">
        <v>6000</v>
      </c>
      <c r="Z9" s="55">
        <f t="shared" si="16"/>
        <v>22535172.001279999</v>
      </c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5">
      <c r="A10" s="100" t="s">
        <v>127</v>
      </c>
      <c r="B10" s="142">
        <v>61.57</v>
      </c>
      <c r="C10" s="60">
        <f t="shared" ref="C10:D10" si="23">B10</f>
        <v>61.57</v>
      </c>
      <c r="D10" s="60">
        <f t="shared" si="23"/>
        <v>61.57</v>
      </c>
      <c r="E10" s="51">
        <f t="shared" si="21"/>
        <v>662.73947999999996</v>
      </c>
      <c r="F10" s="70">
        <v>0</v>
      </c>
      <c r="G10" s="50">
        <f t="shared" si="2"/>
        <v>0</v>
      </c>
      <c r="H10" s="51">
        <f t="shared" si="3"/>
        <v>662.73947999999996</v>
      </c>
      <c r="I10" s="51">
        <f t="shared" si="4"/>
        <v>960.97224599999993</v>
      </c>
      <c r="J10" s="53">
        <f t="shared" si="5"/>
        <v>14414583.689999999</v>
      </c>
      <c r="K10" s="53">
        <f>1*K2</f>
        <v>600000</v>
      </c>
      <c r="L10" s="53">
        <f>4*L2</f>
        <v>400000</v>
      </c>
      <c r="M10" s="53">
        <f t="shared" si="22"/>
        <v>15414583.689999999</v>
      </c>
      <c r="N10" s="54">
        <f t="shared" si="7"/>
        <v>0</v>
      </c>
      <c r="O10" s="53">
        <f t="shared" si="8"/>
        <v>15414583.689999999</v>
      </c>
      <c r="P10" s="53">
        <f t="shared" si="9"/>
        <v>240243.06149999998</v>
      </c>
      <c r="Q10" s="53">
        <f t="shared" si="10"/>
        <v>192194.44919999997</v>
      </c>
      <c r="R10" s="53">
        <f t="shared" si="11"/>
        <v>144145.83689999999</v>
      </c>
      <c r="S10" s="54"/>
      <c r="T10" s="53">
        <f t="shared" si="12"/>
        <v>15991167.037599999</v>
      </c>
      <c r="U10" s="53">
        <v>30000</v>
      </c>
      <c r="V10" s="53">
        <f t="shared" si="13"/>
        <v>1849750.0427999999</v>
      </c>
      <c r="W10" s="53">
        <f t="shared" si="14"/>
        <v>69190.001711999997</v>
      </c>
      <c r="X10" s="53">
        <f t="shared" si="15"/>
        <v>1079100</v>
      </c>
      <c r="Y10" s="55">
        <v>6000</v>
      </c>
      <c r="Z10" s="55">
        <f t="shared" si="16"/>
        <v>19025207.082111999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5">
      <c r="A11" s="100" t="s">
        <v>128</v>
      </c>
      <c r="B11" s="142">
        <v>59.33</v>
      </c>
      <c r="C11" s="60">
        <f t="shared" ref="C11:D11" si="24">B11</f>
        <v>59.33</v>
      </c>
      <c r="D11" s="60">
        <f t="shared" si="24"/>
        <v>59.33</v>
      </c>
      <c r="E11" s="51">
        <f t="shared" si="21"/>
        <v>638.62811999999997</v>
      </c>
      <c r="F11" s="70">
        <v>0</v>
      </c>
      <c r="G11" s="50">
        <f t="shared" si="2"/>
        <v>0</v>
      </c>
      <c r="H11" s="51">
        <f t="shared" si="3"/>
        <v>638.62811999999997</v>
      </c>
      <c r="I11" s="51">
        <f t="shared" si="4"/>
        <v>926.01077399999997</v>
      </c>
      <c r="J11" s="53">
        <f t="shared" si="5"/>
        <v>13890161.609999999</v>
      </c>
      <c r="K11" s="53">
        <f>1*K2</f>
        <v>600000</v>
      </c>
      <c r="L11" s="53">
        <f>4*L2</f>
        <v>400000</v>
      </c>
      <c r="M11" s="53">
        <f t="shared" si="22"/>
        <v>14890161.609999999</v>
      </c>
      <c r="N11" s="54">
        <f t="shared" si="7"/>
        <v>0</v>
      </c>
      <c r="O11" s="53">
        <f t="shared" si="8"/>
        <v>14890161.609999999</v>
      </c>
      <c r="P11" s="53">
        <f t="shared" si="9"/>
        <v>231502.69349999999</v>
      </c>
      <c r="Q11" s="53">
        <f t="shared" si="10"/>
        <v>185202.15479999999</v>
      </c>
      <c r="R11" s="53">
        <f t="shared" si="11"/>
        <v>138901.61609999998</v>
      </c>
      <c r="S11" s="54"/>
      <c r="T11" s="53">
        <f t="shared" si="12"/>
        <v>15445768.074399998</v>
      </c>
      <c r="U11" s="53">
        <v>30000</v>
      </c>
      <c r="V11" s="53">
        <f t="shared" si="13"/>
        <v>1786819.3931999998</v>
      </c>
      <c r="W11" s="53">
        <f t="shared" si="14"/>
        <v>66672.775727999993</v>
      </c>
      <c r="X11" s="53">
        <f t="shared" si="15"/>
        <v>1042400</v>
      </c>
      <c r="Y11" s="55">
        <v>6000</v>
      </c>
      <c r="Z11" s="55">
        <f t="shared" si="16"/>
        <v>18377660.243327998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5">
      <c r="A12" s="100" t="s">
        <v>129</v>
      </c>
      <c r="B12" s="142">
        <v>74.42</v>
      </c>
      <c r="C12" s="60">
        <f t="shared" ref="C12:D12" si="25">B12</f>
        <v>74.42</v>
      </c>
      <c r="D12" s="60">
        <f t="shared" si="25"/>
        <v>74.42</v>
      </c>
      <c r="E12" s="51">
        <f t="shared" si="21"/>
        <v>801.05687999999998</v>
      </c>
      <c r="F12" s="70">
        <v>0</v>
      </c>
      <c r="G12" s="50">
        <f t="shared" si="2"/>
        <v>0</v>
      </c>
      <c r="H12" s="51">
        <f t="shared" si="3"/>
        <v>801.05687999999998</v>
      </c>
      <c r="I12" s="51">
        <f t="shared" si="4"/>
        <v>1161.5324759999999</v>
      </c>
      <c r="J12" s="53">
        <f t="shared" si="5"/>
        <v>17422987.139999997</v>
      </c>
      <c r="K12" s="61">
        <f>1*K2</f>
        <v>600000</v>
      </c>
      <c r="L12" s="53">
        <f>5*L2</f>
        <v>500000</v>
      </c>
      <c r="M12" s="53">
        <f t="shared" si="22"/>
        <v>18522987.139999997</v>
      </c>
      <c r="N12" s="54">
        <f t="shared" si="7"/>
        <v>0</v>
      </c>
      <c r="O12" s="53">
        <f t="shared" si="8"/>
        <v>18522987.139999997</v>
      </c>
      <c r="P12" s="53">
        <f t="shared" si="9"/>
        <v>290383.11899999995</v>
      </c>
      <c r="Q12" s="53">
        <f t="shared" si="10"/>
        <v>232306.49519999998</v>
      </c>
      <c r="R12" s="53">
        <f t="shared" si="11"/>
        <v>174229.87139999997</v>
      </c>
      <c r="S12" s="54"/>
      <c r="T12" s="53">
        <f t="shared" si="12"/>
        <v>19219906.625599995</v>
      </c>
      <c r="U12" s="53">
        <v>30000</v>
      </c>
      <c r="V12" s="53">
        <f t="shared" si="13"/>
        <v>2222758.4567999993</v>
      </c>
      <c r="W12" s="53">
        <f t="shared" si="14"/>
        <v>83630.338271999979</v>
      </c>
      <c r="X12" s="53">
        <f t="shared" si="15"/>
        <v>1296700</v>
      </c>
      <c r="Y12" s="55">
        <v>6000</v>
      </c>
      <c r="Z12" s="55">
        <f t="shared" si="16"/>
        <v>22858995.420671996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5">
      <c r="A13" s="100" t="s">
        <v>130</v>
      </c>
      <c r="B13" s="142">
        <v>59.07</v>
      </c>
      <c r="C13" s="60">
        <f t="shared" ref="C13:D13" si="26">B13</f>
        <v>59.07</v>
      </c>
      <c r="D13" s="60">
        <f t="shared" si="26"/>
        <v>59.07</v>
      </c>
      <c r="E13" s="51">
        <f t="shared" si="21"/>
        <v>635.82947999999999</v>
      </c>
      <c r="F13" s="70">
        <v>0</v>
      </c>
      <c r="G13" s="50">
        <f t="shared" si="2"/>
        <v>0</v>
      </c>
      <c r="H13" s="51">
        <f t="shared" si="3"/>
        <v>635.82947999999999</v>
      </c>
      <c r="I13" s="51">
        <f t="shared" si="4"/>
        <v>921.95274599999993</v>
      </c>
      <c r="J13" s="53">
        <f t="shared" si="5"/>
        <v>13829291.189999999</v>
      </c>
      <c r="K13" s="61">
        <f>1*K2</f>
        <v>600000</v>
      </c>
      <c r="L13" s="53">
        <f>4*L2</f>
        <v>400000</v>
      </c>
      <c r="M13" s="53">
        <f t="shared" si="22"/>
        <v>14829291.189999999</v>
      </c>
      <c r="N13" s="54">
        <f t="shared" si="7"/>
        <v>0</v>
      </c>
      <c r="O13" s="53">
        <f t="shared" si="8"/>
        <v>14829291.189999999</v>
      </c>
      <c r="P13" s="53">
        <f t="shared" si="9"/>
        <v>230488.18649999998</v>
      </c>
      <c r="Q13" s="53">
        <f t="shared" si="10"/>
        <v>184390.54919999998</v>
      </c>
      <c r="R13" s="53">
        <f t="shared" si="11"/>
        <v>138292.91189999998</v>
      </c>
      <c r="S13" s="54"/>
      <c r="T13" s="53">
        <f t="shared" si="12"/>
        <v>15382462.8376</v>
      </c>
      <c r="U13" s="53">
        <v>30000</v>
      </c>
      <c r="V13" s="53">
        <f t="shared" si="13"/>
        <v>1779514.9427999998</v>
      </c>
      <c r="W13" s="53">
        <f t="shared" si="14"/>
        <v>66380.597711999988</v>
      </c>
      <c r="X13" s="53">
        <f t="shared" si="15"/>
        <v>1038100</v>
      </c>
      <c r="Y13" s="55">
        <v>6000</v>
      </c>
      <c r="Z13" s="55">
        <f t="shared" si="16"/>
        <v>18302458.378111999</v>
      </c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5">
      <c r="A14" s="100" t="s">
        <v>131</v>
      </c>
      <c r="B14" s="142">
        <v>74.42</v>
      </c>
      <c r="C14" s="60">
        <f t="shared" ref="C14:D14" si="27">B14</f>
        <v>74.42</v>
      </c>
      <c r="D14" s="60">
        <f t="shared" si="27"/>
        <v>74.42</v>
      </c>
      <c r="E14" s="51">
        <f t="shared" si="21"/>
        <v>801.05687999999998</v>
      </c>
      <c r="F14" s="70">
        <v>0</v>
      </c>
      <c r="G14" s="50">
        <f t="shared" si="2"/>
        <v>0</v>
      </c>
      <c r="H14" s="51">
        <f t="shared" si="3"/>
        <v>801.05687999999998</v>
      </c>
      <c r="I14" s="51">
        <f t="shared" si="4"/>
        <v>1161.5324759999999</v>
      </c>
      <c r="J14" s="53">
        <f t="shared" si="5"/>
        <v>17422987.139999997</v>
      </c>
      <c r="K14" s="61">
        <f>1*K2</f>
        <v>600000</v>
      </c>
      <c r="L14" s="53">
        <f>5*L2</f>
        <v>500000</v>
      </c>
      <c r="M14" s="53">
        <f t="shared" si="22"/>
        <v>18522987.139999997</v>
      </c>
      <c r="N14" s="54">
        <f t="shared" si="7"/>
        <v>0</v>
      </c>
      <c r="O14" s="53">
        <f t="shared" si="8"/>
        <v>18522987.139999997</v>
      </c>
      <c r="P14" s="53">
        <f t="shared" si="9"/>
        <v>290383.11899999995</v>
      </c>
      <c r="Q14" s="53">
        <f t="shared" si="10"/>
        <v>232306.49519999998</v>
      </c>
      <c r="R14" s="53">
        <f t="shared" si="11"/>
        <v>174229.87139999997</v>
      </c>
      <c r="S14" s="54"/>
      <c r="T14" s="53">
        <f t="shared" si="12"/>
        <v>19219906.625599995</v>
      </c>
      <c r="U14" s="53">
        <v>30000</v>
      </c>
      <c r="V14" s="53">
        <f t="shared" si="13"/>
        <v>2222758.4567999993</v>
      </c>
      <c r="W14" s="53">
        <f t="shared" si="14"/>
        <v>83630.338271999979</v>
      </c>
      <c r="X14" s="53">
        <f t="shared" si="15"/>
        <v>1296700</v>
      </c>
      <c r="Y14" s="55">
        <v>6000</v>
      </c>
      <c r="Z14" s="55">
        <f t="shared" si="16"/>
        <v>22858995.420671996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5">
      <c r="A15" s="100" t="s">
        <v>132</v>
      </c>
      <c r="B15" s="142">
        <v>59.07</v>
      </c>
      <c r="C15" s="60">
        <f t="shared" ref="C15:D15" si="28">B15</f>
        <v>59.07</v>
      </c>
      <c r="D15" s="60">
        <f t="shared" si="28"/>
        <v>59.07</v>
      </c>
      <c r="E15" s="23">
        <f t="shared" si="21"/>
        <v>635.82947999999999</v>
      </c>
      <c r="F15" s="24">
        <v>0</v>
      </c>
      <c r="G15" s="22">
        <f t="shared" si="2"/>
        <v>0</v>
      </c>
      <c r="H15" s="23">
        <f t="shared" si="3"/>
        <v>635.82947999999999</v>
      </c>
      <c r="I15" s="51">
        <f t="shared" si="4"/>
        <v>921.95274599999993</v>
      </c>
      <c r="J15" s="25">
        <f t="shared" si="5"/>
        <v>13829291.189999999</v>
      </c>
      <c r="K15" s="63">
        <f>1*K2</f>
        <v>600000</v>
      </c>
      <c r="L15" s="25">
        <f>4*L2</f>
        <v>400000</v>
      </c>
      <c r="M15" s="25">
        <f t="shared" si="22"/>
        <v>14829291.189999999</v>
      </c>
      <c r="N15" s="54">
        <f t="shared" si="7"/>
        <v>0</v>
      </c>
      <c r="O15" s="25">
        <f t="shared" si="8"/>
        <v>14829291.189999999</v>
      </c>
      <c r="P15" s="25">
        <f t="shared" si="9"/>
        <v>230488.18649999998</v>
      </c>
      <c r="Q15" s="25">
        <f t="shared" si="10"/>
        <v>184390.54919999998</v>
      </c>
      <c r="R15" s="25">
        <f t="shared" si="11"/>
        <v>138292.91189999998</v>
      </c>
      <c r="S15" s="54"/>
      <c r="T15" s="25">
        <f t="shared" si="12"/>
        <v>15382462.8376</v>
      </c>
      <c r="U15" s="25">
        <v>30000</v>
      </c>
      <c r="V15" s="25">
        <f t="shared" si="13"/>
        <v>1779514.9427999998</v>
      </c>
      <c r="W15" s="25">
        <f t="shared" si="14"/>
        <v>66380.597711999988</v>
      </c>
      <c r="X15" s="25">
        <f t="shared" si="15"/>
        <v>1038100</v>
      </c>
      <c r="Y15" s="64">
        <v>6000</v>
      </c>
      <c r="Z15" s="64">
        <f t="shared" si="16"/>
        <v>18302458.378111999</v>
      </c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5">
      <c r="A16" s="100" t="s">
        <v>133</v>
      </c>
      <c r="B16" s="142">
        <v>59.07</v>
      </c>
      <c r="C16" s="60">
        <f t="shared" ref="C16:D16" si="29">B16</f>
        <v>59.07</v>
      </c>
      <c r="D16" s="60">
        <f t="shared" si="29"/>
        <v>59.07</v>
      </c>
      <c r="E16" s="23">
        <f t="shared" si="21"/>
        <v>635.82947999999999</v>
      </c>
      <c r="F16" s="24">
        <v>0</v>
      </c>
      <c r="G16" s="22">
        <f t="shared" si="2"/>
        <v>0</v>
      </c>
      <c r="H16" s="23">
        <f t="shared" si="3"/>
        <v>635.82947999999999</v>
      </c>
      <c r="I16" s="51">
        <f t="shared" si="4"/>
        <v>921.95274599999993</v>
      </c>
      <c r="J16" s="25">
        <f t="shared" si="5"/>
        <v>13829291.189999999</v>
      </c>
      <c r="K16" s="63">
        <f>1*K2</f>
        <v>600000</v>
      </c>
      <c r="L16" s="25">
        <f>4*L2</f>
        <v>400000</v>
      </c>
      <c r="M16" s="25">
        <f t="shared" si="22"/>
        <v>14829291.189999999</v>
      </c>
      <c r="N16" s="54">
        <f t="shared" si="7"/>
        <v>0</v>
      </c>
      <c r="O16" s="25">
        <f t="shared" si="8"/>
        <v>14829291.189999999</v>
      </c>
      <c r="P16" s="25">
        <f t="shared" si="9"/>
        <v>230488.18649999998</v>
      </c>
      <c r="Q16" s="25">
        <f t="shared" si="10"/>
        <v>184390.54919999998</v>
      </c>
      <c r="R16" s="25">
        <f t="shared" si="11"/>
        <v>138292.91189999998</v>
      </c>
      <c r="S16" s="54"/>
      <c r="T16" s="25">
        <f t="shared" si="12"/>
        <v>15382462.8376</v>
      </c>
      <c r="U16" s="25">
        <v>30000</v>
      </c>
      <c r="V16" s="25">
        <f t="shared" si="13"/>
        <v>1779514.9427999998</v>
      </c>
      <c r="W16" s="25">
        <f t="shared" si="14"/>
        <v>66380.597711999988</v>
      </c>
      <c r="X16" s="25">
        <f t="shared" si="15"/>
        <v>1038100</v>
      </c>
      <c r="Y16" s="64">
        <v>6000</v>
      </c>
      <c r="Z16" s="64">
        <f t="shared" si="16"/>
        <v>18302458.378111999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5">
      <c r="A17" s="100" t="s">
        <v>134</v>
      </c>
      <c r="B17" s="142">
        <v>59.07</v>
      </c>
      <c r="C17" s="60">
        <f t="shared" ref="C17:D17" si="30">B17</f>
        <v>59.07</v>
      </c>
      <c r="D17" s="60">
        <f t="shared" si="30"/>
        <v>59.07</v>
      </c>
      <c r="E17" s="23">
        <f t="shared" si="21"/>
        <v>635.82947999999999</v>
      </c>
      <c r="F17" s="24">
        <v>0</v>
      </c>
      <c r="G17" s="22">
        <f t="shared" si="2"/>
        <v>0</v>
      </c>
      <c r="H17" s="23">
        <f t="shared" si="3"/>
        <v>635.82947999999999</v>
      </c>
      <c r="I17" s="51">
        <f t="shared" si="4"/>
        <v>921.95274599999993</v>
      </c>
      <c r="J17" s="25">
        <f t="shared" si="5"/>
        <v>13829291.189999999</v>
      </c>
      <c r="K17" s="63">
        <f t="shared" ref="K17:K19" si="31">1*K4</f>
        <v>600000</v>
      </c>
      <c r="L17" s="25">
        <f>4*L2</f>
        <v>400000</v>
      </c>
      <c r="M17" s="25">
        <f t="shared" si="22"/>
        <v>14829291.189999999</v>
      </c>
      <c r="N17" s="54">
        <f t="shared" si="7"/>
        <v>0</v>
      </c>
      <c r="O17" s="25">
        <f t="shared" si="8"/>
        <v>14829291.189999999</v>
      </c>
      <c r="P17" s="25">
        <f t="shared" si="9"/>
        <v>230488.18649999998</v>
      </c>
      <c r="Q17" s="25">
        <f t="shared" si="10"/>
        <v>184390.54919999998</v>
      </c>
      <c r="R17" s="25">
        <f t="shared" si="11"/>
        <v>138292.91189999998</v>
      </c>
      <c r="S17" s="54"/>
      <c r="T17" s="25">
        <f t="shared" si="12"/>
        <v>15382462.8376</v>
      </c>
      <c r="U17" s="25">
        <v>30000</v>
      </c>
      <c r="V17" s="25">
        <f t="shared" si="13"/>
        <v>1779514.9427999998</v>
      </c>
      <c r="W17" s="25">
        <f t="shared" si="14"/>
        <v>66380.597711999988</v>
      </c>
      <c r="X17" s="25">
        <f t="shared" si="15"/>
        <v>1038100</v>
      </c>
      <c r="Y17" s="64">
        <v>6000</v>
      </c>
      <c r="Z17" s="64">
        <f t="shared" si="16"/>
        <v>18302458.378111999</v>
      </c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5">
      <c r="A18" s="100" t="s">
        <v>135</v>
      </c>
      <c r="B18" s="142">
        <v>59.07</v>
      </c>
      <c r="C18" s="60">
        <f t="shared" ref="C18:D18" si="32">B18</f>
        <v>59.07</v>
      </c>
      <c r="D18" s="60">
        <f t="shared" si="32"/>
        <v>59.07</v>
      </c>
      <c r="E18" s="23">
        <f t="shared" si="21"/>
        <v>635.82947999999999</v>
      </c>
      <c r="F18" s="24">
        <v>0</v>
      </c>
      <c r="G18" s="22">
        <f t="shared" si="2"/>
        <v>0</v>
      </c>
      <c r="H18" s="23">
        <f t="shared" si="3"/>
        <v>635.82947999999999</v>
      </c>
      <c r="I18" s="51">
        <f t="shared" si="4"/>
        <v>921.95274599999993</v>
      </c>
      <c r="J18" s="25">
        <f t="shared" si="5"/>
        <v>13829291.189999999</v>
      </c>
      <c r="K18" s="63">
        <f t="shared" si="31"/>
        <v>600000</v>
      </c>
      <c r="L18" s="25">
        <f>4*L2</f>
        <v>400000</v>
      </c>
      <c r="M18" s="25">
        <f t="shared" si="22"/>
        <v>14829291.189999999</v>
      </c>
      <c r="N18" s="54">
        <f t="shared" si="7"/>
        <v>0</v>
      </c>
      <c r="O18" s="25">
        <f t="shared" si="8"/>
        <v>14829291.189999999</v>
      </c>
      <c r="P18" s="25">
        <f t="shared" si="9"/>
        <v>230488.18649999998</v>
      </c>
      <c r="Q18" s="25">
        <f t="shared" si="10"/>
        <v>184390.54919999998</v>
      </c>
      <c r="R18" s="25">
        <f t="shared" si="11"/>
        <v>138292.91189999998</v>
      </c>
      <c r="S18" s="54"/>
      <c r="T18" s="25">
        <f t="shared" si="12"/>
        <v>15382462.8376</v>
      </c>
      <c r="U18" s="25">
        <v>30000</v>
      </c>
      <c r="V18" s="25">
        <f t="shared" si="13"/>
        <v>1779514.9427999998</v>
      </c>
      <c r="W18" s="25">
        <f t="shared" si="14"/>
        <v>66380.597711999988</v>
      </c>
      <c r="X18" s="25">
        <f t="shared" si="15"/>
        <v>1038100</v>
      </c>
      <c r="Y18" s="64">
        <v>6000</v>
      </c>
      <c r="Z18" s="64">
        <f t="shared" si="16"/>
        <v>18302458.378111999</v>
      </c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21" customHeight="1" x14ac:dyDescent="0.25">
      <c r="A19" s="100" t="s">
        <v>136</v>
      </c>
      <c r="B19" s="142">
        <v>59.07</v>
      </c>
      <c r="C19" s="60">
        <f t="shared" ref="C19:D19" si="33">B19</f>
        <v>59.07</v>
      </c>
      <c r="D19" s="60">
        <f t="shared" si="33"/>
        <v>59.07</v>
      </c>
      <c r="E19" s="23">
        <f t="shared" si="21"/>
        <v>635.82947999999999</v>
      </c>
      <c r="F19" s="24">
        <v>0</v>
      </c>
      <c r="G19" s="22">
        <f t="shared" si="2"/>
        <v>0</v>
      </c>
      <c r="H19" s="23">
        <f t="shared" si="3"/>
        <v>635.82947999999999</v>
      </c>
      <c r="I19" s="23">
        <f t="shared" si="4"/>
        <v>921.95274599999993</v>
      </c>
      <c r="J19" s="25">
        <f t="shared" si="5"/>
        <v>13829291.189999999</v>
      </c>
      <c r="K19" s="63">
        <f t="shared" si="31"/>
        <v>600000</v>
      </c>
      <c r="L19" s="25">
        <f>4*L2</f>
        <v>400000</v>
      </c>
      <c r="M19" s="25">
        <f t="shared" si="22"/>
        <v>14829291.189999999</v>
      </c>
      <c r="N19" s="54">
        <f t="shared" si="7"/>
        <v>0</v>
      </c>
      <c r="O19" s="25">
        <f t="shared" si="8"/>
        <v>14829291.189999999</v>
      </c>
      <c r="P19" s="25">
        <f t="shared" si="9"/>
        <v>230488.18649999998</v>
      </c>
      <c r="Q19" s="25">
        <f t="shared" si="10"/>
        <v>184390.54919999998</v>
      </c>
      <c r="R19" s="25">
        <f t="shared" si="11"/>
        <v>138292.91189999998</v>
      </c>
      <c r="S19" s="54"/>
      <c r="T19" s="25">
        <f t="shared" si="12"/>
        <v>15382462.8376</v>
      </c>
      <c r="U19" s="25">
        <v>30000</v>
      </c>
      <c r="V19" s="25">
        <f t="shared" si="13"/>
        <v>1779514.9427999998</v>
      </c>
      <c r="W19" s="25">
        <f t="shared" si="14"/>
        <v>66380.597711999988</v>
      </c>
      <c r="X19" s="25">
        <f t="shared" si="15"/>
        <v>1038100</v>
      </c>
      <c r="Y19" s="64">
        <v>6000</v>
      </c>
      <c r="Z19" s="64">
        <f t="shared" si="16"/>
        <v>18302458.378111999</v>
      </c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</row>
    <row r="20" spans="1:37" ht="21" customHeight="1" x14ac:dyDescent="0.25">
      <c r="A20" s="100" t="s">
        <v>137</v>
      </c>
      <c r="B20" s="49">
        <v>43.21</v>
      </c>
      <c r="C20" s="60">
        <f t="shared" ref="C20:D20" si="34">B20</f>
        <v>43.21</v>
      </c>
      <c r="D20" s="60">
        <f t="shared" si="34"/>
        <v>43.21</v>
      </c>
      <c r="E20" s="73">
        <f t="shared" si="21"/>
        <v>465.11243999999999</v>
      </c>
      <c r="F20" s="20">
        <v>0</v>
      </c>
      <c r="G20" s="60">
        <f t="shared" si="2"/>
        <v>0</v>
      </c>
      <c r="H20" s="73">
        <f t="shared" si="3"/>
        <v>465.11243999999999</v>
      </c>
      <c r="I20" s="73">
        <f t="shared" si="4"/>
        <v>674.41303800000003</v>
      </c>
      <c r="J20" s="54">
        <f t="shared" si="5"/>
        <v>10116195.57</v>
      </c>
      <c r="K20" s="74">
        <f>1*K2</f>
        <v>600000</v>
      </c>
      <c r="L20" s="54">
        <f>3*L2</f>
        <v>300000</v>
      </c>
      <c r="M20" s="54">
        <f t="shared" si="22"/>
        <v>11016195.57</v>
      </c>
      <c r="N20" s="54">
        <f t="shared" si="7"/>
        <v>0</v>
      </c>
      <c r="O20" s="54">
        <f t="shared" si="8"/>
        <v>11016195.57</v>
      </c>
      <c r="P20" s="54">
        <f t="shared" si="9"/>
        <v>168603.25950000001</v>
      </c>
      <c r="Q20" s="54">
        <f t="shared" si="10"/>
        <v>134882.60760000002</v>
      </c>
      <c r="R20" s="54">
        <f t="shared" si="11"/>
        <v>101161.95570000001</v>
      </c>
      <c r="S20" s="54"/>
      <c r="T20" s="54">
        <f t="shared" si="12"/>
        <v>11420843.392800001</v>
      </c>
      <c r="U20" s="54">
        <v>30000</v>
      </c>
      <c r="V20" s="54">
        <f t="shared" si="13"/>
        <v>1321943.4683999999</v>
      </c>
      <c r="W20" s="54">
        <f t="shared" si="14"/>
        <v>48557.738735999999</v>
      </c>
      <c r="X20" s="54">
        <f t="shared" si="15"/>
        <v>771200</v>
      </c>
      <c r="Y20" s="75">
        <v>6000</v>
      </c>
      <c r="Z20" s="75">
        <f t="shared" si="16"/>
        <v>13598544.599936001</v>
      </c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101"/>
      <c r="L21" s="102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9" t="s">
        <v>82</v>
      </c>
      <c r="L23" s="29" t="s">
        <v>83</v>
      </c>
      <c r="M23" s="28"/>
      <c r="N23" s="33">
        <f>100/6</f>
        <v>16.666666666666668</v>
      </c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5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6640625" defaultRowHeight="15" customHeight="1" x14ac:dyDescent="0.25"/>
  <cols>
    <col min="1" max="1" width="15.21875" customWidth="1"/>
    <col min="2" max="2" width="8" customWidth="1"/>
    <col min="3" max="4" width="6.109375" customWidth="1"/>
    <col min="5" max="5" width="5.77734375" customWidth="1"/>
    <col min="6" max="6" width="6" customWidth="1"/>
    <col min="7" max="7" width="5.44140625" customWidth="1"/>
    <col min="8" max="8" width="7.6640625" customWidth="1"/>
    <col min="9" max="9" width="9.1093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6.77734375" customWidth="1"/>
    <col min="15" max="15" width="11.44140625" customWidth="1"/>
    <col min="16" max="16" width="8" customWidth="1"/>
    <col min="17" max="17" width="7.6640625" customWidth="1"/>
    <col min="18" max="18" width="6.44140625" customWidth="1"/>
    <col min="19" max="19" width="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8">
        <v>600000</v>
      </c>
      <c r="L2" s="99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85</v>
      </c>
      <c r="G3" s="9" t="s">
        <v>86</v>
      </c>
      <c r="H3" s="9" t="s">
        <v>65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100" t="s">
        <v>121</v>
      </c>
      <c r="B4" s="49">
        <v>38.590000000000003</v>
      </c>
      <c r="C4" s="50">
        <f t="shared" ref="C4:D4" si="0">B4</f>
        <v>38.590000000000003</v>
      </c>
      <c r="D4" s="50">
        <f t="shared" si="0"/>
        <v>38.590000000000003</v>
      </c>
      <c r="E4" s="51">
        <f t="shared" ref="E4:E20" si="1">D4*10.764</f>
        <v>415.38276000000002</v>
      </c>
      <c r="F4" s="68">
        <v>6.86</v>
      </c>
      <c r="G4" s="50">
        <f t="shared" ref="G4:G20" si="2">F4*10.764</f>
        <v>73.841039999999992</v>
      </c>
      <c r="H4" s="51">
        <f t="shared" ref="H4:H20" si="3">E4+G4</f>
        <v>489.22379999999998</v>
      </c>
      <c r="I4" s="51">
        <f t="shared" ref="I4:I20" si="4">H4+(H4*45%)</f>
        <v>709.37450999999999</v>
      </c>
      <c r="J4" s="53">
        <f t="shared" ref="J4:J20" si="5">I4*$J$2</f>
        <v>10640617.65</v>
      </c>
      <c r="K4" s="53">
        <f>1*K2</f>
        <v>600000</v>
      </c>
      <c r="L4" s="53">
        <f>2*L2</f>
        <v>200000</v>
      </c>
      <c r="M4" s="53">
        <f t="shared" ref="M4:M20" si="6">SUM(J4:L4)</f>
        <v>11440617.65</v>
      </c>
      <c r="N4" s="54">
        <f t="shared" ref="N4:N20" si="7">($N$2*M4)</f>
        <v>0</v>
      </c>
      <c r="O4" s="53">
        <f t="shared" ref="O4:O20" si="8">M4-N4</f>
        <v>11440617.65</v>
      </c>
      <c r="P4" s="53">
        <f t="shared" ref="P4:P20" si="9">I4*$P$2</f>
        <v>177343.6275</v>
      </c>
      <c r="Q4" s="53">
        <f t="shared" ref="Q4:Q20" si="10">I4*$Q$2</f>
        <v>141874.902</v>
      </c>
      <c r="R4" s="53">
        <f t="shared" ref="R4:R20" si="11">I4*$R$2</f>
        <v>106406.1765</v>
      </c>
      <c r="S4" s="53">
        <v>0</v>
      </c>
      <c r="T4" s="53">
        <f t="shared" ref="T4:T20" si="12">SUM(O4:S4)</f>
        <v>11866242.356000001</v>
      </c>
      <c r="U4" s="53">
        <v>30000</v>
      </c>
      <c r="V4" s="53">
        <f t="shared" ref="V4:V20" si="13">$V$2*O4</f>
        <v>1372874.118</v>
      </c>
      <c r="W4" s="53">
        <f t="shared" ref="W4:W20" si="14">(12%*P4)+(12%*Q4)+(12%*R4)</f>
        <v>51074.964719999996</v>
      </c>
      <c r="X4" s="53">
        <f t="shared" ref="X4:X20" si="15">CEILING(($X$2*O4),100)</f>
        <v>800900</v>
      </c>
      <c r="Y4" s="55">
        <v>6000</v>
      </c>
      <c r="Z4" s="55">
        <f t="shared" ref="Z4:Z20" si="16">SUM(T4:Y4)</f>
        <v>14127091.438720001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5">
      <c r="A5" s="100" t="s">
        <v>122</v>
      </c>
      <c r="B5" s="49">
        <v>59.07</v>
      </c>
      <c r="C5" s="50">
        <f t="shared" ref="C5:D5" si="17">B5</f>
        <v>59.07</v>
      </c>
      <c r="D5" s="50">
        <f t="shared" si="17"/>
        <v>59.07</v>
      </c>
      <c r="E5" s="51">
        <f t="shared" si="1"/>
        <v>635.82947999999999</v>
      </c>
      <c r="F5" s="70">
        <v>0</v>
      </c>
      <c r="G5" s="50">
        <f t="shared" si="2"/>
        <v>0</v>
      </c>
      <c r="H5" s="51">
        <f t="shared" si="3"/>
        <v>635.82947999999999</v>
      </c>
      <c r="I5" s="51">
        <f t="shared" si="4"/>
        <v>921.95274599999993</v>
      </c>
      <c r="J5" s="53">
        <f t="shared" si="5"/>
        <v>13829291.189999999</v>
      </c>
      <c r="K5" s="53">
        <f>1*K2</f>
        <v>600000</v>
      </c>
      <c r="L5" s="53">
        <f>4*L2</f>
        <v>400000</v>
      </c>
      <c r="M5" s="53">
        <f t="shared" si="6"/>
        <v>14829291.189999999</v>
      </c>
      <c r="N5" s="54">
        <f t="shared" si="7"/>
        <v>0</v>
      </c>
      <c r="O5" s="53">
        <f t="shared" si="8"/>
        <v>14829291.189999999</v>
      </c>
      <c r="P5" s="53">
        <f t="shared" si="9"/>
        <v>230488.18649999998</v>
      </c>
      <c r="Q5" s="53">
        <f t="shared" si="10"/>
        <v>184390.54919999998</v>
      </c>
      <c r="R5" s="53">
        <f t="shared" si="11"/>
        <v>138292.91189999998</v>
      </c>
      <c r="S5" s="53">
        <v>0</v>
      </c>
      <c r="T5" s="53">
        <f t="shared" si="12"/>
        <v>15382462.8376</v>
      </c>
      <c r="U5" s="53">
        <v>30000</v>
      </c>
      <c r="V5" s="53">
        <f t="shared" si="13"/>
        <v>1779514.9427999998</v>
      </c>
      <c r="W5" s="53">
        <f t="shared" si="14"/>
        <v>66380.597711999988</v>
      </c>
      <c r="X5" s="53">
        <f t="shared" si="15"/>
        <v>1038100</v>
      </c>
      <c r="Y5" s="55">
        <v>6000</v>
      </c>
      <c r="Z5" s="55">
        <f t="shared" si="16"/>
        <v>18302458.378111999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5">
      <c r="A6" s="100" t="s">
        <v>123</v>
      </c>
      <c r="B6" s="49">
        <v>59.07</v>
      </c>
      <c r="C6" s="50">
        <f t="shared" ref="C6:D6" si="18">B6</f>
        <v>59.07</v>
      </c>
      <c r="D6" s="50">
        <f t="shared" si="18"/>
        <v>59.07</v>
      </c>
      <c r="E6" s="51">
        <f t="shared" si="1"/>
        <v>635.82947999999999</v>
      </c>
      <c r="F6" s="70">
        <v>0</v>
      </c>
      <c r="G6" s="50">
        <f t="shared" si="2"/>
        <v>0</v>
      </c>
      <c r="H6" s="51">
        <f t="shared" si="3"/>
        <v>635.82947999999999</v>
      </c>
      <c r="I6" s="51">
        <f t="shared" si="4"/>
        <v>921.95274599999993</v>
      </c>
      <c r="J6" s="53">
        <f t="shared" si="5"/>
        <v>13829291.189999999</v>
      </c>
      <c r="K6" s="53">
        <f>1*K2</f>
        <v>600000</v>
      </c>
      <c r="L6" s="53">
        <f>4*L2</f>
        <v>400000</v>
      </c>
      <c r="M6" s="53">
        <f t="shared" si="6"/>
        <v>14829291.189999999</v>
      </c>
      <c r="N6" s="54">
        <f t="shared" si="7"/>
        <v>0</v>
      </c>
      <c r="O6" s="53">
        <f t="shared" si="8"/>
        <v>14829291.189999999</v>
      </c>
      <c r="P6" s="53">
        <f t="shared" si="9"/>
        <v>230488.18649999998</v>
      </c>
      <c r="Q6" s="53">
        <f t="shared" si="10"/>
        <v>184390.54919999998</v>
      </c>
      <c r="R6" s="53">
        <f t="shared" si="11"/>
        <v>138292.91189999998</v>
      </c>
      <c r="S6" s="53">
        <v>0</v>
      </c>
      <c r="T6" s="53">
        <f t="shared" si="12"/>
        <v>15382462.8376</v>
      </c>
      <c r="U6" s="53">
        <v>30000</v>
      </c>
      <c r="V6" s="53">
        <f t="shared" si="13"/>
        <v>1779514.9427999998</v>
      </c>
      <c r="W6" s="53">
        <f t="shared" si="14"/>
        <v>66380.597711999988</v>
      </c>
      <c r="X6" s="53">
        <f t="shared" si="15"/>
        <v>1038100</v>
      </c>
      <c r="Y6" s="55">
        <v>6000</v>
      </c>
      <c r="Z6" s="55">
        <f t="shared" si="16"/>
        <v>18302458.378111999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5">
      <c r="A7" s="100" t="s">
        <v>124</v>
      </c>
      <c r="B7" s="49">
        <v>59.07</v>
      </c>
      <c r="C7" s="50">
        <f t="shared" ref="C7:D7" si="19">B7</f>
        <v>59.07</v>
      </c>
      <c r="D7" s="50">
        <f t="shared" si="19"/>
        <v>59.07</v>
      </c>
      <c r="E7" s="51">
        <f t="shared" si="1"/>
        <v>635.82947999999999</v>
      </c>
      <c r="F7" s="70">
        <v>0</v>
      </c>
      <c r="G7" s="50">
        <f t="shared" si="2"/>
        <v>0</v>
      </c>
      <c r="H7" s="51">
        <f t="shared" si="3"/>
        <v>635.82947999999999</v>
      </c>
      <c r="I7" s="51">
        <f t="shared" si="4"/>
        <v>921.95274599999993</v>
      </c>
      <c r="J7" s="53">
        <f t="shared" si="5"/>
        <v>13829291.189999999</v>
      </c>
      <c r="K7" s="53">
        <f>1*K2</f>
        <v>600000</v>
      </c>
      <c r="L7" s="53">
        <f>4*L2</f>
        <v>400000</v>
      </c>
      <c r="M7" s="53">
        <f t="shared" si="6"/>
        <v>14829291.189999999</v>
      </c>
      <c r="N7" s="54">
        <f t="shared" si="7"/>
        <v>0</v>
      </c>
      <c r="O7" s="53">
        <f t="shared" si="8"/>
        <v>14829291.189999999</v>
      </c>
      <c r="P7" s="53">
        <f t="shared" si="9"/>
        <v>230488.18649999998</v>
      </c>
      <c r="Q7" s="53">
        <f t="shared" si="10"/>
        <v>184390.54919999998</v>
      </c>
      <c r="R7" s="53">
        <f t="shared" si="11"/>
        <v>138292.91189999998</v>
      </c>
      <c r="S7" s="53">
        <v>0</v>
      </c>
      <c r="T7" s="53">
        <f t="shared" si="12"/>
        <v>15382462.8376</v>
      </c>
      <c r="U7" s="53">
        <v>30000</v>
      </c>
      <c r="V7" s="53">
        <f t="shared" si="13"/>
        <v>1779514.9427999998</v>
      </c>
      <c r="W7" s="53">
        <f t="shared" si="14"/>
        <v>66380.597711999988</v>
      </c>
      <c r="X7" s="53">
        <f t="shared" si="15"/>
        <v>1038100</v>
      </c>
      <c r="Y7" s="55">
        <v>6000</v>
      </c>
      <c r="Z7" s="55">
        <f t="shared" si="16"/>
        <v>18302458.378111999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5">
      <c r="A8" s="100" t="s">
        <v>125</v>
      </c>
      <c r="B8" s="49">
        <v>57.95</v>
      </c>
      <c r="C8" s="50">
        <f t="shared" ref="C8:D8" si="20">B8</f>
        <v>57.95</v>
      </c>
      <c r="D8" s="50">
        <f t="shared" si="20"/>
        <v>57.95</v>
      </c>
      <c r="E8" s="51">
        <f t="shared" si="1"/>
        <v>623.77379999999994</v>
      </c>
      <c r="F8" s="70">
        <v>0</v>
      </c>
      <c r="G8" s="50">
        <f t="shared" si="2"/>
        <v>0</v>
      </c>
      <c r="H8" s="51">
        <f t="shared" si="3"/>
        <v>623.77379999999994</v>
      </c>
      <c r="I8" s="51">
        <f t="shared" si="4"/>
        <v>904.47200999999995</v>
      </c>
      <c r="J8" s="53">
        <f t="shared" si="5"/>
        <v>13567080.149999999</v>
      </c>
      <c r="K8" s="61">
        <f>1*K2</f>
        <v>600000</v>
      </c>
      <c r="L8" s="53">
        <f>4*L2</f>
        <v>400000</v>
      </c>
      <c r="M8" s="53">
        <f t="shared" si="6"/>
        <v>14567080.149999999</v>
      </c>
      <c r="N8" s="54">
        <f t="shared" si="7"/>
        <v>0</v>
      </c>
      <c r="O8" s="53">
        <f t="shared" si="8"/>
        <v>14567080.149999999</v>
      </c>
      <c r="P8" s="53">
        <f t="shared" si="9"/>
        <v>226118.0025</v>
      </c>
      <c r="Q8" s="53">
        <f t="shared" si="10"/>
        <v>180894.402</v>
      </c>
      <c r="R8" s="53">
        <f t="shared" si="11"/>
        <v>135670.8015</v>
      </c>
      <c r="S8" s="53">
        <v>0</v>
      </c>
      <c r="T8" s="53">
        <f t="shared" si="12"/>
        <v>15109763.355999999</v>
      </c>
      <c r="U8" s="53">
        <v>30000</v>
      </c>
      <c r="V8" s="53">
        <f t="shared" si="13"/>
        <v>1748049.6179999998</v>
      </c>
      <c r="W8" s="53">
        <f t="shared" si="14"/>
        <v>65121.98472</v>
      </c>
      <c r="X8" s="53">
        <f t="shared" si="15"/>
        <v>1019700</v>
      </c>
      <c r="Y8" s="55">
        <v>6000</v>
      </c>
      <c r="Z8" s="55">
        <f t="shared" si="16"/>
        <v>17978634.958719999</v>
      </c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1" customHeight="1" x14ac:dyDescent="0.25">
      <c r="A9" s="100" t="s">
        <v>126</v>
      </c>
      <c r="B9" s="49">
        <v>73.3</v>
      </c>
      <c r="C9" s="50">
        <f t="shared" ref="C9:D9" si="21">B9</f>
        <v>73.3</v>
      </c>
      <c r="D9" s="50">
        <f t="shared" si="21"/>
        <v>73.3</v>
      </c>
      <c r="E9" s="51">
        <f t="shared" si="1"/>
        <v>789.00119999999993</v>
      </c>
      <c r="F9" s="70">
        <v>0</v>
      </c>
      <c r="G9" s="50">
        <f t="shared" si="2"/>
        <v>0</v>
      </c>
      <c r="H9" s="51">
        <f t="shared" si="3"/>
        <v>789.00119999999993</v>
      </c>
      <c r="I9" s="51">
        <f t="shared" si="4"/>
        <v>1144.0517399999999</v>
      </c>
      <c r="J9" s="53">
        <f t="shared" si="5"/>
        <v>17160776.099999998</v>
      </c>
      <c r="K9" s="53">
        <f>1*K2</f>
        <v>600000</v>
      </c>
      <c r="L9" s="53">
        <f>5*L2</f>
        <v>500000</v>
      </c>
      <c r="M9" s="53">
        <f t="shared" si="6"/>
        <v>18260776.099999998</v>
      </c>
      <c r="N9" s="54">
        <f t="shared" si="7"/>
        <v>0</v>
      </c>
      <c r="O9" s="53">
        <f t="shared" si="8"/>
        <v>18260776.099999998</v>
      </c>
      <c r="P9" s="53">
        <f t="shared" si="9"/>
        <v>286012.935</v>
      </c>
      <c r="Q9" s="53">
        <f t="shared" si="10"/>
        <v>228810.34799999997</v>
      </c>
      <c r="R9" s="53">
        <f t="shared" si="11"/>
        <v>171607.76099999997</v>
      </c>
      <c r="S9" s="53">
        <v>0</v>
      </c>
      <c r="T9" s="53">
        <f t="shared" si="12"/>
        <v>18947207.143999998</v>
      </c>
      <c r="U9" s="53">
        <v>30000</v>
      </c>
      <c r="V9" s="53">
        <f t="shared" si="13"/>
        <v>2191293.1319999998</v>
      </c>
      <c r="W9" s="53">
        <f t="shared" si="14"/>
        <v>82371.725279999984</v>
      </c>
      <c r="X9" s="53">
        <f t="shared" si="15"/>
        <v>1278300</v>
      </c>
      <c r="Y9" s="55">
        <v>6000</v>
      </c>
      <c r="Z9" s="55">
        <f t="shared" si="16"/>
        <v>22535172.001279999</v>
      </c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5">
      <c r="A10" s="100" t="s">
        <v>127</v>
      </c>
      <c r="B10" s="49">
        <v>61.57</v>
      </c>
      <c r="C10" s="60">
        <f t="shared" ref="C10:D10" si="22">B10</f>
        <v>61.57</v>
      </c>
      <c r="D10" s="60">
        <f t="shared" si="22"/>
        <v>61.57</v>
      </c>
      <c r="E10" s="51">
        <f t="shared" si="1"/>
        <v>662.73947999999996</v>
      </c>
      <c r="F10" s="70">
        <v>0</v>
      </c>
      <c r="G10" s="50">
        <f t="shared" si="2"/>
        <v>0</v>
      </c>
      <c r="H10" s="51">
        <f t="shared" si="3"/>
        <v>662.73947999999996</v>
      </c>
      <c r="I10" s="51">
        <f t="shared" si="4"/>
        <v>960.97224599999993</v>
      </c>
      <c r="J10" s="53">
        <f t="shared" si="5"/>
        <v>14414583.689999999</v>
      </c>
      <c r="K10" s="53">
        <f>1*K2</f>
        <v>600000</v>
      </c>
      <c r="L10" s="53">
        <f>4*L2</f>
        <v>400000</v>
      </c>
      <c r="M10" s="53">
        <f t="shared" si="6"/>
        <v>15414583.689999999</v>
      </c>
      <c r="N10" s="54">
        <f t="shared" si="7"/>
        <v>0</v>
      </c>
      <c r="O10" s="53">
        <f t="shared" si="8"/>
        <v>15414583.689999999</v>
      </c>
      <c r="P10" s="53">
        <f t="shared" si="9"/>
        <v>240243.06149999998</v>
      </c>
      <c r="Q10" s="53">
        <f t="shared" si="10"/>
        <v>192194.44919999997</v>
      </c>
      <c r="R10" s="53">
        <f t="shared" si="11"/>
        <v>144145.83689999999</v>
      </c>
      <c r="S10" s="54"/>
      <c r="T10" s="53">
        <f t="shared" si="12"/>
        <v>15991167.037599999</v>
      </c>
      <c r="U10" s="53">
        <v>30000</v>
      </c>
      <c r="V10" s="53">
        <f t="shared" si="13"/>
        <v>1849750.0427999999</v>
      </c>
      <c r="W10" s="53">
        <f t="shared" si="14"/>
        <v>69190.001711999997</v>
      </c>
      <c r="X10" s="53">
        <f t="shared" si="15"/>
        <v>1079100</v>
      </c>
      <c r="Y10" s="55">
        <v>6000</v>
      </c>
      <c r="Z10" s="55">
        <f t="shared" si="16"/>
        <v>19025207.082111999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5">
      <c r="A11" s="100" t="s">
        <v>128</v>
      </c>
      <c r="B11" s="49">
        <v>59.33</v>
      </c>
      <c r="C11" s="60">
        <f t="shared" ref="C11:D11" si="23">B11</f>
        <v>59.33</v>
      </c>
      <c r="D11" s="60">
        <f t="shared" si="23"/>
        <v>59.33</v>
      </c>
      <c r="E11" s="51">
        <f t="shared" si="1"/>
        <v>638.62811999999997</v>
      </c>
      <c r="F11" s="70">
        <v>0</v>
      </c>
      <c r="G11" s="50">
        <f t="shared" si="2"/>
        <v>0</v>
      </c>
      <c r="H11" s="51">
        <f t="shared" si="3"/>
        <v>638.62811999999997</v>
      </c>
      <c r="I11" s="51">
        <f t="shared" si="4"/>
        <v>926.01077399999997</v>
      </c>
      <c r="J11" s="53">
        <f t="shared" si="5"/>
        <v>13890161.609999999</v>
      </c>
      <c r="K11" s="53">
        <f>1*K2</f>
        <v>600000</v>
      </c>
      <c r="L11" s="53">
        <f>4*L2</f>
        <v>400000</v>
      </c>
      <c r="M11" s="53">
        <f t="shared" si="6"/>
        <v>14890161.609999999</v>
      </c>
      <c r="N11" s="54">
        <f t="shared" si="7"/>
        <v>0</v>
      </c>
      <c r="O11" s="53">
        <f t="shared" si="8"/>
        <v>14890161.609999999</v>
      </c>
      <c r="P11" s="53">
        <f t="shared" si="9"/>
        <v>231502.69349999999</v>
      </c>
      <c r="Q11" s="53">
        <f t="shared" si="10"/>
        <v>185202.15479999999</v>
      </c>
      <c r="R11" s="53">
        <f t="shared" si="11"/>
        <v>138901.61609999998</v>
      </c>
      <c r="S11" s="54"/>
      <c r="T11" s="53">
        <f t="shared" si="12"/>
        <v>15445768.074399998</v>
      </c>
      <c r="U11" s="53">
        <v>30000</v>
      </c>
      <c r="V11" s="53">
        <f t="shared" si="13"/>
        <v>1786819.3931999998</v>
      </c>
      <c r="W11" s="53">
        <f t="shared" si="14"/>
        <v>66672.775727999993</v>
      </c>
      <c r="X11" s="53">
        <f t="shared" si="15"/>
        <v>1042400</v>
      </c>
      <c r="Y11" s="55">
        <v>6000</v>
      </c>
      <c r="Z11" s="55">
        <f t="shared" si="16"/>
        <v>18377660.243327998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5">
      <c r="A12" s="100" t="s">
        <v>129</v>
      </c>
      <c r="B12" s="49">
        <v>74.42</v>
      </c>
      <c r="C12" s="60">
        <f t="shared" ref="C12:D12" si="24">B12</f>
        <v>74.42</v>
      </c>
      <c r="D12" s="60">
        <f t="shared" si="24"/>
        <v>74.42</v>
      </c>
      <c r="E12" s="51">
        <f t="shared" si="1"/>
        <v>801.05687999999998</v>
      </c>
      <c r="F12" s="70">
        <v>0</v>
      </c>
      <c r="G12" s="50">
        <f t="shared" si="2"/>
        <v>0</v>
      </c>
      <c r="H12" s="51">
        <f t="shared" si="3"/>
        <v>801.05687999999998</v>
      </c>
      <c r="I12" s="51">
        <f t="shared" si="4"/>
        <v>1161.5324759999999</v>
      </c>
      <c r="J12" s="53">
        <f t="shared" si="5"/>
        <v>17422987.139999997</v>
      </c>
      <c r="K12" s="61">
        <f>1*K2</f>
        <v>600000</v>
      </c>
      <c r="L12" s="53">
        <f>5*L2</f>
        <v>500000</v>
      </c>
      <c r="M12" s="53">
        <f t="shared" si="6"/>
        <v>18522987.139999997</v>
      </c>
      <c r="N12" s="54">
        <f t="shared" si="7"/>
        <v>0</v>
      </c>
      <c r="O12" s="53">
        <f t="shared" si="8"/>
        <v>18522987.139999997</v>
      </c>
      <c r="P12" s="53">
        <f t="shared" si="9"/>
        <v>290383.11899999995</v>
      </c>
      <c r="Q12" s="53">
        <f t="shared" si="10"/>
        <v>232306.49519999998</v>
      </c>
      <c r="R12" s="53">
        <f t="shared" si="11"/>
        <v>174229.87139999997</v>
      </c>
      <c r="S12" s="54"/>
      <c r="T12" s="53">
        <f t="shared" si="12"/>
        <v>19219906.625599995</v>
      </c>
      <c r="U12" s="53">
        <v>30000</v>
      </c>
      <c r="V12" s="53">
        <f t="shared" si="13"/>
        <v>2222758.4567999993</v>
      </c>
      <c r="W12" s="53">
        <f t="shared" si="14"/>
        <v>83630.338271999979</v>
      </c>
      <c r="X12" s="53">
        <f t="shared" si="15"/>
        <v>1296700</v>
      </c>
      <c r="Y12" s="55">
        <v>6000</v>
      </c>
      <c r="Z12" s="55">
        <f t="shared" si="16"/>
        <v>22858995.420671996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5">
      <c r="A13" s="100" t="s">
        <v>130</v>
      </c>
      <c r="B13" s="49">
        <v>59.07</v>
      </c>
      <c r="C13" s="60">
        <f t="shared" ref="C13:D13" si="25">B13</f>
        <v>59.07</v>
      </c>
      <c r="D13" s="60">
        <f t="shared" si="25"/>
        <v>59.07</v>
      </c>
      <c r="E13" s="51">
        <f t="shared" si="1"/>
        <v>635.82947999999999</v>
      </c>
      <c r="F13" s="70">
        <v>0</v>
      </c>
      <c r="G13" s="50">
        <f t="shared" si="2"/>
        <v>0</v>
      </c>
      <c r="H13" s="51">
        <f t="shared" si="3"/>
        <v>635.82947999999999</v>
      </c>
      <c r="I13" s="51">
        <f t="shared" si="4"/>
        <v>921.95274599999993</v>
      </c>
      <c r="J13" s="53">
        <f t="shared" si="5"/>
        <v>13829291.189999999</v>
      </c>
      <c r="K13" s="61">
        <f>1*K2</f>
        <v>600000</v>
      </c>
      <c r="L13" s="53">
        <f>4*L2</f>
        <v>400000</v>
      </c>
      <c r="M13" s="53">
        <f t="shared" si="6"/>
        <v>14829291.189999999</v>
      </c>
      <c r="N13" s="54">
        <f t="shared" si="7"/>
        <v>0</v>
      </c>
      <c r="O13" s="53">
        <f t="shared" si="8"/>
        <v>14829291.189999999</v>
      </c>
      <c r="P13" s="53">
        <f t="shared" si="9"/>
        <v>230488.18649999998</v>
      </c>
      <c r="Q13" s="53">
        <f t="shared" si="10"/>
        <v>184390.54919999998</v>
      </c>
      <c r="R13" s="53">
        <f t="shared" si="11"/>
        <v>138292.91189999998</v>
      </c>
      <c r="S13" s="54"/>
      <c r="T13" s="53">
        <f t="shared" si="12"/>
        <v>15382462.8376</v>
      </c>
      <c r="U13" s="53">
        <v>30000</v>
      </c>
      <c r="V13" s="53">
        <f t="shared" si="13"/>
        <v>1779514.9427999998</v>
      </c>
      <c r="W13" s="53">
        <f t="shared" si="14"/>
        <v>66380.597711999988</v>
      </c>
      <c r="X13" s="53">
        <f t="shared" si="15"/>
        <v>1038100</v>
      </c>
      <c r="Y13" s="55">
        <v>6000</v>
      </c>
      <c r="Z13" s="55">
        <f t="shared" si="16"/>
        <v>18302458.378111999</v>
      </c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5">
      <c r="A14" s="100" t="s">
        <v>131</v>
      </c>
      <c r="B14" s="49">
        <v>74.42</v>
      </c>
      <c r="C14" s="60">
        <f t="shared" ref="C14:D14" si="26">B14</f>
        <v>74.42</v>
      </c>
      <c r="D14" s="60">
        <f t="shared" si="26"/>
        <v>74.42</v>
      </c>
      <c r="E14" s="51">
        <f t="shared" si="1"/>
        <v>801.05687999999998</v>
      </c>
      <c r="F14" s="70">
        <v>0</v>
      </c>
      <c r="G14" s="50">
        <f t="shared" si="2"/>
        <v>0</v>
      </c>
      <c r="H14" s="51">
        <f t="shared" si="3"/>
        <v>801.05687999999998</v>
      </c>
      <c r="I14" s="51">
        <f t="shared" si="4"/>
        <v>1161.5324759999999</v>
      </c>
      <c r="J14" s="53">
        <f t="shared" si="5"/>
        <v>17422987.139999997</v>
      </c>
      <c r="K14" s="61">
        <f>1*K2</f>
        <v>600000</v>
      </c>
      <c r="L14" s="53">
        <f>5*L2</f>
        <v>500000</v>
      </c>
      <c r="M14" s="53">
        <f t="shared" si="6"/>
        <v>18522987.139999997</v>
      </c>
      <c r="N14" s="54">
        <f t="shared" si="7"/>
        <v>0</v>
      </c>
      <c r="O14" s="53">
        <f t="shared" si="8"/>
        <v>18522987.139999997</v>
      </c>
      <c r="P14" s="53">
        <f t="shared" si="9"/>
        <v>290383.11899999995</v>
      </c>
      <c r="Q14" s="53">
        <f t="shared" si="10"/>
        <v>232306.49519999998</v>
      </c>
      <c r="R14" s="53">
        <f t="shared" si="11"/>
        <v>174229.87139999997</v>
      </c>
      <c r="S14" s="54"/>
      <c r="T14" s="53">
        <f t="shared" si="12"/>
        <v>19219906.625599995</v>
      </c>
      <c r="U14" s="53">
        <v>30000</v>
      </c>
      <c r="V14" s="53">
        <f t="shared" si="13"/>
        <v>2222758.4567999993</v>
      </c>
      <c r="W14" s="53">
        <f t="shared" si="14"/>
        <v>83630.338271999979</v>
      </c>
      <c r="X14" s="53">
        <f t="shared" si="15"/>
        <v>1296700</v>
      </c>
      <c r="Y14" s="55">
        <v>6000</v>
      </c>
      <c r="Z14" s="55">
        <f t="shared" si="16"/>
        <v>22858995.420671996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5">
      <c r="A15" s="100" t="s">
        <v>132</v>
      </c>
      <c r="B15" s="49">
        <v>59.07</v>
      </c>
      <c r="C15" s="60">
        <f t="shared" ref="C15:D15" si="27">B15</f>
        <v>59.07</v>
      </c>
      <c r="D15" s="60">
        <f t="shared" si="27"/>
        <v>59.07</v>
      </c>
      <c r="E15" s="23">
        <f t="shared" si="1"/>
        <v>635.82947999999999</v>
      </c>
      <c r="F15" s="24">
        <v>0</v>
      </c>
      <c r="G15" s="22">
        <f t="shared" si="2"/>
        <v>0</v>
      </c>
      <c r="H15" s="23">
        <f t="shared" si="3"/>
        <v>635.82947999999999</v>
      </c>
      <c r="I15" s="51">
        <f t="shared" si="4"/>
        <v>921.95274599999993</v>
      </c>
      <c r="J15" s="25">
        <f t="shared" si="5"/>
        <v>13829291.189999999</v>
      </c>
      <c r="K15" s="63">
        <f>1*K2</f>
        <v>600000</v>
      </c>
      <c r="L15" s="25">
        <f>4*L2</f>
        <v>400000</v>
      </c>
      <c r="M15" s="25">
        <f t="shared" si="6"/>
        <v>14829291.189999999</v>
      </c>
      <c r="N15" s="54">
        <f t="shared" si="7"/>
        <v>0</v>
      </c>
      <c r="O15" s="25">
        <f t="shared" si="8"/>
        <v>14829291.189999999</v>
      </c>
      <c r="P15" s="25">
        <f t="shared" si="9"/>
        <v>230488.18649999998</v>
      </c>
      <c r="Q15" s="25">
        <f t="shared" si="10"/>
        <v>184390.54919999998</v>
      </c>
      <c r="R15" s="25">
        <f t="shared" si="11"/>
        <v>138292.91189999998</v>
      </c>
      <c r="S15" s="54"/>
      <c r="T15" s="25">
        <f t="shared" si="12"/>
        <v>15382462.8376</v>
      </c>
      <c r="U15" s="25">
        <v>30000</v>
      </c>
      <c r="V15" s="25">
        <f t="shared" si="13"/>
        <v>1779514.9427999998</v>
      </c>
      <c r="W15" s="25">
        <f t="shared" si="14"/>
        <v>66380.597711999988</v>
      </c>
      <c r="X15" s="25">
        <f t="shared" si="15"/>
        <v>1038100</v>
      </c>
      <c r="Y15" s="64">
        <v>6000</v>
      </c>
      <c r="Z15" s="64">
        <f t="shared" si="16"/>
        <v>18302458.378111999</v>
      </c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5">
      <c r="A16" s="100" t="s">
        <v>133</v>
      </c>
      <c r="B16" s="49">
        <v>59.07</v>
      </c>
      <c r="C16" s="60">
        <f t="shared" ref="C16:D16" si="28">B16</f>
        <v>59.07</v>
      </c>
      <c r="D16" s="60">
        <f t="shared" si="28"/>
        <v>59.07</v>
      </c>
      <c r="E16" s="23">
        <f t="shared" si="1"/>
        <v>635.82947999999999</v>
      </c>
      <c r="F16" s="24">
        <v>0</v>
      </c>
      <c r="G16" s="22">
        <f t="shared" si="2"/>
        <v>0</v>
      </c>
      <c r="H16" s="23">
        <f t="shared" si="3"/>
        <v>635.82947999999999</v>
      </c>
      <c r="I16" s="51">
        <f t="shared" si="4"/>
        <v>921.95274599999993</v>
      </c>
      <c r="J16" s="25">
        <f t="shared" si="5"/>
        <v>13829291.189999999</v>
      </c>
      <c r="K16" s="63">
        <f>1*K2</f>
        <v>600000</v>
      </c>
      <c r="L16" s="25">
        <f>4*L2</f>
        <v>400000</v>
      </c>
      <c r="M16" s="25">
        <f t="shared" si="6"/>
        <v>14829291.189999999</v>
      </c>
      <c r="N16" s="54">
        <f t="shared" si="7"/>
        <v>0</v>
      </c>
      <c r="O16" s="25">
        <f t="shared" si="8"/>
        <v>14829291.189999999</v>
      </c>
      <c r="P16" s="25">
        <f t="shared" si="9"/>
        <v>230488.18649999998</v>
      </c>
      <c r="Q16" s="25">
        <f t="shared" si="10"/>
        <v>184390.54919999998</v>
      </c>
      <c r="R16" s="25">
        <f t="shared" si="11"/>
        <v>138292.91189999998</v>
      </c>
      <c r="S16" s="54"/>
      <c r="T16" s="25">
        <f t="shared" si="12"/>
        <v>15382462.8376</v>
      </c>
      <c r="U16" s="25">
        <v>30000</v>
      </c>
      <c r="V16" s="25">
        <f t="shared" si="13"/>
        <v>1779514.9427999998</v>
      </c>
      <c r="W16" s="25">
        <f t="shared" si="14"/>
        <v>66380.597711999988</v>
      </c>
      <c r="X16" s="25">
        <f t="shared" si="15"/>
        <v>1038100</v>
      </c>
      <c r="Y16" s="64">
        <v>6000</v>
      </c>
      <c r="Z16" s="64">
        <f t="shared" si="16"/>
        <v>18302458.378111999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5">
      <c r="A17" s="100" t="s">
        <v>134</v>
      </c>
      <c r="B17" s="49">
        <v>59.07</v>
      </c>
      <c r="C17" s="60">
        <f t="shared" ref="C17:D17" si="29">B17</f>
        <v>59.07</v>
      </c>
      <c r="D17" s="60">
        <f t="shared" si="29"/>
        <v>59.07</v>
      </c>
      <c r="E17" s="23">
        <f t="shared" si="1"/>
        <v>635.82947999999999</v>
      </c>
      <c r="F17" s="24">
        <v>0</v>
      </c>
      <c r="G17" s="22">
        <f t="shared" si="2"/>
        <v>0</v>
      </c>
      <c r="H17" s="23">
        <f t="shared" si="3"/>
        <v>635.82947999999999</v>
      </c>
      <c r="I17" s="51">
        <f t="shared" si="4"/>
        <v>921.95274599999993</v>
      </c>
      <c r="J17" s="25">
        <f t="shared" si="5"/>
        <v>13829291.189999999</v>
      </c>
      <c r="K17" s="63">
        <f t="shared" ref="K17:K19" si="30">1*K4</f>
        <v>600000</v>
      </c>
      <c r="L17" s="25">
        <f>4*L2</f>
        <v>400000</v>
      </c>
      <c r="M17" s="25">
        <f t="shared" si="6"/>
        <v>14829291.189999999</v>
      </c>
      <c r="N17" s="54">
        <f t="shared" si="7"/>
        <v>0</v>
      </c>
      <c r="O17" s="25">
        <f t="shared" si="8"/>
        <v>14829291.189999999</v>
      </c>
      <c r="P17" s="25">
        <f t="shared" si="9"/>
        <v>230488.18649999998</v>
      </c>
      <c r="Q17" s="25">
        <f t="shared" si="10"/>
        <v>184390.54919999998</v>
      </c>
      <c r="R17" s="25">
        <f t="shared" si="11"/>
        <v>138292.91189999998</v>
      </c>
      <c r="S17" s="54"/>
      <c r="T17" s="25">
        <f t="shared" si="12"/>
        <v>15382462.8376</v>
      </c>
      <c r="U17" s="25">
        <v>30000</v>
      </c>
      <c r="V17" s="25">
        <f t="shared" si="13"/>
        <v>1779514.9427999998</v>
      </c>
      <c r="W17" s="25">
        <f t="shared" si="14"/>
        <v>66380.597711999988</v>
      </c>
      <c r="X17" s="25">
        <f t="shared" si="15"/>
        <v>1038100</v>
      </c>
      <c r="Y17" s="64">
        <v>6000</v>
      </c>
      <c r="Z17" s="64">
        <f t="shared" si="16"/>
        <v>18302458.378111999</v>
      </c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5">
      <c r="A18" s="100" t="s">
        <v>135</v>
      </c>
      <c r="B18" s="49">
        <v>59.07</v>
      </c>
      <c r="C18" s="60">
        <f t="shared" ref="C18:D18" si="31">B18</f>
        <v>59.07</v>
      </c>
      <c r="D18" s="60">
        <f t="shared" si="31"/>
        <v>59.07</v>
      </c>
      <c r="E18" s="23">
        <f t="shared" si="1"/>
        <v>635.82947999999999</v>
      </c>
      <c r="F18" s="24">
        <v>0</v>
      </c>
      <c r="G18" s="22">
        <f t="shared" si="2"/>
        <v>0</v>
      </c>
      <c r="H18" s="23">
        <f t="shared" si="3"/>
        <v>635.82947999999999</v>
      </c>
      <c r="I18" s="51">
        <f t="shared" si="4"/>
        <v>921.95274599999993</v>
      </c>
      <c r="J18" s="25">
        <f t="shared" si="5"/>
        <v>13829291.189999999</v>
      </c>
      <c r="K18" s="63">
        <f t="shared" si="30"/>
        <v>600000</v>
      </c>
      <c r="L18" s="25">
        <f>4*L2</f>
        <v>400000</v>
      </c>
      <c r="M18" s="25">
        <f t="shared" si="6"/>
        <v>14829291.189999999</v>
      </c>
      <c r="N18" s="54">
        <f t="shared" si="7"/>
        <v>0</v>
      </c>
      <c r="O18" s="25">
        <f t="shared" si="8"/>
        <v>14829291.189999999</v>
      </c>
      <c r="P18" s="25">
        <f t="shared" si="9"/>
        <v>230488.18649999998</v>
      </c>
      <c r="Q18" s="25">
        <f t="shared" si="10"/>
        <v>184390.54919999998</v>
      </c>
      <c r="R18" s="25">
        <f t="shared" si="11"/>
        <v>138292.91189999998</v>
      </c>
      <c r="S18" s="54"/>
      <c r="T18" s="25">
        <f t="shared" si="12"/>
        <v>15382462.8376</v>
      </c>
      <c r="U18" s="25">
        <v>30000</v>
      </c>
      <c r="V18" s="25">
        <f t="shared" si="13"/>
        <v>1779514.9427999998</v>
      </c>
      <c r="W18" s="25">
        <f t="shared" si="14"/>
        <v>66380.597711999988</v>
      </c>
      <c r="X18" s="25">
        <f t="shared" si="15"/>
        <v>1038100</v>
      </c>
      <c r="Y18" s="64">
        <v>6000</v>
      </c>
      <c r="Z18" s="64">
        <f t="shared" si="16"/>
        <v>18302458.378111999</v>
      </c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21" customHeight="1" x14ac:dyDescent="0.25">
      <c r="A19" s="100" t="s">
        <v>136</v>
      </c>
      <c r="B19" s="49">
        <v>59.07</v>
      </c>
      <c r="C19" s="60">
        <f t="shared" ref="C19:D19" si="32">B19</f>
        <v>59.07</v>
      </c>
      <c r="D19" s="60">
        <f t="shared" si="32"/>
        <v>59.07</v>
      </c>
      <c r="E19" s="23">
        <f t="shared" si="1"/>
        <v>635.82947999999999</v>
      </c>
      <c r="F19" s="24">
        <v>0</v>
      </c>
      <c r="G19" s="22">
        <f t="shared" si="2"/>
        <v>0</v>
      </c>
      <c r="H19" s="23">
        <f t="shared" si="3"/>
        <v>635.82947999999999</v>
      </c>
      <c r="I19" s="23">
        <f t="shared" si="4"/>
        <v>921.95274599999993</v>
      </c>
      <c r="J19" s="25">
        <f t="shared" si="5"/>
        <v>13829291.189999999</v>
      </c>
      <c r="K19" s="63">
        <f t="shared" si="30"/>
        <v>600000</v>
      </c>
      <c r="L19" s="25">
        <f>4*L2</f>
        <v>400000</v>
      </c>
      <c r="M19" s="25">
        <f t="shared" si="6"/>
        <v>14829291.189999999</v>
      </c>
      <c r="N19" s="54">
        <f t="shared" si="7"/>
        <v>0</v>
      </c>
      <c r="O19" s="25">
        <f t="shared" si="8"/>
        <v>14829291.189999999</v>
      </c>
      <c r="P19" s="25">
        <f t="shared" si="9"/>
        <v>230488.18649999998</v>
      </c>
      <c r="Q19" s="25">
        <f t="shared" si="10"/>
        <v>184390.54919999998</v>
      </c>
      <c r="R19" s="25">
        <f t="shared" si="11"/>
        <v>138292.91189999998</v>
      </c>
      <c r="S19" s="54"/>
      <c r="T19" s="25">
        <f t="shared" si="12"/>
        <v>15382462.8376</v>
      </c>
      <c r="U19" s="25">
        <v>30000</v>
      </c>
      <c r="V19" s="25">
        <f t="shared" si="13"/>
        <v>1779514.9427999998</v>
      </c>
      <c r="W19" s="25">
        <f t="shared" si="14"/>
        <v>66380.597711999988</v>
      </c>
      <c r="X19" s="25">
        <f t="shared" si="15"/>
        <v>1038100</v>
      </c>
      <c r="Y19" s="64">
        <v>6000</v>
      </c>
      <c r="Z19" s="64">
        <f t="shared" si="16"/>
        <v>18302458.378111999</v>
      </c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</row>
    <row r="20" spans="1:37" ht="21" customHeight="1" x14ac:dyDescent="0.25">
      <c r="A20" s="100" t="s">
        <v>137</v>
      </c>
      <c r="B20" s="49">
        <v>43.21</v>
      </c>
      <c r="C20" s="60">
        <f t="shared" ref="C20:D20" si="33">B20</f>
        <v>43.21</v>
      </c>
      <c r="D20" s="60">
        <f t="shared" si="33"/>
        <v>43.21</v>
      </c>
      <c r="E20" s="73">
        <f t="shared" si="1"/>
        <v>465.11243999999999</v>
      </c>
      <c r="F20" s="20">
        <v>0</v>
      </c>
      <c r="G20" s="60">
        <f t="shared" si="2"/>
        <v>0</v>
      </c>
      <c r="H20" s="73">
        <f t="shared" si="3"/>
        <v>465.11243999999999</v>
      </c>
      <c r="I20" s="73">
        <f t="shared" si="4"/>
        <v>674.41303800000003</v>
      </c>
      <c r="J20" s="54">
        <f t="shared" si="5"/>
        <v>10116195.57</v>
      </c>
      <c r="K20" s="74">
        <f>1*K2</f>
        <v>600000</v>
      </c>
      <c r="L20" s="54">
        <f>3*L2</f>
        <v>300000</v>
      </c>
      <c r="M20" s="54">
        <f t="shared" si="6"/>
        <v>11016195.57</v>
      </c>
      <c r="N20" s="54">
        <f t="shared" si="7"/>
        <v>0</v>
      </c>
      <c r="O20" s="54">
        <f t="shared" si="8"/>
        <v>11016195.57</v>
      </c>
      <c r="P20" s="54">
        <f t="shared" si="9"/>
        <v>168603.25950000001</v>
      </c>
      <c r="Q20" s="54">
        <f t="shared" si="10"/>
        <v>134882.60760000002</v>
      </c>
      <c r="R20" s="54">
        <f t="shared" si="11"/>
        <v>101161.95570000001</v>
      </c>
      <c r="S20" s="54"/>
      <c r="T20" s="54">
        <f t="shared" si="12"/>
        <v>11420843.392800001</v>
      </c>
      <c r="U20" s="54">
        <v>30000</v>
      </c>
      <c r="V20" s="54">
        <f t="shared" si="13"/>
        <v>1321943.4683999999</v>
      </c>
      <c r="W20" s="54">
        <f t="shared" si="14"/>
        <v>48557.738735999999</v>
      </c>
      <c r="X20" s="54">
        <f t="shared" si="15"/>
        <v>771200</v>
      </c>
      <c r="Y20" s="75">
        <v>6000</v>
      </c>
      <c r="Z20" s="75">
        <f t="shared" si="16"/>
        <v>13598544.599936001</v>
      </c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101"/>
      <c r="L21" s="102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9" t="s">
        <v>82</v>
      </c>
      <c r="L22" s="29" t="s">
        <v>83</v>
      </c>
      <c r="M22" s="28"/>
      <c r="N22" s="33">
        <f>100/6</f>
        <v>16.666666666666668</v>
      </c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5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6640625" defaultRowHeight="15" customHeight="1" x14ac:dyDescent="0.25"/>
  <cols>
    <col min="1" max="1" width="15.21875" customWidth="1"/>
    <col min="2" max="2" width="8" customWidth="1"/>
    <col min="3" max="4" width="6.109375" customWidth="1"/>
    <col min="5" max="5" width="5.77734375" customWidth="1"/>
    <col min="6" max="6" width="6" customWidth="1"/>
    <col min="7" max="7" width="5.44140625" customWidth="1"/>
    <col min="8" max="8" width="7.6640625" customWidth="1"/>
    <col min="9" max="9" width="9.1093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6.77734375" customWidth="1"/>
    <col min="15" max="15" width="11.44140625" customWidth="1"/>
    <col min="16" max="16" width="8" customWidth="1"/>
    <col min="17" max="17" width="7.6640625" customWidth="1"/>
    <col min="18" max="18" width="6.44140625" customWidth="1"/>
    <col min="19" max="19" width="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8">
        <v>600000</v>
      </c>
      <c r="L2" s="99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85</v>
      </c>
      <c r="G3" s="9" t="s">
        <v>86</v>
      </c>
      <c r="H3" s="9" t="s">
        <v>65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100" t="s">
        <v>121</v>
      </c>
      <c r="B4" s="49">
        <v>29.93</v>
      </c>
      <c r="C4" s="50">
        <f t="shared" ref="C4:D4" si="0">B4</f>
        <v>29.93</v>
      </c>
      <c r="D4" s="50">
        <f t="shared" si="0"/>
        <v>29.93</v>
      </c>
      <c r="E4" s="51">
        <f t="shared" ref="E4:E20" si="1">D4*10.764</f>
        <v>322.16651999999999</v>
      </c>
      <c r="F4" s="52">
        <v>6.86</v>
      </c>
      <c r="G4" s="50">
        <f t="shared" ref="G4:G20" si="2">F4*10.764</f>
        <v>73.841039999999992</v>
      </c>
      <c r="H4" s="51">
        <f t="shared" ref="H4:H20" si="3">E4+G4</f>
        <v>396.00756000000001</v>
      </c>
      <c r="I4" s="51">
        <f t="shared" ref="I4:I20" si="4">H4+(H4*45%)</f>
        <v>574.21096199999999</v>
      </c>
      <c r="J4" s="53">
        <f t="shared" ref="J4:J20" si="5">I4*$J$2</f>
        <v>8613164.4299999997</v>
      </c>
      <c r="K4" s="53">
        <f>1*K2</f>
        <v>600000</v>
      </c>
      <c r="L4" s="53">
        <f>2*L2</f>
        <v>200000</v>
      </c>
      <c r="M4" s="53">
        <f t="shared" ref="M4:M20" si="6">SUM(J4:L4)</f>
        <v>9413164.4299999997</v>
      </c>
      <c r="N4" s="54">
        <f t="shared" ref="N4:N20" si="7">($N$2*M4)</f>
        <v>0</v>
      </c>
      <c r="O4" s="53">
        <f t="shared" ref="O4:O20" si="8">M4-N4</f>
        <v>9413164.4299999997</v>
      </c>
      <c r="P4" s="53">
        <f t="shared" ref="P4:P20" si="9">I4*$P$2</f>
        <v>143552.74049999999</v>
      </c>
      <c r="Q4" s="53">
        <f t="shared" ref="Q4:Q20" si="10">I4*$Q$2</f>
        <v>114842.1924</v>
      </c>
      <c r="R4" s="53">
        <f t="shared" ref="R4:R20" si="11">I4*$R$2</f>
        <v>86131.6443</v>
      </c>
      <c r="S4" s="53">
        <v>0</v>
      </c>
      <c r="T4" s="53">
        <f t="shared" ref="T4:T20" si="12">SUM(O4:S4)</f>
        <v>9757691.0071999989</v>
      </c>
      <c r="U4" s="53">
        <v>30000</v>
      </c>
      <c r="V4" s="53">
        <f t="shared" ref="V4:V20" si="13">$V$2*O4</f>
        <v>1129579.7315999998</v>
      </c>
      <c r="W4" s="53">
        <f t="shared" ref="W4:W20" si="14">(12%*P4)+(12%*Q4)+(12%*R4)</f>
        <v>41343.189264000001</v>
      </c>
      <c r="X4" s="53">
        <f t="shared" ref="X4:X20" si="15">CEILING(($X$2*O4),100)</f>
        <v>659000</v>
      </c>
      <c r="Y4" s="55">
        <v>6000</v>
      </c>
      <c r="Z4" s="55">
        <f t="shared" ref="Z4:Z20" si="16">SUM(T4:Y4)</f>
        <v>11623613.928063998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5">
      <c r="A5" s="100" t="s">
        <v>122</v>
      </c>
      <c r="B5" s="49">
        <v>47.89</v>
      </c>
      <c r="C5" s="50">
        <f t="shared" ref="C5:D5" si="17">B5</f>
        <v>47.89</v>
      </c>
      <c r="D5" s="50">
        <f t="shared" si="17"/>
        <v>47.89</v>
      </c>
      <c r="E5" s="51">
        <f t="shared" si="1"/>
        <v>515.48795999999993</v>
      </c>
      <c r="F5" s="52">
        <v>0</v>
      </c>
      <c r="G5" s="50">
        <f t="shared" si="2"/>
        <v>0</v>
      </c>
      <c r="H5" s="51">
        <f t="shared" si="3"/>
        <v>515.48795999999993</v>
      </c>
      <c r="I5" s="51">
        <f t="shared" si="4"/>
        <v>747.45754199999988</v>
      </c>
      <c r="J5" s="53">
        <f t="shared" si="5"/>
        <v>11211863.129999999</v>
      </c>
      <c r="K5" s="53">
        <f>1*K2</f>
        <v>600000</v>
      </c>
      <c r="L5" s="53">
        <f>4*L2</f>
        <v>400000</v>
      </c>
      <c r="M5" s="53">
        <f t="shared" si="6"/>
        <v>12211863.129999999</v>
      </c>
      <c r="N5" s="54">
        <f t="shared" si="7"/>
        <v>0</v>
      </c>
      <c r="O5" s="53">
        <f t="shared" si="8"/>
        <v>12211863.129999999</v>
      </c>
      <c r="P5" s="53">
        <f t="shared" si="9"/>
        <v>186864.38549999997</v>
      </c>
      <c r="Q5" s="53">
        <f t="shared" si="10"/>
        <v>149491.50839999996</v>
      </c>
      <c r="R5" s="53">
        <f t="shared" si="11"/>
        <v>112118.63129999998</v>
      </c>
      <c r="S5" s="53">
        <v>0</v>
      </c>
      <c r="T5" s="53">
        <f t="shared" si="12"/>
        <v>12660337.655200001</v>
      </c>
      <c r="U5" s="53">
        <v>30000</v>
      </c>
      <c r="V5" s="53">
        <f t="shared" si="13"/>
        <v>1465423.5755999999</v>
      </c>
      <c r="W5" s="53">
        <f t="shared" si="14"/>
        <v>53816.943023999986</v>
      </c>
      <c r="X5" s="53">
        <f t="shared" si="15"/>
        <v>854900</v>
      </c>
      <c r="Y5" s="55">
        <v>6000</v>
      </c>
      <c r="Z5" s="55">
        <f t="shared" si="16"/>
        <v>15070478.173824001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5">
      <c r="A6" s="100" t="s">
        <v>123</v>
      </c>
      <c r="B6" s="49">
        <v>47.89</v>
      </c>
      <c r="C6" s="50">
        <f t="shared" ref="C6:D6" si="18">B6</f>
        <v>47.89</v>
      </c>
      <c r="D6" s="50">
        <f t="shared" si="18"/>
        <v>47.89</v>
      </c>
      <c r="E6" s="51">
        <f t="shared" si="1"/>
        <v>515.48795999999993</v>
      </c>
      <c r="F6" s="52">
        <v>0</v>
      </c>
      <c r="G6" s="50">
        <f t="shared" si="2"/>
        <v>0</v>
      </c>
      <c r="H6" s="51">
        <f t="shared" si="3"/>
        <v>515.48795999999993</v>
      </c>
      <c r="I6" s="51">
        <f t="shared" si="4"/>
        <v>747.45754199999988</v>
      </c>
      <c r="J6" s="53">
        <f t="shared" si="5"/>
        <v>11211863.129999999</v>
      </c>
      <c r="K6" s="53">
        <f>1*K2</f>
        <v>600000</v>
      </c>
      <c r="L6" s="53">
        <f>4*L2</f>
        <v>400000</v>
      </c>
      <c r="M6" s="53">
        <f t="shared" si="6"/>
        <v>12211863.129999999</v>
      </c>
      <c r="N6" s="54">
        <f t="shared" si="7"/>
        <v>0</v>
      </c>
      <c r="O6" s="53">
        <f t="shared" si="8"/>
        <v>12211863.129999999</v>
      </c>
      <c r="P6" s="53">
        <f t="shared" si="9"/>
        <v>186864.38549999997</v>
      </c>
      <c r="Q6" s="53">
        <f t="shared" si="10"/>
        <v>149491.50839999996</v>
      </c>
      <c r="R6" s="53">
        <f t="shared" si="11"/>
        <v>112118.63129999998</v>
      </c>
      <c r="S6" s="53">
        <v>0</v>
      </c>
      <c r="T6" s="53">
        <f t="shared" si="12"/>
        <v>12660337.655200001</v>
      </c>
      <c r="U6" s="53">
        <v>30000</v>
      </c>
      <c r="V6" s="53">
        <f t="shared" si="13"/>
        <v>1465423.5755999999</v>
      </c>
      <c r="W6" s="53">
        <f t="shared" si="14"/>
        <v>53816.943023999986</v>
      </c>
      <c r="X6" s="53">
        <f t="shared" si="15"/>
        <v>854900</v>
      </c>
      <c r="Y6" s="55">
        <v>6000</v>
      </c>
      <c r="Z6" s="55">
        <f t="shared" si="16"/>
        <v>15070478.173824001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5">
      <c r="A7" s="100" t="s">
        <v>124</v>
      </c>
      <c r="B7" s="49">
        <v>47.89</v>
      </c>
      <c r="C7" s="50">
        <f t="shared" ref="C7:D7" si="19">B7</f>
        <v>47.89</v>
      </c>
      <c r="D7" s="50">
        <f t="shared" si="19"/>
        <v>47.89</v>
      </c>
      <c r="E7" s="51">
        <f t="shared" si="1"/>
        <v>515.48795999999993</v>
      </c>
      <c r="F7" s="52">
        <v>0</v>
      </c>
      <c r="G7" s="50">
        <f t="shared" si="2"/>
        <v>0</v>
      </c>
      <c r="H7" s="51">
        <f t="shared" si="3"/>
        <v>515.48795999999993</v>
      </c>
      <c r="I7" s="51">
        <f t="shared" si="4"/>
        <v>747.45754199999988</v>
      </c>
      <c r="J7" s="53">
        <f t="shared" si="5"/>
        <v>11211863.129999999</v>
      </c>
      <c r="K7" s="53">
        <f>1*K2</f>
        <v>600000</v>
      </c>
      <c r="L7" s="53">
        <f>4*L2</f>
        <v>400000</v>
      </c>
      <c r="M7" s="53">
        <f t="shared" si="6"/>
        <v>12211863.129999999</v>
      </c>
      <c r="N7" s="54">
        <f t="shared" si="7"/>
        <v>0</v>
      </c>
      <c r="O7" s="53">
        <f t="shared" si="8"/>
        <v>12211863.129999999</v>
      </c>
      <c r="P7" s="53">
        <f t="shared" si="9"/>
        <v>186864.38549999997</v>
      </c>
      <c r="Q7" s="53">
        <f t="shared" si="10"/>
        <v>149491.50839999996</v>
      </c>
      <c r="R7" s="53">
        <f t="shared" si="11"/>
        <v>112118.63129999998</v>
      </c>
      <c r="S7" s="53">
        <v>0</v>
      </c>
      <c r="T7" s="53">
        <f t="shared" si="12"/>
        <v>12660337.655200001</v>
      </c>
      <c r="U7" s="53">
        <v>30000</v>
      </c>
      <c r="V7" s="53">
        <f t="shared" si="13"/>
        <v>1465423.5755999999</v>
      </c>
      <c r="W7" s="53">
        <f t="shared" si="14"/>
        <v>53816.943023999986</v>
      </c>
      <c r="X7" s="53">
        <f t="shared" si="15"/>
        <v>854900</v>
      </c>
      <c r="Y7" s="55">
        <v>6000</v>
      </c>
      <c r="Z7" s="55">
        <f t="shared" si="16"/>
        <v>15070478.173824001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5">
      <c r="A8" s="100" t="s">
        <v>125</v>
      </c>
      <c r="B8" s="49">
        <v>46.79</v>
      </c>
      <c r="C8" s="50">
        <f t="shared" ref="C8:D8" si="20">B8</f>
        <v>46.79</v>
      </c>
      <c r="D8" s="50">
        <f t="shared" si="20"/>
        <v>46.79</v>
      </c>
      <c r="E8" s="51">
        <f t="shared" si="1"/>
        <v>503.64755999999994</v>
      </c>
      <c r="F8" s="52">
        <v>0</v>
      </c>
      <c r="G8" s="50">
        <f t="shared" si="2"/>
        <v>0</v>
      </c>
      <c r="H8" s="51">
        <f t="shared" si="3"/>
        <v>503.64755999999994</v>
      </c>
      <c r="I8" s="51">
        <f t="shared" si="4"/>
        <v>730.28896199999986</v>
      </c>
      <c r="J8" s="53">
        <f t="shared" si="5"/>
        <v>10954334.429999998</v>
      </c>
      <c r="K8" s="61">
        <f>1*K2</f>
        <v>600000</v>
      </c>
      <c r="L8" s="53">
        <f>4*L2</f>
        <v>400000</v>
      </c>
      <c r="M8" s="53">
        <f t="shared" si="6"/>
        <v>11954334.429999998</v>
      </c>
      <c r="N8" s="54">
        <f t="shared" si="7"/>
        <v>0</v>
      </c>
      <c r="O8" s="53">
        <f t="shared" si="8"/>
        <v>11954334.429999998</v>
      </c>
      <c r="P8" s="53">
        <f t="shared" si="9"/>
        <v>182572.24049999996</v>
      </c>
      <c r="Q8" s="53">
        <f t="shared" si="10"/>
        <v>146057.79239999998</v>
      </c>
      <c r="R8" s="53">
        <f t="shared" si="11"/>
        <v>109543.34429999998</v>
      </c>
      <c r="S8" s="53">
        <v>0</v>
      </c>
      <c r="T8" s="53">
        <f t="shared" si="12"/>
        <v>12392507.807199998</v>
      </c>
      <c r="U8" s="53">
        <v>30000</v>
      </c>
      <c r="V8" s="53">
        <f t="shared" si="13"/>
        <v>1434520.1315999997</v>
      </c>
      <c r="W8" s="53">
        <f t="shared" si="14"/>
        <v>52580.805263999988</v>
      </c>
      <c r="X8" s="53">
        <f t="shared" si="15"/>
        <v>836900</v>
      </c>
      <c r="Y8" s="55">
        <v>6000</v>
      </c>
      <c r="Z8" s="55">
        <f t="shared" si="16"/>
        <v>14752508.744063998</v>
      </c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1" customHeight="1" x14ac:dyDescent="0.25">
      <c r="A9" s="100" t="s">
        <v>126</v>
      </c>
      <c r="B9" s="49">
        <v>59.29</v>
      </c>
      <c r="C9" s="50">
        <f t="shared" ref="C9:D9" si="21">B9</f>
        <v>59.29</v>
      </c>
      <c r="D9" s="50">
        <f t="shared" si="21"/>
        <v>59.29</v>
      </c>
      <c r="E9" s="51">
        <f t="shared" si="1"/>
        <v>638.19755999999995</v>
      </c>
      <c r="F9" s="52">
        <v>0</v>
      </c>
      <c r="G9" s="50">
        <f t="shared" si="2"/>
        <v>0</v>
      </c>
      <c r="H9" s="51">
        <f t="shared" si="3"/>
        <v>638.19755999999995</v>
      </c>
      <c r="I9" s="51">
        <f t="shared" si="4"/>
        <v>925.38646199999994</v>
      </c>
      <c r="J9" s="53">
        <f t="shared" si="5"/>
        <v>13880796.93</v>
      </c>
      <c r="K9" s="53">
        <f>1*K2</f>
        <v>600000</v>
      </c>
      <c r="L9" s="53">
        <f>5*L2</f>
        <v>500000</v>
      </c>
      <c r="M9" s="53">
        <f t="shared" si="6"/>
        <v>14980796.93</v>
      </c>
      <c r="N9" s="54">
        <f t="shared" si="7"/>
        <v>0</v>
      </c>
      <c r="O9" s="53">
        <f t="shared" si="8"/>
        <v>14980796.93</v>
      </c>
      <c r="P9" s="53">
        <f t="shared" si="9"/>
        <v>231346.61549999999</v>
      </c>
      <c r="Q9" s="53">
        <f t="shared" si="10"/>
        <v>185077.29239999998</v>
      </c>
      <c r="R9" s="53">
        <f t="shared" si="11"/>
        <v>138807.9693</v>
      </c>
      <c r="S9" s="53">
        <v>0</v>
      </c>
      <c r="T9" s="53">
        <f t="shared" si="12"/>
        <v>15536028.8072</v>
      </c>
      <c r="U9" s="53">
        <v>30000</v>
      </c>
      <c r="V9" s="53">
        <f t="shared" si="13"/>
        <v>1797695.6316</v>
      </c>
      <c r="W9" s="53">
        <f t="shared" si="14"/>
        <v>66627.825263999985</v>
      </c>
      <c r="X9" s="53">
        <f t="shared" si="15"/>
        <v>1048700</v>
      </c>
      <c r="Y9" s="55">
        <v>6000</v>
      </c>
      <c r="Z9" s="55">
        <f t="shared" si="16"/>
        <v>18485052.264063999</v>
      </c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5">
      <c r="A10" s="100" t="s">
        <v>127</v>
      </c>
      <c r="B10" s="49">
        <v>49.92</v>
      </c>
      <c r="C10" s="60">
        <f t="shared" ref="C10:D10" si="22">B10</f>
        <v>49.92</v>
      </c>
      <c r="D10" s="60">
        <f t="shared" si="22"/>
        <v>49.92</v>
      </c>
      <c r="E10" s="51">
        <f t="shared" si="1"/>
        <v>537.33888000000002</v>
      </c>
      <c r="F10" s="52">
        <v>0</v>
      </c>
      <c r="G10" s="50">
        <f t="shared" si="2"/>
        <v>0</v>
      </c>
      <c r="H10" s="51">
        <f t="shared" si="3"/>
        <v>537.33888000000002</v>
      </c>
      <c r="I10" s="51">
        <f t="shared" si="4"/>
        <v>779.14137600000004</v>
      </c>
      <c r="J10" s="53">
        <f t="shared" si="5"/>
        <v>11687120.640000001</v>
      </c>
      <c r="K10" s="53">
        <f>1*K2</f>
        <v>600000</v>
      </c>
      <c r="L10" s="53">
        <f>4*L2</f>
        <v>400000</v>
      </c>
      <c r="M10" s="53">
        <f t="shared" si="6"/>
        <v>12687120.640000001</v>
      </c>
      <c r="N10" s="54">
        <f t="shared" si="7"/>
        <v>0</v>
      </c>
      <c r="O10" s="53">
        <f t="shared" si="8"/>
        <v>12687120.640000001</v>
      </c>
      <c r="P10" s="53">
        <f t="shared" si="9"/>
        <v>194785.34400000001</v>
      </c>
      <c r="Q10" s="53">
        <f t="shared" si="10"/>
        <v>155828.2752</v>
      </c>
      <c r="R10" s="53">
        <f t="shared" si="11"/>
        <v>116871.20640000001</v>
      </c>
      <c r="S10" s="54"/>
      <c r="T10" s="53">
        <f t="shared" si="12"/>
        <v>13154605.465600001</v>
      </c>
      <c r="U10" s="53">
        <v>30000</v>
      </c>
      <c r="V10" s="53">
        <f t="shared" si="13"/>
        <v>1522454.4768000001</v>
      </c>
      <c r="W10" s="53">
        <f t="shared" si="14"/>
        <v>56098.179072000006</v>
      </c>
      <c r="X10" s="53">
        <f t="shared" si="15"/>
        <v>888100</v>
      </c>
      <c r="Y10" s="55">
        <v>6000</v>
      </c>
      <c r="Z10" s="55">
        <f t="shared" si="16"/>
        <v>15657258.121472001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5">
      <c r="A11" s="100" t="s">
        <v>128</v>
      </c>
      <c r="B11" s="49">
        <v>50.33</v>
      </c>
      <c r="C11" s="60">
        <f t="shared" ref="C11:D11" si="23">B11</f>
        <v>50.33</v>
      </c>
      <c r="D11" s="60">
        <f t="shared" si="23"/>
        <v>50.33</v>
      </c>
      <c r="E11" s="51">
        <f t="shared" si="1"/>
        <v>541.75211999999999</v>
      </c>
      <c r="F11" s="52">
        <v>20.81</v>
      </c>
      <c r="G11" s="50">
        <f t="shared" si="2"/>
        <v>223.99883999999997</v>
      </c>
      <c r="H11" s="51">
        <f t="shared" si="3"/>
        <v>765.75095999999996</v>
      </c>
      <c r="I11" s="51">
        <f t="shared" si="4"/>
        <v>1110.338892</v>
      </c>
      <c r="J11" s="53">
        <f t="shared" si="5"/>
        <v>16655083.379999999</v>
      </c>
      <c r="K11" s="53">
        <f>1*K2</f>
        <v>600000</v>
      </c>
      <c r="L11" s="53">
        <f>4*L2</f>
        <v>400000</v>
      </c>
      <c r="M11" s="53">
        <f t="shared" si="6"/>
        <v>17655083.379999999</v>
      </c>
      <c r="N11" s="54">
        <f t="shared" si="7"/>
        <v>0</v>
      </c>
      <c r="O11" s="53">
        <f t="shared" si="8"/>
        <v>17655083.379999999</v>
      </c>
      <c r="P11" s="53">
        <f t="shared" si="9"/>
        <v>277584.723</v>
      </c>
      <c r="Q11" s="53">
        <f t="shared" si="10"/>
        <v>222067.77840000001</v>
      </c>
      <c r="R11" s="53">
        <f t="shared" si="11"/>
        <v>166550.83379999999</v>
      </c>
      <c r="S11" s="54"/>
      <c r="T11" s="53">
        <f t="shared" si="12"/>
        <v>18321286.7152</v>
      </c>
      <c r="U11" s="53">
        <v>30000</v>
      </c>
      <c r="V11" s="53">
        <f t="shared" si="13"/>
        <v>2118610.0055999998</v>
      </c>
      <c r="W11" s="53">
        <f t="shared" si="14"/>
        <v>79944.400223999997</v>
      </c>
      <c r="X11" s="53">
        <f t="shared" si="15"/>
        <v>1235900</v>
      </c>
      <c r="Y11" s="55">
        <v>6000</v>
      </c>
      <c r="Z11" s="55">
        <f t="shared" si="16"/>
        <v>21791741.121023998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5">
      <c r="A12" s="100" t="s">
        <v>129</v>
      </c>
      <c r="B12" s="49">
        <v>60.88</v>
      </c>
      <c r="C12" s="60">
        <f t="shared" ref="C12:D12" si="24">B12</f>
        <v>60.88</v>
      </c>
      <c r="D12" s="60">
        <f t="shared" si="24"/>
        <v>60.88</v>
      </c>
      <c r="E12" s="51">
        <f t="shared" si="1"/>
        <v>655.31232</v>
      </c>
      <c r="F12" s="52">
        <v>27.55</v>
      </c>
      <c r="G12" s="50">
        <f t="shared" si="2"/>
        <v>296.54820000000001</v>
      </c>
      <c r="H12" s="51">
        <f t="shared" si="3"/>
        <v>951.86051999999995</v>
      </c>
      <c r="I12" s="51">
        <f t="shared" si="4"/>
        <v>1380.1977539999998</v>
      </c>
      <c r="J12" s="53">
        <f t="shared" si="5"/>
        <v>20702966.309999999</v>
      </c>
      <c r="K12" s="61">
        <f>1*K2</f>
        <v>600000</v>
      </c>
      <c r="L12" s="53">
        <f>5*L2</f>
        <v>500000</v>
      </c>
      <c r="M12" s="53">
        <f t="shared" si="6"/>
        <v>21802966.309999999</v>
      </c>
      <c r="N12" s="54">
        <f t="shared" si="7"/>
        <v>0</v>
      </c>
      <c r="O12" s="53">
        <f t="shared" si="8"/>
        <v>21802966.309999999</v>
      </c>
      <c r="P12" s="53">
        <f t="shared" si="9"/>
        <v>345049.43849999993</v>
      </c>
      <c r="Q12" s="53">
        <f t="shared" si="10"/>
        <v>276039.55079999997</v>
      </c>
      <c r="R12" s="53">
        <f t="shared" si="11"/>
        <v>207029.66309999998</v>
      </c>
      <c r="S12" s="54"/>
      <c r="T12" s="53">
        <f t="shared" si="12"/>
        <v>22631084.962399997</v>
      </c>
      <c r="U12" s="53">
        <v>30000</v>
      </c>
      <c r="V12" s="53">
        <f t="shared" si="13"/>
        <v>2616355.9571999996</v>
      </c>
      <c r="W12" s="53">
        <f t="shared" si="14"/>
        <v>99374.238287999993</v>
      </c>
      <c r="X12" s="53">
        <f t="shared" si="15"/>
        <v>1526300</v>
      </c>
      <c r="Y12" s="55">
        <v>6000</v>
      </c>
      <c r="Z12" s="55">
        <f t="shared" si="16"/>
        <v>26909115.157887995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5">
      <c r="A13" s="100" t="s">
        <v>130</v>
      </c>
      <c r="B13" s="49">
        <v>48.28</v>
      </c>
      <c r="C13" s="60">
        <f t="shared" ref="C13:D13" si="25">B13</f>
        <v>48.28</v>
      </c>
      <c r="D13" s="60">
        <f t="shared" si="25"/>
        <v>48.28</v>
      </c>
      <c r="E13" s="51">
        <f t="shared" si="1"/>
        <v>519.68592000000001</v>
      </c>
      <c r="F13" s="52">
        <v>21.98</v>
      </c>
      <c r="G13" s="50">
        <f t="shared" si="2"/>
        <v>236.59271999999999</v>
      </c>
      <c r="H13" s="51">
        <f t="shared" si="3"/>
        <v>756.27864</v>
      </c>
      <c r="I13" s="51">
        <f t="shared" si="4"/>
        <v>1096.604028</v>
      </c>
      <c r="J13" s="53">
        <f t="shared" si="5"/>
        <v>16449060.42</v>
      </c>
      <c r="K13" s="61">
        <f>1*K2</f>
        <v>600000</v>
      </c>
      <c r="L13" s="53">
        <f>4*L2</f>
        <v>400000</v>
      </c>
      <c r="M13" s="53">
        <f t="shared" si="6"/>
        <v>17449060.420000002</v>
      </c>
      <c r="N13" s="54">
        <f t="shared" si="7"/>
        <v>0</v>
      </c>
      <c r="O13" s="53">
        <f t="shared" si="8"/>
        <v>17449060.420000002</v>
      </c>
      <c r="P13" s="53">
        <f t="shared" si="9"/>
        <v>274151.00699999998</v>
      </c>
      <c r="Q13" s="53">
        <f t="shared" si="10"/>
        <v>219320.80559999999</v>
      </c>
      <c r="R13" s="53">
        <f t="shared" si="11"/>
        <v>164490.6042</v>
      </c>
      <c r="S13" s="54"/>
      <c r="T13" s="53">
        <f t="shared" si="12"/>
        <v>18107022.836800002</v>
      </c>
      <c r="U13" s="53">
        <v>30000</v>
      </c>
      <c r="V13" s="53">
        <f t="shared" si="13"/>
        <v>2093887.2504000003</v>
      </c>
      <c r="W13" s="53">
        <f t="shared" si="14"/>
        <v>78955.490015999996</v>
      </c>
      <c r="X13" s="53">
        <f t="shared" si="15"/>
        <v>1221500</v>
      </c>
      <c r="Y13" s="55">
        <v>6000</v>
      </c>
      <c r="Z13" s="55">
        <f t="shared" si="16"/>
        <v>21537365.577215999</v>
      </c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5">
      <c r="A14" s="100" t="s">
        <v>131</v>
      </c>
      <c r="B14" s="49">
        <v>60.88</v>
      </c>
      <c r="C14" s="60">
        <f t="shared" ref="C14:D14" si="26">B14</f>
        <v>60.88</v>
      </c>
      <c r="D14" s="60">
        <f t="shared" si="26"/>
        <v>60.88</v>
      </c>
      <c r="E14" s="51">
        <f t="shared" si="1"/>
        <v>655.31232</v>
      </c>
      <c r="F14" s="52">
        <v>27.55</v>
      </c>
      <c r="G14" s="50">
        <f t="shared" si="2"/>
        <v>296.54820000000001</v>
      </c>
      <c r="H14" s="51">
        <f t="shared" si="3"/>
        <v>951.86051999999995</v>
      </c>
      <c r="I14" s="51">
        <f t="shared" si="4"/>
        <v>1380.1977539999998</v>
      </c>
      <c r="J14" s="53">
        <f t="shared" si="5"/>
        <v>20702966.309999999</v>
      </c>
      <c r="K14" s="61">
        <f>1*K2</f>
        <v>600000</v>
      </c>
      <c r="L14" s="53">
        <f>5*L2</f>
        <v>500000</v>
      </c>
      <c r="M14" s="53">
        <f t="shared" si="6"/>
        <v>21802966.309999999</v>
      </c>
      <c r="N14" s="54">
        <f t="shared" si="7"/>
        <v>0</v>
      </c>
      <c r="O14" s="53">
        <f t="shared" si="8"/>
        <v>21802966.309999999</v>
      </c>
      <c r="P14" s="53">
        <f t="shared" si="9"/>
        <v>345049.43849999993</v>
      </c>
      <c r="Q14" s="53">
        <f t="shared" si="10"/>
        <v>276039.55079999997</v>
      </c>
      <c r="R14" s="53">
        <f t="shared" si="11"/>
        <v>207029.66309999998</v>
      </c>
      <c r="S14" s="54"/>
      <c r="T14" s="53">
        <f t="shared" si="12"/>
        <v>22631084.962399997</v>
      </c>
      <c r="U14" s="53">
        <v>30000</v>
      </c>
      <c r="V14" s="53">
        <f t="shared" si="13"/>
        <v>2616355.9571999996</v>
      </c>
      <c r="W14" s="53">
        <f t="shared" si="14"/>
        <v>99374.238287999993</v>
      </c>
      <c r="X14" s="53">
        <f t="shared" si="15"/>
        <v>1526300</v>
      </c>
      <c r="Y14" s="55">
        <v>6000</v>
      </c>
      <c r="Z14" s="55">
        <f t="shared" si="16"/>
        <v>26909115.157887995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5">
      <c r="A15" s="100" t="s">
        <v>132</v>
      </c>
      <c r="B15" s="49">
        <v>48.28</v>
      </c>
      <c r="C15" s="60">
        <f t="shared" ref="C15:D15" si="27">B15</f>
        <v>48.28</v>
      </c>
      <c r="D15" s="60">
        <f t="shared" si="27"/>
        <v>48.28</v>
      </c>
      <c r="E15" s="23">
        <f t="shared" si="1"/>
        <v>519.68592000000001</v>
      </c>
      <c r="F15" s="52">
        <v>21.98</v>
      </c>
      <c r="G15" s="22">
        <f t="shared" si="2"/>
        <v>236.59271999999999</v>
      </c>
      <c r="H15" s="23">
        <f t="shared" si="3"/>
        <v>756.27864</v>
      </c>
      <c r="I15" s="51">
        <f t="shared" si="4"/>
        <v>1096.604028</v>
      </c>
      <c r="J15" s="25">
        <f t="shared" si="5"/>
        <v>16449060.42</v>
      </c>
      <c r="K15" s="63">
        <f>1*K2</f>
        <v>600000</v>
      </c>
      <c r="L15" s="25">
        <f>4*L2</f>
        <v>400000</v>
      </c>
      <c r="M15" s="25">
        <f t="shared" si="6"/>
        <v>17449060.420000002</v>
      </c>
      <c r="N15" s="54">
        <f t="shared" si="7"/>
        <v>0</v>
      </c>
      <c r="O15" s="25">
        <f t="shared" si="8"/>
        <v>17449060.420000002</v>
      </c>
      <c r="P15" s="25">
        <f t="shared" si="9"/>
        <v>274151.00699999998</v>
      </c>
      <c r="Q15" s="25">
        <f t="shared" si="10"/>
        <v>219320.80559999999</v>
      </c>
      <c r="R15" s="25">
        <f t="shared" si="11"/>
        <v>164490.6042</v>
      </c>
      <c r="S15" s="54"/>
      <c r="T15" s="25">
        <f t="shared" si="12"/>
        <v>18107022.836800002</v>
      </c>
      <c r="U15" s="25">
        <v>30000</v>
      </c>
      <c r="V15" s="25">
        <f t="shared" si="13"/>
        <v>2093887.2504000003</v>
      </c>
      <c r="W15" s="25">
        <f t="shared" si="14"/>
        <v>78955.490015999996</v>
      </c>
      <c r="X15" s="25">
        <f t="shared" si="15"/>
        <v>1221500</v>
      </c>
      <c r="Y15" s="64">
        <v>6000</v>
      </c>
      <c r="Z15" s="64">
        <f t="shared" si="16"/>
        <v>21537365.577215999</v>
      </c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5">
      <c r="A16" s="100" t="s">
        <v>133</v>
      </c>
      <c r="B16" s="49">
        <v>48.28</v>
      </c>
      <c r="C16" s="60">
        <f t="shared" ref="C16:D16" si="28">B16</f>
        <v>48.28</v>
      </c>
      <c r="D16" s="60">
        <f t="shared" si="28"/>
        <v>48.28</v>
      </c>
      <c r="E16" s="23">
        <f t="shared" si="1"/>
        <v>519.68592000000001</v>
      </c>
      <c r="F16" s="52">
        <v>21.98</v>
      </c>
      <c r="G16" s="22">
        <f t="shared" si="2"/>
        <v>236.59271999999999</v>
      </c>
      <c r="H16" s="23">
        <f t="shared" si="3"/>
        <v>756.27864</v>
      </c>
      <c r="I16" s="51">
        <f t="shared" si="4"/>
        <v>1096.604028</v>
      </c>
      <c r="J16" s="25">
        <f t="shared" si="5"/>
        <v>16449060.42</v>
      </c>
      <c r="K16" s="63">
        <f>1*K2</f>
        <v>600000</v>
      </c>
      <c r="L16" s="25">
        <f>4*L2</f>
        <v>400000</v>
      </c>
      <c r="M16" s="25">
        <f t="shared" si="6"/>
        <v>17449060.420000002</v>
      </c>
      <c r="N16" s="54">
        <f t="shared" si="7"/>
        <v>0</v>
      </c>
      <c r="O16" s="25">
        <f t="shared" si="8"/>
        <v>17449060.420000002</v>
      </c>
      <c r="P16" s="25">
        <f t="shared" si="9"/>
        <v>274151.00699999998</v>
      </c>
      <c r="Q16" s="25">
        <f t="shared" si="10"/>
        <v>219320.80559999999</v>
      </c>
      <c r="R16" s="25">
        <f t="shared" si="11"/>
        <v>164490.6042</v>
      </c>
      <c r="S16" s="54"/>
      <c r="T16" s="25">
        <f t="shared" si="12"/>
        <v>18107022.836800002</v>
      </c>
      <c r="U16" s="25">
        <v>30000</v>
      </c>
      <c r="V16" s="25">
        <f t="shared" si="13"/>
        <v>2093887.2504000003</v>
      </c>
      <c r="W16" s="25">
        <f t="shared" si="14"/>
        <v>78955.490015999996</v>
      </c>
      <c r="X16" s="25">
        <f t="shared" si="15"/>
        <v>1221500</v>
      </c>
      <c r="Y16" s="64">
        <v>6000</v>
      </c>
      <c r="Z16" s="64">
        <f t="shared" si="16"/>
        <v>21537365.577215999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5">
      <c r="A17" s="100" t="s">
        <v>134</v>
      </c>
      <c r="B17" s="49">
        <v>48.28</v>
      </c>
      <c r="C17" s="60">
        <f t="shared" ref="C17:D17" si="29">B17</f>
        <v>48.28</v>
      </c>
      <c r="D17" s="60">
        <f t="shared" si="29"/>
        <v>48.28</v>
      </c>
      <c r="E17" s="23">
        <f t="shared" si="1"/>
        <v>519.68592000000001</v>
      </c>
      <c r="F17" s="52">
        <v>21.98</v>
      </c>
      <c r="G17" s="22">
        <f t="shared" si="2"/>
        <v>236.59271999999999</v>
      </c>
      <c r="H17" s="23">
        <f t="shared" si="3"/>
        <v>756.27864</v>
      </c>
      <c r="I17" s="51">
        <f t="shared" si="4"/>
        <v>1096.604028</v>
      </c>
      <c r="J17" s="25">
        <f t="shared" si="5"/>
        <v>16449060.42</v>
      </c>
      <c r="K17" s="63">
        <f t="shared" ref="K17:K19" si="30">1*K4</f>
        <v>600000</v>
      </c>
      <c r="L17" s="25">
        <f>4*L2</f>
        <v>400000</v>
      </c>
      <c r="M17" s="25">
        <f t="shared" si="6"/>
        <v>17449060.420000002</v>
      </c>
      <c r="N17" s="54">
        <f t="shared" si="7"/>
        <v>0</v>
      </c>
      <c r="O17" s="25">
        <f t="shared" si="8"/>
        <v>17449060.420000002</v>
      </c>
      <c r="P17" s="25">
        <f t="shared" si="9"/>
        <v>274151.00699999998</v>
      </c>
      <c r="Q17" s="25">
        <f t="shared" si="10"/>
        <v>219320.80559999999</v>
      </c>
      <c r="R17" s="25">
        <f t="shared" si="11"/>
        <v>164490.6042</v>
      </c>
      <c r="S17" s="54"/>
      <c r="T17" s="25">
        <f t="shared" si="12"/>
        <v>18107022.836800002</v>
      </c>
      <c r="U17" s="25">
        <v>30000</v>
      </c>
      <c r="V17" s="25">
        <f t="shared" si="13"/>
        <v>2093887.2504000003</v>
      </c>
      <c r="W17" s="25">
        <f t="shared" si="14"/>
        <v>78955.490015999996</v>
      </c>
      <c r="X17" s="25">
        <f t="shared" si="15"/>
        <v>1221500</v>
      </c>
      <c r="Y17" s="64">
        <v>6000</v>
      </c>
      <c r="Z17" s="64">
        <f t="shared" si="16"/>
        <v>21537365.577215999</v>
      </c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5">
      <c r="A18" s="100" t="s">
        <v>135</v>
      </c>
      <c r="B18" s="49">
        <v>48.28</v>
      </c>
      <c r="C18" s="60">
        <f t="shared" ref="C18:D18" si="31">B18</f>
        <v>48.28</v>
      </c>
      <c r="D18" s="60">
        <f t="shared" si="31"/>
        <v>48.28</v>
      </c>
      <c r="E18" s="23">
        <f t="shared" si="1"/>
        <v>519.68592000000001</v>
      </c>
      <c r="F18" s="52">
        <v>21.98</v>
      </c>
      <c r="G18" s="22">
        <f t="shared" si="2"/>
        <v>236.59271999999999</v>
      </c>
      <c r="H18" s="23">
        <f t="shared" si="3"/>
        <v>756.27864</v>
      </c>
      <c r="I18" s="51">
        <f t="shared" si="4"/>
        <v>1096.604028</v>
      </c>
      <c r="J18" s="25">
        <f t="shared" si="5"/>
        <v>16449060.42</v>
      </c>
      <c r="K18" s="63">
        <f t="shared" si="30"/>
        <v>600000</v>
      </c>
      <c r="L18" s="25">
        <f>4*L2</f>
        <v>400000</v>
      </c>
      <c r="M18" s="25">
        <f t="shared" si="6"/>
        <v>17449060.420000002</v>
      </c>
      <c r="N18" s="54">
        <f t="shared" si="7"/>
        <v>0</v>
      </c>
      <c r="O18" s="25">
        <f t="shared" si="8"/>
        <v>17449060.420000002</v>
      </c>
      <c r="P18" s="25">
        <f t="shared" si="9"/>
        <v>274151.00699999998</v>
      </c>
      <c r="Q18" s="25">
        <f t="shared" si="10"/>
        <v>219320.80559999999</v>
      </c>
      <c r="R18" s="25">
        <f t="shared" si="11"/>
        <v>164490.6042</v>
      </c>
      <c r="S18" s="54"/>
      <c r="T18" s="25">
        <f t="shared" si="12"/>
        <v>18107022.836800002</v>
      </c>
      <c r="U18" s="25">
        <v>30000</v>
      </c>
      <c r="V18" s="25">
        <f t="shared" si="13"/>
        <v>2093887.2504000003</v>
      </c>
      <c r="W18" s="25">
        <f t="shared" si="14"/>
        <v>78955.490015999996</v>
      </c>
      <c r="X18" s="25">
        <f t="shared" si="15"/>
        <v>1221500</v>
      </c>
      <c r="Y18" s="64">
        <v>6000</v>
      </c>
      <c r="Z18" s="64">
        <f t="shared" si="16"/>
        <v>21537365.577215999</v>
      </c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21" customHeight="1" x14ac:dyDescent="0.25">
      <c r="A19" s="100" t="s">
        <v>136</v>
      </c>
      <c r="B19" s="49">
        <v>48.28</v>
      </c>
      <c r="C19" s="60">
        <f t="shared" ref="C19:D19" si="32">B19</f>
        <v>48.28</v>
      </c>
      <c r="D19" s="60">
        <f t="shared" si="32"/>
        <v>48.28</v>
      </c>
      <c r="E19" s="23">
        <f t="shared" si="1"/>
        <v>519.68592000000001</v>
      </c>
      <c r="F19" s="52">
        <v>21.98</v>
      </c>
      <c r="G19" s="22">
        <f t="shared" si="2"/>
        <v>236.59271999999999</v>
      </c>
      <c r="H19" s="23">
        <f t="shared" si="3"/>
        <v>756.27864</v>
      </c>
      <c r="I19" s="23">
        <f t="shared" si="4"/>
        <v>1096.604028</v>
      </c>
      <c r="J19" s="25">
        <f t="shared" si="5"/>
        <v>16449060.42</v>
      </c>
      <c r="K19" s="63">
        <f t="shared" si="30"/>
        <v>600000</v>
      </c>
      <c r="L19" s="25">
        <f>4*L2</f>
        <v>400000</v>
      </c>
      <c r="M19" s="25">
        <f t="shared" si="6"/>
        <v>17449060.420000002</v>
      </c>
      <c r="N19" s="54">
        <f t="shared" si="7"/>
        <v>0</v>
      </c>
      <c r="O19" s="25">
        <f t="shared" si="8"/>
        <v>17449060.420000002</v>
      </c>
      <c r="P19" s="25">
        <f t="shared" si="9"/>
        <v>274151.00699999998</v>
      </c>
      <c r="Q19" s="25">
        <f t="shared" si="10"/>
        <v>219320.80559999999</v>
      </c>
      <c r="R19" s="25">
        <f t="shared" si="11"/>
        <v>164490.6042</v>
      </c>
      <c r="S19" s="54"/>
      <c r="T19" s="25">
        <f t="shared" si="12"/>
        <v>18107022.836800002</v>
      </c>
      <c r="U19" s="25">
        <v>30000</v>
      </c>
      <c r="V19" s="25">
        <f t="shared" si="13"/>
        <v>2093887.2504000003</v>
      </c>
      <c r="W19" s="25">
        <f t="shared" si="14"/>
        <v>78955.490015999996</v>
      </c>
      <c r="X19" s="25">
        <f t="shared" si="15"/>
        <v>1221500</v>
      </c>
      <c r="Y19" s="64">
        <v>6000</v>
      </c>
      <c r="Z19" s="64">
        <f t="shared" si="16"/>
        <v>21537365.577215999</v>
      </c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</row>
    <row r="20" spans="1:37" ht="21" customHeight="1" x14ac:dyDescent="0.25">
      <c r="A20" s="100" t="s">
        <v>137</v>
      </c>
      <c r="B20" s="49">
        <v>37.1</v>
      </c>
      <c r="C20" s="60">
        <f t="shared" ref="C20:D20" si="33">B20</f>
        <v>37.1</v>
      </c>
      <c r="D20" s="60">
        <f t="shared" si="33"/>
        <v>37.1</v>
      </c>
      <c r="E20" s="73">
        <f t="shared" si="1"/>
        <v>399.34440000000001</v>
      </c>
      <c r="F20" s="52">
        <v>14.91</v>
      </c>
      <c r="G20" s="60">
        <f t="shared" si="2"/>
        <v>160.49124</v>
      </c>
      <c r="H20" s="73">
        <f t="shared" si="3"/>
        <v>559.83564000000001</v>
      </c>
      <c r="I20" s="73">
        <f t="shared" si="4"/>
        <v>811.76167800000007</v>
      </c>
      <c r="J20" s="54">
        <f t="shared" si="5"/>
        <v>12176425.170000002</v>
      </c>
      <c r="K20" s="74">
        <f>1*K2</f>
        <v>600000</v>
      </c>
      <c r="L20" s="54">
        <f>3*L2</f>
        <v>300000</v>
      </c>
      <c r="M20" s="54">
        <f t="shared" si="6"/>
        <v>13076425.170000002</v>
      </c>
      <c r="N20" s="54">
        <f t="shared" si="7"/>
        <v>0</v>
      </c>
      <c r="O20" s="54">
        <f t="shared" si="8"/>
        <v>13076425.170000002</v>
      </c>
      <c r="P20" s="54">
        <f t="shared" si="9"/>
        <v>202940.41950000002</v>
      </c>
      <c r="Q20" s="54">
        <f t="shared" si="10"/>
        <v>162352.33560000002</v>
      </c>
      <c r="R20" s="54">
        <f t="shared" si="11"/>
        <v>121764.25170000001</v>
      </c>
      <c r="S20" s="54"/>
      <c r="T20" s="54">
        <f t="shared" si="12"/>
        <v>13563482.176800003</v>
      </c>
      <c r="U20" s="54">
        <v>30000</v>
      </c>
      <c r="V20" s="54">
        <f t="shared" si="13"/>
        <v>1569171.0204000003</v>
      </c>
      <c r="W20" s="54">
        <f t="shared" si="14"/>
        <v>58446.840816000004</v>
      </c>
      <c r="X20" s="54">
        <f t="shared" si="15"/>
        <v>915400</v>
      </c>
      <c r="Y20" s="75">
        <v>6000</v>
      </c>
      <c r="Z20" s="75">
        <f t="shared" si="16"/>
        <v>16142500.038016004</v>
      </c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101"/>
      <c r="L21" s="102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9" t="s">
        <v>82</v>
      </c>
      <c r="L24" s="29" t="s">
        <v>83</v>
      </c>
      <c r="M24" s="28"/>
      <c r="N24" s="33">
        <f>100/6</f>
        <v>16.666666666666668</v>
      </c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5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6640625" defaultRowHeight="15" customHeight="1" x14ac:dyDescent="0.25"/>
  <cols>
    <col min="1" max="1" width="15.21875" customWidth="1"/>
    <col min="2" max="2" width="8" customWidth="1"/>
    <col min="3" max="4" width="6.109375" customWidth="1"/>
    <col min="5" max="5" width="5.77734375" customWidth="1"/>
    <col min="6" max="6" width="6" customWidth="1"/>
    <col min="7" max="7" width="5.44140625" customWidth="1"/>
    <col min="8" max="8" width="7.6640625" customWidth="1"/>
    <col min="9" max="9" width="9.1093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6.77734375" customWidth="1"/>
    <col min="15" max="15" width="11.44140625" customWidth="1"/>
    <col min="16" max="16" width="8" customWidth="1"/>
    <col min="17" max="17" width="7.6640625" customWidth="1"/>
    <col min="18" max="18" width="6.44140625" customWidth="1"/>
    <col min="19" max="19" width="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8">
        <v>600000</v>
      </c>
      <c r="L2" s="99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85</v>
      </c>
      <c r="G3" s="9" t="s">
        <v>86</v>
      </c>
      <c r="H3" s="9" t="s">
        <v>65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100" t="s">
        <v>121</v>
      </c>
      <c r="B4" s="49">
        <v>29.93</v>
      </c>
      <c r="C4" s="50">
        <f t="shared" ref="C4:D4" si="0">B4</f>
        <v>29.93</v>
      </c>
      <c r="D4" s="50">
        <f t="shared" si="0"/>
        <v>29.93</v>
      </c>
      <c r="E4" s="51">
        <f t="shared" ref="E4:E20" si="1">D4*10.764</f>
        <v>322.16651999999999</v>
      </c>
      <c r="F4" s="68">
        <v>6.86</v>
      </c>
      <c r="G4" s="50">
        <f t="shared" ref="G4:G20" si="2">F4*10.764</f>
        <v>73.841039999999992</v>
      </c>
      <c r="H4" s="51">
        <f t="shared" ref="H4:H20" si="3">E4+G4</f>
        <v>396.00756000000001</v>
      </c>
      <c r="I4" s="51">
        <f t="shared" ref="I4:I20" si="4">H4+(H4*45%)</f>
        <v>574.21096199999999</v>
      </c>
      <c r="J4" s="53">
        <f t="shared" ref="J4:J20" si="5">I4*$J$2</f>
        <v>8613164.4299999997</v>
      </c>
      <c r="K4" s="53">
        <f>1*K2</f>
        <v>600000</v>
      </c>
      <c r="L4" s="53">
        <f>2*L2</f>
        <v>200000</v>
      </c>
      <c r="M4" s="53">
        <f t="shared" ref="M4:M20" si="6">SUM(J4:L4)</f>
        <v>9413164.4299999997</v>
      </c>
      <c r="N4" s="54">
        <f t="shared" ref="N4:N20" si="7">($N$2*M4)</f>
        <v>0</v>
      </c>
      <c r="O4" s="53">
        <f t="shared" ref="O4:O20" si="8">M4-N4</f>
        <v>9413164.4299999997</v>
      </c>
      <c r="P4" s="53">
        <f t="shared" ref="P4:P20" si="9">I4*$P$2</f>
        <v>143552.74049999999</v>
      </c>
      <c r="Q4" s="53">
        <f t="shared" ref="Q4:Q20" si="10">I4*$Q$2</f>
        <v>114842.1924</v>
      </c>
      <c r="R4" s="53">
        <f t="shared" ref="R4:R20" si="11">I4*$R$2</f>
        <v>86131.6443</v>
      </c>
      <c r="S4" s="53">
        <v>0</v>
      </c>
      <c r="T4" s="53">
        <f t="shared" ref="T4:T20" si="12">SUM(O4:S4)</f>
        <v>9757691.0071999989</v>
      </c>
      <c r="U4" s="53">
        <v>30000</v>
      </c>
      <c r="V4" s="53">
        <f t="shared" ref="V4:V20" si="13">$V$2*O4</f>
        <v>1129579.7315999998</v>
      </c>
      <c r="W4" s="53">
        <f t="shared" ref="W4:W20" si="14">(12%*P4)+(12%*Q4)+(12%*R4)</f>
        <v>41343.189264000001</v>
      </c>
      <c r="X4" s="53">
        <f t="shared" ref="X4:X20" si="15">CEILING(($X$2*O4),100)</f>
        <v>659000</v>
      </c>
      <c r="Y4" s="55">
        <v>6000</v>
      </c>
      <c r="Z4" s="55">
        <f t="shared" ref="Z4:Z20" si="16">SUM(T4:Y4)</f>
        <v>11623613.928063998</v>
      </c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</row>
    <row r="5" spans="1:37" ht="21" customHeight="1" x14ac:dyDescent="0.25">
      <c r="A5" s="100" t="s">
        <v>122</v>
      </c>
      <c r="B5" s="49">
        <v>47.89</v>
      </c>
      <c r="C5" s="50">
        <f t="shared" ref="C5:D5" si="17">B5</f>
        <v>47.89</v>
      </c>
      <c r="D5" s="50">
        <f t="shared" si="17"/>
        <v>47.89</v>
      </c>
      <c r="E5" s="51">
        <f t="shared" si="1"/>
        <v>515.48795999999993</v>
      </c>
      <c r="F5" s="70">
        <v>0</v>
      </c>
      <c r="G5" s="50">
        <f t="shared" si="2"/>
        <v>0</v>
      </c>
      <c r="H5" s="51">
        <f t="shared" si="3"/>
        <v>515.48795999999993</v>
      </c>
      <c r="I5" s="51">
        <f t="shared" si="4"/>
        <v>747.45754199999988</v>
      </c>
      <c r="J5" s="53">
        <f t="shared" si="5"/>
        <v>11211863.129999999</v>
      </c>
      <c r="K5" s="53">
        <f>1*K2</f>
        <v>600000</v>
      </c>
      <c r="L5" s="53">
        <f>4*L2</f>
        <v>400000</v>
      </c>
      <c r="M5" s="53">
        <f t="shared" si="6"/>
        <v>12211863.129999999</v>
      </c>
      <c r="N5" s="54">
        <f t="shared" si="7"/>
        <v>0</v>
      </c>
      <c r="O5" s="53">
        <f t="shared" si="8"/>
        <v>12211863.129999999</v>
      </c>
      <c r="P5" s="53">
        <f t="shared" si="9"/>
        <v>186864.38549999997</v>
      </c>
      <c r="Q5" s="53">
        <f t="shared" si="10"/>
        <v>149491.50839999996</v>
      </c>
      <c r="R5" s="53">
        <f t="shared" si="11"/>
        <v>112118.63129999998</v>
      </c>
      <c r="S5" s="53">
        <v>0</v>
      </c>
      <c r="T5" s="53">
        <f t="shared" si="12"/>
        <v>12660337.655200001</v>
      </c>
      <c r="U5" s="53">
        <v>30000</v>
      </c>
      <c r="V5" s="53">
        <f t="shared" si="13"/>
        <v>1465423.5755999999</v>
      </c>
      <c r="W5" s="53">
        <f t="shared" si="14"/>
        <v>53816.943023999986</v>
      </c>
      <c r="X5" s="53">
        <f t="shared" si="15"/>
        <v>854900</v>
      </c>
      <c r="Y5" s="55">
        <v>6000</v>
      </c>
      <c r="Z5" s="55">
        <f t="shared" si="16"/>
        <v>15070478.173824001</v>
      </c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</row>
    <row r="6" spans="1:37" ht="21" customHeight="1" x14ac:dyDescent="0.25">
      <c r="A6" s="100" t="s">
        <v>123</v>
      </c>
      <c r="B6" s="49">
        <v>47.89</v>
      </c>
      <c r="C6" s="50">
        <f t="shared" ref="C6:D6" si="18">B6</f>
        <v>47.89</v>
      </c>
      <c r="D6" s="50">
        <f t="shared" si="18"/>
        <v>47.89</v>
      </c>
      <c r="E6" s="51">
        <f t="shared" si="1"/>
        <v>515.48795999999993</v>
      </c>
      <c r="F6" s="70">
        <v>0</v>
      </c>
      <c r="G6" s="50">
        <f t="shared" si="2"/>
        <v>0</v>
      </c>
      <c r="H6" s="51">
        <f t="shared" si="3"/>
        <v>515.48795999999993</v>
      </c>
      <c r="I6" s="51">
        <f t="shared" si="4"/>
        <v>747.45754199999988</v>
      </c>
      <c r="J6" s="53">
        <f t="shared" si="5"/>
        <v>11211863.129999999</v>
      </c>
      <c r="K6" s="53">
        <f>1*K2</f>
        <v>600000</v>
      </c>
      <c r="L6" s="53">
        <f>4*L2</f>
        <v>400000</v>
      </c>
      <c r="M6" s="53">
        <f t="shared" si="6"/>
        <v>12211863.129999999</v>
      </c>
      <c r="N6" s="54">
        <f t="shared" si="7"/>
        <v>0</v>
      </c>
      <c r="O6" s="53">
        <f t="shared" si="8"/>
        <v>12211863.129999999</v>
      </c>
      <c r="P6" s="53">
        <f t="shared" si="9"/>
        <v>186864.38549999997</v>
      </c>
      <c r="Q6" s="53">
        <f t="shared" si="10"/>
        <v>149491.50839999996</v>
      </c>
      <c r="R6" s="53">
        <f t="shared" si="11"/>
        <v>112118.63129999998</v>
      </c>
      <c r="S6" s="53">
        <v>0</v>
      </c>
      <c r="T6" s="53">
        <f t="shared" si="12"/>
        <v>12660337.655200001</v>
      </c>
      <c r="U6" s="53">
        <v>30000</v>
      </c>
      <c r="V6" s="53">
        <f t="shared" si="13"/>
        <v>1465423.5755999999</v>
      </c>
      <c r="W6" s="53">
        <f t="shared" si="14"/>
        <v>53816.943023999986</v>
      </c>
      <c r="X6" s="53">
        <f t="shared" si="15"/>
        <v>854900</v>
      </c>
      <c r="Y6" s="55">
        <v>6000</v>
      </c>
      <c r="Z6" s="55">
        <f t="shared" si="16"/>
        <v>15070478.173824001</v>
      </c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spans="1:37" ht="21" customHeight="1" x14ac:dyDescent="0.25">
      <c r="A7" s="100" t="s">
        <v>124</v>
      </c>
      <c r="B7" s="49">
        <v>47.89</v>
      </c>
      <c r="C7" s="50">
        <f t="shared" ref="C7:D7" si="19">B7</f>
        <v>47.89</v>
      </c>
      <c r="D7" s="50">
        <f t="shared" si="19"/>
        <v>47.89</v>
      </c>
      <c r="E7" s="51">
        <f t="shared" si="1"/>
        <v>515.48795999999993</v>
      </c>
      <c r="F7" s="70">
        <v>0</v>
      </c>
      <c r="G7" s="50">
        <f t="shared" si="2"/>
        <v>0</v>
      </c>
      <c r="H7" s="51">
        <f t="shared" si="3"/>
        <v>515.48795999999993</v>
      </c>
      <c r="I7" s="51">
        <f t="shared" si="4"/>
        <v>747.45754199999988</v>
      </c>
      <c r="J7" s="53">
        <f t="shared" si="5"/>
        <v>11211863.129999999</v>
      </c>
      <c r="K7" s="53">
        <f>1*K2</f>
        <v>600000</v>
      </c>
      <c r="L7" s="53">
        <f>4*L2</f>
        <v>400000</v>
      </c>
      <c r="M7" s="53">
        <f t="shared" si="6"/>
        <v>12211863.129999999</v>
      </c>
      <c r="N7" s="54">
        <f t="shared" si="7"/>
        <v>0</v>
      </c>
      <c r="O7" s="53">
        <f t="shared" si="8"/>
        <v>12211863.129999999</v>
      </c>
      <c r="P7" s="53">
        <f t="shared" si="9"/>
        <v>186864.38549999997</v>
      </c>
      <c r="Q7" s="53">
        <f t="shared" si="10"/>
        <v>149491.50839999996</v>
      </c>
      <c r="R7" s="53">
        <f t="shared" si="11"/>
        <v>112118.63129999998</v>
      </c>
      <c r="S7" s="53">
        <v>0</v>
      </c>
      <c r="T7" s="53">
        <f t="shared" si="12"/>
        <v>12660337.655200001</v>
      </c>
      <c r="U7" s="53">
        <v>30000</v>
      </c>
      <c r="V7" s="53">
        <f t="shared" si="13"/>
        <v>1465423.5755999999</v>
      </c>
      <c r="W7" s="53">
        <f t="shared" si="14"/>
        <v>53816.943023999986</v>
      </c>
      <c r="X7" s="53">
        <f t="shared" si="15"/>
        <v>854900</v>
      </c>
      <c r="Y7" s="55">
        <v>6000</v>
      </c>
      <c r="Z7" s="55">
        <f t="shared" si="16"/>
        <v>15070478.173824001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ht="21" customHeight="1" x14ac:dyDescent="0.25">
      <c r="A8" s="100" t="s">
        <v>125</v>
      </c>
      <c r="B8" s="49">
        <v>46.79</v>
      </c>
      <c r="C8" s="50">
        <f t="shared" ref="C8:D8" si="20">B8</f>
        <v>46.79</v>
      </c>
      <c r="D8" s="50">
        <f t="shared" si="20"/>
        <v>46.79</v>
      </c>
      <c r="E8" s="51">
        <f t="shared" si="1"/>
        <v>503.64755999999994</v>
      </c>
      <c r="F8" s="70">
        <v>0</v>
      </c>
      <c r="G8" s="50">
        <f t="shared" si="2"/>
        <v>0</v>
      </c>
      <c r="H8" s="51">
        <f t="shared" si="3"/>
        <v>503.64755999999994</v>
      </c>
      <c r="I8" s="51">
        <f t="shared" si="4"/>
        <v>730.28896199999986</v>
      </c>
      <c r="J8" s="53">
        <f t="shared" si="5"/>
        <v>10954334.429999998</v>
      </c>
      <c r="K8" s="61">
        <f>1*K2</f>
        <v>600000</v>
      </c>
      <c r="L8" s="53">
        <f>4*L2</f>
        <v>400000</v>
      </c>
      <c r="M8" s="53">
        <f t="shared" si="6"/>
        <v>11954334.429999998</v>
      </c>
      <c r="N8" s="54">
        <f t="shared" si="7"/>
        <v>0</v>
      </c>
      <c r="O8" s="53">
        <f t="shared" si="8"/>
        <v>11954334.429999998</v>
      </c>
      <c r="P8" s="53">
        <f t="shared" si="9"/>
        <v>182572.24049999996</v>
      </c>
      <c r="Q8" s="53">
        <f t="shared" si="10"/>
        <v>146057.79239999998</v>
      </c>
      <c r="R8" s="53">
        <f t="shared" si="11"/>
        <v>109543.34429999998</v>
      </c>
      <c r="S8" s="53">
        <v>0</v>
      </c>
      <c r="T8" s="53">
        <f t="shared" si="12"/>
        <v>12392507.807199998</v>
      </c>
      <c r="U8" s="53">
        <v>30000</v>
      </c>
      <c r="V8" s="53">
        <f t="shared" si="13"/>
        <v>1434520.1315999997</v>
      </c>
      <c r="W8" s="53">
        <f t="shared" si="14"/>
        <v>52580.805263999988</v>
      </c>
      <c r="X8" s="53">
        <f t="shared" si="15"/>
        <v>836900</v>
      </c>
      <c r="Y8" s="55">
        <v>6000</v>
      </c>
      <c r="Z8" s="55">
        <f t="shared" si="16"/>
        <v>14752508.744063998</v>
      </c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spans="1:37" ht="21" customHeight="1" x14ac:dyDescent="0.25">
      <c r="A9" s="100" t="s">
        <v>126</v>
      </c>
      <c r="B9" s="49">
        <v>59.29</v>
      </c>
      <c r="C9" s="50">
        <f t="shared" ref="C9:D9" si="21">B9</f>
        <v>59.29</v>
      </c>
      <c r="D9" s="50">
        <f t="shared" si="21"/>
        <v>59.29</v>
      </c>
      <c r="E9" s="51">
        <f t="shared" si="1"/>
        <v>638.19755999999995</v>
      </c>
      <c r="F9" s="70">
        <v>0</v>
      </c>
      <c r="G9" s="50">
        <f t="shared" si="2"/>
        <v>0</v>
      </c>
      <c r="H9" s="51">
        <f t="shared" si="3"/>
        <v>638.19755999999995</v>
      </c>
      <c r="I9" s="51">
        <f t="shared" si="4"/>
        <v>925.38646199999994</v>
      </c>
      <c r="J9" s="53">
        <f t="shared" si="5"/>
        <v>13880796.93</v>
      </c>
      <c r="K9" s="53">
        <f>1*K2</f>
        <v>600000</v>
      </c>
      <c r="L9" s="53">
        <f>5*L2</f>
        <v>500000</v>
      </c>
      <c r="M9" s="53">
        <f t="shared" si="6"/>
        <v>14980796.93</v>
      </c>
      <c r="N9" s="54">
        <f t="shared" si="7"/>
        <v>0</v>
      </c>
      <c r="O9" s="53">
        <f t="shared" si="8"/>
        <v>14980796.93</v>
      </c>
      <c r="P9" s="53">
        <f t="shared" si="9"/>
        <v>231346.61549999999</v>
      </c>
      <c r="Q9" s="53">
        <f t="shared" si="10"/>
        <v>185077.29239999998</v>
      </c>
      <c r="R9" s="53">
        <f t="shared" si="11"/>
        <v>138807.9693</v>
      </c>
      <c r="S9" s="53">
        <v>0</v>
      </c>
      <c r="T9" s="53">
        <f t="shared" si="12"/>
        <v>15536028.8072</v>
      </c>
      <c r="U9" s="53">
        <v>30000</v>
      </c>
      <c r="V9" s="53">
        <f t="shared" si="13"/>
        <v>1797695.6316</v>
      </c>
      <c r="W9" s="53">
        <f t="shared" si="14"/>
        <v>66627.825263999985</v>
      </c>
      <c r="X9" s="53">
        <f t="shared" si="15"/>
        <v>1048700</v>
      </c>
      <c r="Y9" s="55">
        <v>6000</v>
      </c>
      <c r="Z9" s="55">
        <f t="shared" si="16"/>
        <v>18485052.264063999</v>
      </c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ht="21" customHeight="1" x14ac:dyDescent="0.25">
      <c r="A10" s="100" t="s">
        <v>127</v>
      </c>
      <c r="B10" s="49">
        <v>49.92</v>
      </c>
      <c r="C10" s="60">
        <f t="shared" ref="C10:D10" si="22">B10</f>
        <v>49.92</v>
      </c>
      <c r="D10" s="60">
        <f t="shared" si="22"/>
        <v>49.92</v>
      </c>
      <c r="E10" s="51">
        <f t="shared" si="1"/>
        <v>537.33888000000002</v>
      </c>
      <c r="F10" s="70">
        <v>0</v>
      </c>
      <c r="G10" s="50">
        <f t="shared" si="2"/>
        <v>0</v>
      </c>
      <c r="H10" s="51">
        <f t="shared" si="3"/>
        <v>537.33888000000002</v>
      </c>
      <c r="I10" s="51">
        <f t="shared" si="4"/>
        <v>779.14137600000004</v>
      </c>
      <c r="J10" s="53">
        <f t="shared" si="5"/>
        <v>11687120.640000001</v>
      </c>
      <c r="K10" s="53">
        <f>1*K2</f>
        <v>600000</v>
      </c>
      <c r="L10" s="53">
        <f>4*L2</f>
        <v>400000</v>
      </c>
      <c r="M10" s="53">
        <f t="shared" si="6"/>
        <v>12687120.640000001</v>
      </c>
      <c r="N10" s="54">
        <f t="shared" si="7"/>
        <v>0</v>
      </c>
      <c r="O10" s="53">
        <f t="shared" si="8"/>
        <v>12687120.640000001</v>
      </c>
      <c r="P10" s="53">
        <f t="shared" si="9"/>
        <v>194785.34400000001</v>
      </c>
      <c r="Q10" s="53">
        <f t="shared" si="10"/>
        <v>155828.2752</v>
      </c>
      <c r="R10" s="53">
        <f t="shared" si="11"/>
        <v>116871.20640000001</v>
      </c>
      <c r="S10" s="54"/>
      <c r="T10" s="53">
        <f t="shared" si="12"/>
        <v>13154605.465600001</v>
      </c>
      <c r="U10" s="53">
        <v>30000</v>
      </c>
      <c r="V10" s="53">
        <f t="shared" si="13"/>
        <v>1522454.4768000001</v>
      </c>
      <c r="W10" s="53">
        <f t="shared" si="14"/>
        <v>56098.179072000006</v>
      </c>
      <c r="X10" s="53">
        <f t="shared" si="15"/>
        <v>888100</v>
      </c>
      <c r="Y10" s="55">
        <v>6000</v>
      </c>
      <c r="Z10" s="55">
        <f t="shared" si="16"/>
        <v>15657258.121472001</v>
      </c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ht="21" customHeight="1" x14ac:dyDescent="0.25">
      <c r="A11" s="100" t="s">
        <v>128</v>
      </c>
      <c r="B11" s="49">
        <v>50.33</v>
      </c>
      <c r="C11" s="60">
        <f t="shared" ref="C11:D11" si="23">B11</f>
        <v>50.33</v>
      </c>
      <c r="D11" s="60">
        <f t="shared" si="23"/>
        <v>50.33</v>
      </c>
      <c r="E11" s="51">
        <f t="shared" si="1"/>
        <v>541.75211999999999</v>
      </c>
      <c r="F11" s="70">
        <v>0</v>
      </c>
      <c r="G11" s="50">
        <f t="shared" si="2"/>
        <v>0</v>
      </c>
      <c r="H11" s="51">
        <f t="shared" si="3"/>
        <v>541.75211999999999</v>
      </c>
      <c r="I11" s="51">
        <f t="shared" si="4"/>
        <v>785.54057399999999</v>
      </c>
      <c r="J11" s="53">
        <f t="shared" si="5"/>
        <v>11783108.609999999</v>
      </c>
      <c r="K11" s="53">
        <f>1*K2</f>
        <v>600000</v>
      </c>
      <c r="L11" s="53">
        <f>4*L2</f>
        <v>400000</v>
      </c>
      <c r="M11" s="53">
        <f t="shared" si="6"/>
        <v>12783108.609999999</v>
      </c>
      <c r="N11" s="54">
        <f t="shared" si="7"/>
        <v>0</v>
      </c>
      <c r="O11" s="53">
        <f t="shared" si="8"/>
        <v>12783108.609999999</v>
      </c>
      <c r="P11" s="53">
        <f t="shared" si="9"/>
        <v>196385.14350000001</v>
      </c>
      <c r="Q11" s="53">
        <f t="shared" si="10"/>
        <v>157108.11480000001</v>
      </c>
      <c r="R11" s="53">
        <f t="shared" si="11"/>
        <v>117831.0861</v>
      </c>
      <c r="S11" s="54"/>
      <c r="T11" s="53">
        <f t="shared" si="12"/>
        <v>13254432.954400001</v>
      </c>
      <c r="U11" s="53">
        <v>30000</v>
      </c>
      <c r="V11" s="53">
        <f t="shared" si="13"/>
        <v>1533973.0331999999</v>
      </c>
      <c r="W11" s="53">
        <f t="shared" si="14"/>
        <v>56558.921327999997</v>
      </c>
      <c r="X11" s="53">
        <f t="shared" si="15"/>
        <v>894900</v>
      </c>
      <c r="Y11" s="55">
        <v>6000</v>
      </c>
      <c r="Z11" s="55">
        <f t="shared" si="16"/>
        <v>15775864.908928001</v>
      </c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ht="21" customHeight="1" x14ac:dyDescent="0.25">
      <c r="A12" s="100" t="s">
        <v>129</v>
      </c>
      <c r="B12" s="49">
        <v>60.88</v>
      </c>
      <c r="C12" s="60">
        <f t="shared" ref="C12:D12" si="24">B12</f>
        <v>60.88</v>
      </c>
      <c r="D12" s="60">
        <f t="shared" si="24"/>
        <v>60.88</v>
      </c>
      <c r="E12" s="51">
        <f t="shared" si="1"/>
        <v>655.31232</v>
      </c>
      <c r="F12" s="70">
        <v>0</v>
      </c>
      <c r="G12" s="50">
        <f t="shared" si="2"/>
        <v>0</v>
      </c>
      <c r="H12" s="51">
        <f t="shared" si="3"/>
        <v>655.31232</v>
      </c>
      <c r="I12" s="51">
        <f t="shared" si="4"/>
        <v>950.20286400000009</v>
      </c>
      <c r="J12" s="53">
        <f t="shared" si="5"/>
        <v>14253042.960000001</v>
      </c>
      <c r="K12" s="61">
        <f>1*K2</f>
        <v>600000</v>
      </c>
      <c r="L12" s="53">
        <f>5*L2</f>
        <v>500000</v>
      </c>
      <c r="M12" s="53">
        <f t="shared" si="6"/>
        <v>15353042.960000001</v>
      </c>
      <c r="N12" s="54">
        <f t="shared" si="7"/>
        <v>0</v>
      </c>
      <c r="O12" s="53">
        <f t="shared" si="8"/>
        <v>15353042.960000001</v>
      </c>
      <c r="P12" s="53">
        <f t="shared" si="9"/>
        <v>237550.71600000001</v>
      </c>
      <c r="Q12" s="53">
        <f t="shared" si="10"/>
        <v>190040.57280000002</v>
      </c>
      <c r="R12" s="53">
        <f t="shared" si="11"/>
        <v>142530.4296</v>
      </c>
      <c r="S12" s="54"/>
      <c r="T12" s="53">
        <f t="shared" si="12"/>
        <v>15923164.678400001</v>
      </c>
      <c r="U12" s="53">
        <v>30000</v>
      </c>
      <c r="V12" s="53">
        <f t="shared" si="13"/>
        <v>1842365.1552000002</v>
      </c>
      <c r="W12" s="53">
        <f t="shared" si="14"/>
        <v>68414.606207999997</v>
      </c>
      <c r="X12" s="53">
        <f t="shared" si="15"/>
        <v>1074800</v>
      </c>
      <c r="Y12" s="55">
        <v>6000</v>
      </c>
      <c r="Z12" s="55">
        <f t="shared" si="16"/>
        <v>18944744.439808</v>
      </c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spans="1:37" ht="21" customHeight="1" x14ac:dyDescent="0.25">
      <c r="A13" s="100" t="s">
        <v>130</v>
      </c>
      <c r="B13" s="49">
        <v>48.28</v>
      </c>
      <c r="C13" s="60">
        <f t="shared" ref="C13:D13" si="25">B13</f>
        <v>48.28</v>
      </c>
      <c r="D13" s="60">
        <f t="shared" si="25"/>
        <v>48.28</v>
      </c>
      <c r="E13" s="51">
        <f t="shared" si="1"/>
        <v>519.68592000000001</v>
      </c>
      <c r="F13" s="70">
        <v>0</v>
      </c>
      <c r="G13" s="50">
        <f t="shared" si="2"/>
        <v>0</v>
      </c>
      <c r="H13" s="51">
        <f t="shared" si="3"/>
        <v>519.68592000000001</v>
      </c>
      <c r="I13" s="51">
        <f t="shared" si="4"/>
        <v>753.54458399999999</v>
      </c>
      <c r="J13" s="53">
        <f t="shared" si="5"/>
        <v>11303168.76</v>
      </c>
      <c r="K13" s="61">
        <f>1*K2</f>
        <v>600000</v>
      </c>
      <c r="L13" s="53">
        <f>4*L2</f>
        <v>400000</v>
      </c>
      <c r="M13" s="53">
        <f t="shared" si="6"/>
        <v>12303168.76</v>
      </c>
      <c r="N13" s="54">
        <f t="shared" si="7"/>
        <v>0</v>
      </c>
      <c r="O13" s="53">
        <f t="shared" si="8"/>
        <v>12303168.76</v>
      </c>
      <c r="P13" s="53">
        <f t="shared" si="9"/>
        <v>188386.14600000001</v>
      </c>
      <c r="Q13" s="53">
        <f t="shared" si="10"/>
        <v>150708.91680000001</v>
      </c>
      <c r="R13" s="53">
        <f t="shared" si="11"/>
        <v>113031.6876</v>
      </c>
      <c r="S13" s="54"/>
      <c r="T13" s="53">
        <f t="shared" si="12"/>
        <v>12755295.510399999</v>
      </c>
      <c r="U13" s="53">
        <v>30000</v>
      </c>
      <c r="V13" s="53">
        <f t="shared" si="13"/>
        <v>1476380.2511999998</v>
      </c>
      <c r="W13" s="53">
        <f t="shared" si="14"/>
        <v>54255.210048000001</v>
      </c>
      <c r="X13" s="53">
        <f t="shared" si="15"/>
        <v>861300</v>
      </c>
      <c r="Y13" s="55">
        <v>6000</v>
      </c>
      <c r="Z13" s="55">
        <f t="shared" si="16"/>
        <v>15183230.971647998</v>
      </c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ht="21" customHeight="1" x14ac:dyDescent="0.25">
      <c r="A14" s="100" t="s">
        <v>131</v>
      </c>
      <c r="B14" s="49">
        <v>60.88</v>
      </c>
      <c r="C14" s="60">
        <f t="shared" ref="C14:D14" si="26">B14</f>
        <v>60.88</v>
      </c>
      <c r="D14" s="60">
        <f t="shared" si="26"/>
        <v>60.88</v>
      </c>
      <c r="E14" s="51">
        <f t="shared" si="1"/>
        <v>655.31232</v>
      </c>
      <c r="F14" s="70">
        <v>0</v>
      </c>
      <c r="G14" s="50">
        <f t="shared" si="2"/>
        <v>0</v>
      </c>
      <c r="H14" s="51">
        <f t="shared" si="3"/>
        <v>655.31232</v>
      </c>
      <c r="I14" s="51">
        <f t="shared" si="4"/>
        <v>950.20286400000009</v>
      </c>
      <c r="J14" s="53">
        <f t="shared" si="5"/>
        <v>14253042.960000001</v>
      </c>
      <c r="K14" s="61">
        <f>1*K2</f>
        <v>600000</v>
      </c>
      <c r="L14" s="53">
        <f>5*L2</f>
        <v>500000</v>
      </c>
      <c r="M14" s="53">
        <f t="shared" si="6"/>
        <v>15353042.960000001</v>
      </c>
      <c r="N14" s="54">
        <f t="shared" si="7"/>
        <v>0</v>
      </c>
      <c r="O14" s="53">
        <f t="shared" si="8"/>
        <v>15353042.960000001</v>
      </c>
      <c r="P14" s="53">
        <f t="shared" si="9"/>
        <v>237550.71600000001</v>
      </c>
      <c r="Q14" s="53">
        <f t="shared" si="10"/>
        <v>190040.57280000002</v>
      </c>
      <c r="R14" s="53">
        <f t="shared" si="11"/>
        <v>142530.4296</v>
      </c>
      <c r="S14" s="54"/>
      <c r="T14" s="53">
        <f t="shared" si="12"/>
        <v>15923164.678400001</v>
      </c>
      <c r="U14" s="53">
        <v>30000</v>
      </c>
      <c r="V14" s="53">
        <f t="shared" si="13"/>
        <v>1842365.1552000002</v>
      </c>
      <c r="W14" s="53">
        <f t="shared" si="14"/>
        <v>68414.606207999997</v>
      </c>
      <c r="X14" s="53">
        <f t="shared" si="15"/>
        <v>1074800</v>
      </c>
      <c r="Y14" s="55">
        <v>6000</v>
      </c>
      <c r="Z14" s="55">
        <f t="shared" si="16"/>
        <v>18944744.439808</v>
      </c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spans="1:37" ht="21" customHeight="1" x14ac:dyDescent="0.25">
      <c r="A15" s="100" t="s">
        <v>132</v>
      </c>
      <c r="B15" s="49">
        <v>48.28</v>
      </c>
      <c r="C15" s="60">
        <f t="shared" ref="C15:D15" si="27">B15</f>
        <v>48.28</v>
      </c>
      <c r="D15" s="60">
        <f t="shared" si="27"/>
        <v>48.28</v>
      </c>
      <c r="E15" s="23">
        <f t="shared" si="1"/>
        <v>519.68592000000001</v>
      </c>
      <c r="F15" s="24">
        <v>0</v>
      </c>
      <c r="G15" s="22">
        <f t="shared" si="2"/>
        <v>0</v>
      </c>
      <c r="H15" s="23">
        <f t="shared" si="3"/>
        <v>519.68592000000001</v>
      </c>
      <c r="I15" s="51">
        <f t="shared" si="4"/>
        <v>753.54458399999999</v>
      </c>
      <c r="J15" s="25">
        <f t="shared" si="5"/>
        <v>11303168.76</v>
      </c>
      <c r="K15" s="63">
        <f>1*K2</f>
        <v>600000</v>
      </c>
      <c r="L15" s="25">
        <f>4*L2</f>
        <v>400000</v>
      </c>
      <c r="M15" s="25">
        <f t="shared" si="6"/>
        <v>12303168.76</v>
      </c>
      <c r="N15" s="54">
        <f t="shared" si="7"/>
        <v>0</v>
      </c>
      <c r="O15" s="25">
        <f t="shared" si="8"/>
        <v>12303168.76</v>
      </c>
      <c r="P15" s="25">
        <f t="shared" si="9"/>
        <v>188386.14600000001</v>
      </c>
      <c r="Q15" s="25">
        <f t="shared" si="10"/>
        <v>150708.91680000001</v>
      </c>
      <c r="R15" s="25">
        <f t="shared" si="11"/>
        <v>113031.6876</v>
      </c>
      <c r="S15" s="54"/>
      <c r="T15" s="25">
        <f t="shared" si="12"/>
        <v>12755295.510399999</v>
      </c>
      <c r="U15" s="25">
        <v>30000</v>
      </c>
      <c r="V15" s="25">
        <f t="shared" si="13"/>
        <v>1476380.2511999998</v>
      </c>
      <c r="W15" s="25">
        <f t="shared" si="14"/>
        <v>54255.210048000001</v>
      </c>
      <c r="X15" s="25">
        <f t="shared" si="15"/>
        <v>861300</v>
      </c>
      <c r="Y15" s="64">
        <v>6000</v>
      </c>
      <c r="Z15" s="64">
        <f t="shared" si="16"/>
        <v>15183230.971647998</v>
      </c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21" customHeight="1" x14ac:dyDescent="0.25">
      <c r="A16" s="100" t="s">
        <v>133</v>
      </c>
      <c r="B16" s="49">
        <v>48.28</v>
      </c>
      <c r="C16" s="60">
        <f t="shared" ref="C16:D16" si="28">B16</f>
        <v>48.28</v>
      </c>
      <c r="D16" s="60">
        <f t="shared" si="28"/>
        <v>48.28</v>
      </c>
      <c r="E16" s="23">
        <f t="shared" si="1"/>
        <v>519.68592000000001</v>
      </c>
      <c r="F16" s="24">
        <v>0</v>
      </c>
      <c r="G16" s="22">
        <f t="shared" si="2"/>
        <v>0</v>
      </c>
      <c r="H16" s="23">
        <f t="shared" si="3"/>
        <v>519.68592000000001</v>
      </c>
      <c r="I16" s="51">
        <f t="shared" si="4"/>
        <v>753.54458399999999</v>
      </c>
      <c r="J16" s="25">
        <f t="shared" si="5"/>
        <v>11303168.76</v>
      </c>
      <c r="K16" s="63">
        <f>1*K2</f>
        <v>600000</v>
      </c>
      <c r="L16" s="25">
        <f>4*L2</f>
        <v>400000</v>
      </c>
      <c r="M16" s="25">
        <f t="shared" si="6"/>
        <v>12303168.76</v>
      </c>
      <c r="N16" s="54">
        <f t="shared" si="7"/>
        <v>0</v>
      </c>
      <c r="O16" s="25">
        <f t="shared" si="8"/>
        <v>12303168.76</v>
      </c>
      <c r="P16" s="25">
        <f t="shared" si="9"/>
        <v>188386.14600000001</v>
      </c>
      <c r="Q16" s="25">
        <f t="shared" si="10"/>
        <v>150708.91680000001</v>
      </c>
      <c r="R16" s="25">
        <f t="shared" si="11"/>
        <v>113031.6876</v>
      </c>
      <c r="S16" s="54"/>
      <c r="T16" s="25">
        <f t="shared" si="12"/>
        <v>12755295.510399999</v>
      </c>
      <c r="U16" s="25">
        <v>30000</v>
      </c>
      <c r="V16" s="25">
        <f t="shared" si="13"/>
        <v>1476380.2511999998</v>
      </c>
      <c r="W16" s="25">
        <f t="shared" si="14"/>
        <v>54255.210048000001</v>
      </c>
      <c r="X16" s="25">
        <f t="shared" si="15"/>
        <v>861300</v>
      </c>
      <c r="Y16" s="64">
        <v>6000</v>
      </c>
      <c r="Z16" s="64">
        <f t="shared" si="16"/>
        <v>15183230.971647998</v>
      </c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21" customHeight="1" x14ac:dyDescent="0.25">
      <c r="A17" s="100" t="s">
        <v>134</v>
      </c>
      <c r="B17" s="49">
        <v>48.28</v>
      </c>
      <c r="C17" s="60">
        <f t="shared" ref="C17:D17" si="29">B17</f>
        <v>48.28</v>
      </c>
      <c r="D17" s="60">
        <f t="shared" si="29"/>
        <v>48.28</v>
      </c>
      <c r="E17" s="23">
        <f t="shared" si="1"/>
        <v>519.68592000000001</v>
      </c>
      <c r="F17" s="24">
        <v>0</v>
      </c>
      <c r="G17" s="22">
        <f t="shared" si="2"/>
        <v>0</v>
      </c>
      <c r="H17" s="23">
        <f t="shared" si="3"/>
        <v>519.68592000000001</v>
      </c>
      <c r="I17" s="51">
        <f t="shared" si="4"/>
        <v>753.54458399999999</v>
      </c>
      <c r="J17" s="25">
        <f t="shared" si="5"/>
        <v>11303168.76</v>
      </c>
      <c r="K17" s="63">
        <f t="shared" ref="K17:K19" si="30">1*K4</f>
        <v>600000</v>
      </c>
      <c r="L17" s="25">
        <f>4*L2</f>
        <v>400000</v>
      </c>
      <c r="M17" s="25">
        <f t="shared" si="6"/>
        <v>12303168.76</v>
      </c>
      <c r="N17" s="54">
        <f t="shared" si="7"/>
        <v>0</v>
      </c>
      <c r="O17" s="25">
        <f t="shared" si="8"/>
        <v>12303168.76</v>
      </c>
      <c r="P17" s="25">
        <f t="shared" si="9"/>
        <v>188386.14600000001</v>
      </c>
      <c r="Q17" s="25">
        <f t="shared" si="10"/>
        <v>150708.91680000001</v>
      </c>
      <c r="R17" s="25">
        <f t="shared" si="11"/>
        <v>113031.6876</v>
      </c>
      <c r="S17" s="54"/>
      <c r="T17" s="25">
        <f t="shared" si="12"/>
        <v>12755295.510399999</v>
      </c>
      <c r="U17" s="25">
        <v>30000</v>
      </c>
      <c r="V17" s="25">
        <f t="shared" si="13"/>
        <v>1476380.2511999998</v>
      </c>
      <c r="W17" s="25">
        <f t="shared" si="14"/>
        <v>54255.210048000001</v>
      </c>
      <c r="X17" s="25">
        <f t="shared" si="15"/>
        <v>861300</v>
      </c>
      <c r="Y17" s="64">
        <v>6000</v>
      </c>
      <c r="Z17" s="64">
        <f t="shared" si="16"/>
        <v>15183230.971647998</v>
      </c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</row>
    <row r="18" spans="1:37" ht="21" customHeight="1" x14ac:dyDescent="0.25">
      <c r="A18" s="100" t="s">
        <v>135</v>
      </c>
      <c r="B18" s="49">
        <v>48.28</v>
      </c>
      <c r="C18" s="60">
        <f t="shared" ref="C18:D18" si="31">B18</f>
        <v>48.28</v>
      </c>
      <c r="D18" s="60">
        <f t="shared" si="31"/>
        <v>48.28</v>
      </c>
      <c r="E18" s="23">
        <f t="shared" si="1"/>
        <v>519.68592000000001</v>
      </c>
      <c r="F18" s="24">
        <v>0</v>
      </c>
      <c r="G18" s="22">
        <f t="shared" si="2"/>
        <v>0</v>
      </c>
      <c r="H18" s="23">
        <f t="shared" si="3"/>
        <v>519.68592000000001</v>
      </c>
      <c r="I18" s="51">
        <f t="shared" si="4"/>
        <v>753.54458399999999</v>
      </c>
      <c r="J18" s="25">
        <f t="shared" si="5"/>
        <v>11303168.76</v>
      </c>
      <c r="K18" s="63">
        <f t="shared" si="30"/>
        <v>600000</v>
      </c>
      <c r="L18" s="25">
        <f>4*L2</f>
        <v>400000</v>
      </c>
      <c r="M18" s="25">
        <f t="shared" si="6"/>
        <v>12303168.76</v>
      </c>
      <c r="N18" s="54">
        <f t="shared" si="7"/>
        <v>0</v>
      </c>
      <c r="O18" s="25">
        <f t="shared" si="8"/>
        <v>12303168.76</v>
      </c>
      <c r="P18" s="25">
        <f t="shared" si="9"/>
        <v>188386.14600000001</v>
      </c>
      <c r="Q18" s="25">
        <f t="shared" si="10"/>
        <v>150708.91680000001</v>
      </c>
      <c r="R18" s="25">
        <f t="shared" si="11"/>
        <v>113031.6876</v>
      </c>
      <c r="S18" s="54"/>
      <c r="T18" s="25">
        <f t="shared" si="12"/>
        <v>12755295.510399999</v>
      </c>
      <c r="U18" s="25">
        <v>30000</v>
      </c>
      <c r="V18" s="25">
        <f t="shared" si="13"/>
        <v>1476380.2511999998</v>
      </c>
      <c r="W18" s="25">
        <f t="shared" si="14"/>
        <v>54255.210048000001</v>
      </c>
      <c r="X18" s="25">
        <f t="shared" si="15"/>
        <v>861300</v>
      </c>
      <c r="Y18" s="64">
        <v>6000</v>
      </c>
      <c r="Z18" s="64">
        <f t="shared" si="16"/>
        <v>15183230.971647998</v>
      </c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</row>
    <row r="19" spans="1:37" ht="21" customHeight="1" x14ac:dyDescent="0.25">
      <c r="A19" s="100" t="s">
        <v>136</v>
      </c>
      <c r="B19" s="49">
        <v>48.28</v>
      </c>
      <c r="C19" s="60">
        <f t="shared" ref="C19:D19" si="32">B19</f>
        <v>48.28</v>
      </c>
      <c r="D19" s="60">
        <f t="shared" si="32"/>
        <v>48.28</v>
      </c>
      <c r="E19" s="23">
        <f t="shared" si="1"/>
        <v>519.68592000000001</v>
      </c>
      <c r="F19" s="24">
        <v>0</v>
      </c>
      <c r="G19" s="22">
        <f t="shared" si="2"/>
        <v>0</v>
      </c>
      <c r="H19" s="23">
        <f t="shared" si="3"/>
        <v>519.68592000000001</v>
      </c>
      <c r="I19" s="23">
        <f t="shared" si="4"/>
        <v>753.54458399999999</v>
      </c>
      <c r="J19" s="25">
        <f t="shared" si="5"/>
        <v>11303168.76</v>
      </c>
      <c r="K19" s="63">
        <f t="shared" si="30"/>
        <v>600000</v>
      </c>
      <c r="L19" s="25">
        <f>4*L2</f>
        <v>400000</v>
      </c>
      <c r="M19" s="25">
        <f t="shared" si="6"/>
        <v>12303168.76</v>
      </c>
      <c r="N19" s="54">
        <f t="shared" si="7"/>
        <v>0</v>
      </c>
      <c r="O19" s="25">
        <f t="shared" si="8"/>
        <v>12303168.76</v>
      </c>
      <c r="P19" s="25">
        <f t="shared" si="9"/>
        <v>188386.14600000001</v>
      </c>
      <c r="Q19" s="25">
        <f t="shared" si="10"/>
        <v>150708.91680000001</v>
      </c>
      <c r="R19" s="25">
        <f t="shared" si="11"/>
        <v>113031.6876</v>
      </c>
      <c r="S19" s="54"/>
      <c r="T19" s="25">
        <f t="shared" si="12"/>
        <v>12755295.510399999</v>
      </c>
      <c r="U19" s="25">
        <v>30000</v>
      </c>
      <c r="V19" s="25">
        <f t="shared" si="13"/>
        <v>1476380.2511999998</v>
      </c>
      <c r="W19" s="25">
        <f t="shared" si="14"/>
        <v>54255.210048000001</v>
      </c>
      <c r="X19" s="25">
        <f t="shared" si="15"/>
        <v>861300</v>
      </c>
      <c r="Y19" s="64">
        <v>6000</v>
      </c>
      <c r="Z19" s="64">
        <f t="shared" si="16"/>
        <v>15183230.971647998</v>
      </c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</row>
    <row r="20" spans="1:37" ht="21" customHeight="1" x14ac:dyDescent="0.25">
      <c r="A20" s="100" t="s">
        <v>137</v>
      </c>
      <c r="B20" s="49">
        <v>37.1</v>
      </c>
      <c r="C20" s="60">
        <f t="shared" ref="C20:D20" si="33">B20</f>
        <v>37.1</v>
      </c>
      <c r="D20" s="60">
        <f t="shared" si="33"/>
        <v>37.1</v>
      </c>
      <c r="E20" s="73">
        <f t="shared" si="1"/>
        <v>399.34440000000001</v>
      </c>
      <c r="F20" s="20">
        <v>0</v>
      </c>
      <c r="G20" s="60">
        <f t="shared" si="2"/>
        <v>0</v>
      </c>
      <c r="H20" s="73">
        <f t="shared" si="3"/>
        <v>399.34440000000001</v>
      </c>
      <c r="I20" s="73">
        <f t="shared" si="4"/>
        <v>579.04938000000004</v>
      </c>
      <c r="J20" s="54">
        <f t="shared" si="5"/>
        <v>8685740.7000000011</v>
      </c>
      <c r="K20" s="74">
        <f>1*K2</f>
        <v>600000</v>
      </c>
      <c r="L20" s="54">
        <f>3*L2</f>
        <v>300000</v>
      </c>
      <c r="M20" s="54">
        <f t="shared" si="6"/>
        <v>9585740.7000000011</v>
      </c>
      <c r="N20" s="54">
        <f t="shared" si="7"/>
        <v>0</v>
      </c>
      <c r="O20" s="54">
        <f t="shared" si="8"/>
        <v>9585740.7000000011</v>
      </c>
      <c r="P20" s="54">
        <f t="shared" si="9"/>
        <v>144762.345</v>
      </c>
      <c r="Q20" s="54">
        <f t="shared" si="10"/>
        <v>115809.876</v>
      </c>
      <c r="R20" s="54">
        <f t="shared" si="11"/>
        <v>86857.407000000007</v>
      </c>
      <c r="S20" s="54"/>
      <c r="T20" s="54">
        <f t="shared" si="12"/>
        <v>9933170.3280000016</v>
      </c>
      <c r="U20" s="54">
        <v>30000</v>
      </c>
      <c r="V20" s="54">
        <f t="shared" si="13"/>
        <v>1150288.8840000001</v>
      </c>
      <c r="W20" s="54">
        <f t="shared" si="14"/>
        <v>41691.555359999998</v>
      </c>
      <c r="X20" s="54">
        <f t="shared" si="15"/>
        <v>671100</v>
      </c>
      <c r="Y20" s="75">
        <v>6000</v>
      </c>
      <c r="Z20" s="75">
        <f t="shared" si="16"/>
        <v>11832250.767360002</v>
      </c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spans="1:37" ht="11.25" customHeight="1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101"/>
      <c r="L21" s="102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9" t="s">
        <v>82</v>
      </c>
      <c r="K23" s="29" t="s">
        <v>83</v>
      </c>
      <c r="L23" s="28"/>
      <c r="M23" s="33">
        <f>100/6</f>
        <v>16.666666666666668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5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K1005"/>
  <sheetViews>
    <sheetView workbookViewId="0">
      <selection activeCell="Y2" sqref="Y2"/>
    </sheetView>
  </sheetViews>
  <sheetFormatPr defaultColWidth="12.6640625" defaultRowHeight="15" customHeight="1" x14ac:dyDescent="0.25"/>
  <cols>
    <col min="1" max="1" width="15.21875" customWidth="1"/>
    <col min="2" max="2" width="8" customWidth="1"/>
    <col min="3" max="4" width="6.109375" customWidth="1"/>
    <col min="5" max="5" width="5.77734375" customWidth="1"/>
    <col min="6" max="6" width="6" customWidth="1"/>
    <col min="7" max="7" width="5.44140625" customWidth="1"/>
    <col min="8" max="8" width="7.6640625" customWidth="1"/>
    <col min="9" max="9" width="9.1093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6.77734375" customWidth="1"/>
    <col min="15" max="15" width="11.44140625" customWidth="1"/>
    <col min="16" max="16" width="8" customWidth="1"/>
    <col min="17" max="17" width="7.6640625" customWidth="1"/>
    <col min="18" max="18" width="6.44140625" customWidth="1"/>
    <col min="19" max="19" width="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8">
        <v>600000</v>
      </c>
      <c r="L2" s="99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85</v>
      </c>
      <c r="G3" s="9" t="s">
        <v>86</v>
      </c>
      <c r="H3" s="9" t="s">
        <v>65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120" t="s">
        <v>121</v>
      </c>
      <c r="B4" s="147">
        <v>29.93</v>
      </c>
      <c r="C4" s="121">
        <f t="shared" ref="C4:D4" si="0">B4</f>
        <v>29.93</v>
      </c>
      <c r="D4" s="121">
        <f t="shared" si="0"/>
        <v>29.93</v>
      </c>
      <c r="E4" s="122">
        <f t="shared" ref="E4:E7" si="1">D4*10.764</f>
        <v>322.16651999999999</v>
      </c>
      <c r="F4" s="123">
        <v>6.86</v>
      </c>
      <c r="G4" s="121">
        <f t="shared" ref="G4:G20" si="2">F4*10.764</f>
        <v>73.841039999999992</v>
      </c>
      <c r="H4" s="122">
        <f t="shared" ref="H4:H20" si="3">E4+G4</f>
        <v>396.00756000000001</v>
      </c>
      <c r="I4" s="122">
        <f t="shared" ref="I4:I20" si="4">H4+(H4*45%)</f>
        <v>574.21096199999999</v>
      </c>
      <c r="J4" s="124">
        <f t="shared" ref="J4:J20" si="5">I4*$J$2</f>
        <v>8613164.4299999997</v>
      </c>
      <c r="K4" s="124">
        <f>1*K2</f>
        <v>600000</v>
      </c>
      <c r="L4" s="124">
        <f>2*L2</f>
        <v>200000</v>
      </c>
      <c r="M4" s="124">
        <f t="shared" ref="M4:M7" si="6">SUM(J4:L4)</f>
        <v>9413164.4299999997</v>
      </c>
      <c r="N4" s="125">
        <f t="shared" ref="N4:N20" si="7">($N$2*M4)</f>
        <v>0</v>
      </c>
      <c r="O4" s="124">
        <f t="shared" ref="O4:O20" si="8">M4-N4</f>
        <v>9413164.4299999997</v>
      </c>
      <c r="P4" s="124">
        <f t="shared" ref="P4:P20" si="9">I4*$P$2</f>
        <v>143552.74049999999</v>
      </c>
      <c r="Q4" s="124">
        <f t="shared" ref="Q4:Q20" si="10">I4*$Q$2</f>
        <v>114842.1924</v>
      </c>
      <c r="R4" s="124">
        <f t="shared" ref="R4:R20" si="11">I4*$R$2</f>
        <v>86131.6443</v>
      </c>
      <c r="S4" s="124">
        <v>0</v>
      </c>
      <c r="T4" s="124">
        <f t="shared" ref="T4:T20" si="12">SUM(O4:S4)</f>
        <v>9757691.0071999989</v>
      </c>
      <c r="U4" s="124">
        <v>30000</v>
      </c>
      <c r="V4" s="124">
        <f t="shared" ref="V4:V20" si="13">$V$2*O4</f>
        <v>1129579.7315999998</v>
      </c>
      <c r="W4" s="124">
        <f t="shared" ref="W4:W20" si="14">(12%*P4)+(12%*Q4)+(12%*R4)</f>
        <v>41343.189264000001</v>
      </c>
      <c r="X4" s="124">
        <f t="shared" ref="X4:X20" si="15">CEILING(($X$2*O4),100)</f>
        <v>659000</v>
      </c>
      <c r="Y4" s="126">
        <v>6000</v>
      </c>
      <c r="Z4" s="126">
        <f t="shared" ref="Z4:Z20" si="16">SUM(T4:Y4)</f>
        <v>11623613.928063998</v>
      </c>
      <c r="AA4" s="127"/>
      <c r="AB4" s="128" t="s">
        <v>72</v>
      </c>
      <c r="AC4" s="127"/>
      <c r="AD4" s="127"/>
      <c r="AE4" s="127"/>
      <c r="AF4" s="127"/>
      <c r="AG4" s="127"/>
      <c r="AH4" s="127"/>
      <c r="AI4" s="127"/>
      <c r="AJ4" s="127"/>
      <c r="AK4" s="127"/>
    </row>
    <row r="5" spans="1:37" ht="21" customHeight="1" x14ac:dyDescent="0.25">
      <c r="A5" s="120" t="s">
        <v>122</v>
      </c>
      <c r="B5" s="147">
        <v>47.89</v>
      </c>
      <c r="C5" s="121">
        <f t="shared" ref="C5:D5" si="17">B5</f>
        <v>47.89</v>
      </c>
      <c r="D5" s="121">
        <f t="shared" si="17"/>
        <v>47.89</v>
      </c>
      <c r="E5" s="122">
        <f t="shared" si="1"/>
        <v>515.48795999999993</v>
      </c>
      <c r="F5" s="129">
        <v>0</v>
      </c>
      <c r="G5" s="121">
        <f t="shared" si="2"/>
        <v>0</v>
      </c>
      <c r="H5" s="122">
        <f t="shared" si="3"/>
        <v>515.48795999999993</v>
      </c>
      <c r="I5" s="122">
        <f t="shared" si="4"/>
        <v>747.45754199999988</v>
      </c>
      <c r="J5" s="124">
        <f t="shared" si="5"/>
        <v>11211863.129999999</v>
      </c>
      <c r="K5" s="124">
        <f>1*K2</f>
        <v>600000</v>
      </c>
      <c r="L5" s="124">
        <f>4*L2</f>
        <v>400000</v>
      </c>
      <c r="M5" s="124">
        <f t="shared" si="6"/>
        <v>12211863.129999999</v>
      </c>
      <c r="N5" s="125">
        <f t="shared" si="7"/>
        <v>0</v>
      </c>
      <c r="O5" s="124">
        <f t="shared" si="8"/>
        <v>12211863.129999999</v>
      </c>
      <c r="P5" s="124">
        <f t="shared" si="9"/>
        <v>186864.38549999997</v>
      </c>
      <c r="Q5" s="124">
        <f t="shared" si="10"/>
        <v>149491.50839999996</v>
      </c>
      <c r="R5" s="124">
        <f t="shared" si="11"/>
        <v>112118.63129999998</v>
      </c>
      <c r="S5" s="124">
        <v>0</v>
      </c>
      <c r="T5" s="124">
        <f t="shared" si="12"/>
        <v>12660337.655200001</v>
      </c>
      <c r="U5" s="124">
        <v>30000</v>
      </c>
      <c r="V5" s="124">
        <f t="shared" si="13"/>
        <v>1465423.5755999999</v>
      </c>
      <c r="W5" s="124">
        <f t="shared" si="14"/>
        <v>53816.943023999986</v>
      </c>
      <c r="X5" s="124">
        <f t="shared" si="15"/>
        <v>854900</v>
      </c>
      <c r="Y5" s="126">
        <v>6000</v>
      </c>
      <c r="Z5" s="126">
        <f t="shared" si="16"/>
        <v>15070478.173824001</v>
      </c>
      <c r="AA5" s="127"/>
      <c r="AB5" s="128" t="s">
        <v>72</v>
      </c>
      <c r="AC5" s="127"/>
      <c r="AD5" s="127"/>
      <c r="AE5" s="127"/>
      <c r="AF5" s="127"/>
      <c r="AG5" s="127"/>
      <c r="AH5" s="127"/>
      <c r="AI5" s="127"/>
      <c r="AJ5" s="127"/>
      <c r="AK5" s="127"/>
    </row>
    <row r="6" spans="1:37" ht="21" customHeight="1" x14ac:dyDescent="0.25">
      <c r="A6" s="120" t="s">
        <v>123</v>
      </c>
      <c r="B6" s="147">
        <v>47.89</v>
      </c>
      <c r="C6" s="121">
        <f t="shared" ref="C6:D6" si="18">B6</f>
        <v>47.89</v>
      </c>
      <c r="D6" s="121">
        <f t="shared" si="18"/>
        <v>47.89</v>
      </c>
      <c r="E6" s="122">
        <f t="shared" si="1"/>
        <v>515.48795999999993</v>
      </c>
      <c r="F6" s="129">
        <v>0</v>
      </c>
      <c r="G6" s="121">
        <f t="shared" si="2"/>
        <v>0</v>
      </c>
      <c r="H6" s="122">
        <f t="shared" si="3"/>
        <v>515.48795999999993</v>
      </c>
      <c r="I6" s="122">
        <f t="shared" si="4"/>
        <v>747.45754199999988</v>
      </c>
      <c r="J6" s="124">
        <f t="shared" si="5"/>
        <v>11211863.129999999</v>
      </c>
      <c r="K6" s="124">
        <f>1*K2</f>
        <v>600000</v>
      </c>
      <c r="L6" s="124">
        <f>4*L2</f>
        <v>400000</v>
      </c>
      <c r="M6" s="124">
        <f t="shared" si="6"/>
        <v>12211863.129999999</v>
      </c>
      <c r="N6" s="125">
        <f t="shared" si="7"/>
        <v>0</v>
      </c>
      <c r="O6" s="124">
        <f t="shared" si="8"/>
        <v>12211863.129999999</v>
      </c>
      <c r="P6" s="124">
        <f t="shared" si="9"/>
        <v>186864.38549999997</v>
      </c>
      <c r="Q6" s="124">
        <f t="shared" si="10"/>
        <v>149491.50839999996</v>
      </c>
      <c r="R6" s="124">
        <f t="shared" si="11"/>
        <v>112118.63129999998</v>
      </c>
      <c r="S6" s="124">
        <v>0</v>
      </c>
      <c r="T6" s="124">
        <f t="shared" si="12"/>
        <v>12660337.655200001</v>
      </c>
      <c r="U6" s="124">
        <v>30000</v>
      </c>
      <c r="V6" s="124">
        <f t="shared" si="13"/>
        <v>1465423.5755999999</v>
      </c>
      <c r="W6" s="124">
        <f t="shared" si="14"/>
        <v>53816.943023999986</v>
      </c>
      <c r="X6" s="124">
        <f t="shared" si="15"/>
        <v>854900</v>
      </c>
      <c r="Y6" s="126">
        <v>6000</v>
      </c>
      <c r="Z6" s="126">
        <f t="shared" si="16"/>
        <v>15070478.173824001</v>
      </c>
      <c r="AA6" s="127"/>
      <c r="AB6" s="128" t="s">
        <v>72</v>
      </c>
      <c r="AC6" s="127"/>
      <c r="AD6" s="127"/>
      <c r="AE6" s="127"/>
      <c r="AF6" s="127"/>
      <c r="AG6" s="127"/>
      <c r="AH6" s="127"/>
      <c r="AI6" s="127"/>
      <c r="AJ6" s="127"/>
      <c r="AK6" s="127"/>
    </row>
    <row r="7" spans="1:37" ht="21" customHeight="1" x14ac:dyDescent="0.25">
      <c r="A7" s="120" t="s">
        <v>124</v>
      </c>
      <c r="B7" s="147">
        <v>47.89</v>
      </c>
      <c r="C7" s="121">
        <f t="shared" ref="C7:D7" si="19">B7</f>
        <v>47.89</v>
      </c>
      <c r="D7" s="121">
        <f t="shared" si="19"/>
        <v>47.89</v>
      </c>
      <c r="E7" s="122">
        <f t="shared" si="1"/>
        <v>515.48795999999993</v>
      </c>
      <c r="F7" s="129">
        <v>0</v>
      </c>
      <c r="G7" s="121">
        <f t="shared" si="2"/>
        <v>0</v>
      </c>
      <c r="H7" s="122">
        <f t="shared" si="3"/>
        <v>515.48795999999993</v>
      </c>
      <c r="I7" s="122">
        <f t="shared" si="4"/>
        <v>747.45754199999988</v>
      </c>
      <c r="J7" s="124">
        <f t="shared" si="5"/>
        <v>11211863.129999999</v>
      </c>
      <c r="K7" s="124">
        <f>1*K2</f>
        <v>600000</v>
      </c>
      <c r="L7" s="124">
        <f>4*L2</f>
        <v>400000</v>
      </c>
      <c r="M7" s="124">
        <f t="shared" si="6"/>
        <v>12211863.129999999</v>
      </c>
      <c r="N7" s="125">
        <f t="shared" si="7"/>
        <v>0</v>
      </c>
      <c r="O7" s="124">
        <f t="shared" si="8"/>
        <v>12211863.129999999</v>
      </c>
      <c r="P7" s="124">
        <f t="shared" si="9"/>
        <v>186864.38549999997</v>
      </c>
      <c r="Q7" s="124">
        <f t="shared" si="10"/>
        <v>149491.50839999996</v>
      </c>
      <c r="R7" s="124">
        <f t="shared" si="11"/>
        <v>112118.63129999998</v>
      </c>
      <c r="S7" s="124">
        <v>0</v>
      </c>
      <c r="T7" s="124">
        <f t="shared" si="12"/>
        <v>12660337.655200001</v>
      </c>
      <c r="U7" s="124">
        <v>30000</v>
      </c>
      <c r="V7" s="124">
        <f t="shared" si="13"/>
        <v>1465423.5755999999</v>
      </c>
      <c r="W7" s="124">
        <f t="shared" si="14"/>
        <v>53816.943023999986</v>
      </c>
      <c r="X7" s="124">
        <f t="shared" si="15"/>
        <v>854900</v>
      </c>
      <c r="Y7" s="126">
        <v>6000</v>
      </c>
      <c r="Z7" s="126">
        <f t="shared" si="16"/>
        <v>15070478.173824001</v>
      </c>
      <c r="AA7" s="127"/>
      <c r="AB7" s="128" t="s">
        <v>72</v>
      </c>
      <c r="AC7" s="127"/>
      <c r="AD7" s="127"/>
      <c r="AE7" s="127"/>
      <c r="AF7" s="127"/>
      <c r="AG7" s="127"/>
      <c r="AH7" s="127"/>
      <c r="AI7" s="127"/>
      <c r="AJ7" s="127"/>
      <c r="AK7" s="127"/>
    </row>
    <row r="8" spans="1:37" ht="21" customHeight="1" x14ac:dyDescent="0.25">
      <c r="A8" s="120" t="s">
        <v>125</v>
      </c>
      <c r="B8" s="148" t="s">
        <v>140</v>
      </c>
      <c r="C8" s="148" t="s">
        <v>140</v>
      </c>
      <c r="D8" s="121" t="str">
        <f>C8</f>
        <v>REFUGE AREA</v>
      </c>
      <c r="E8" s="122"/>
      <c r="F8" s="129">
        <v>0</v>
      </c>
      <c r="G8" s="121">
        <f t="shared" si="2"/>
        <v>0</v>
      </c>
      <c r="H8" s="122">
        <f t="shared" si="3"/>
        <v>0</v>
      </c>
      <c r="I8" s="122">
        <f t="shared" si="4"/>
        <v>0</v>
      </c>
      <c r="J8" s="124">
        <f t="shared" si="5"/>
        <v>0</v>
      </c>
      <c r="K8" s="130"/>
      <c r="L8" s="124"/>
      <c r="M8" s="124"/>
      <c r="N8" s="125">
        <f t="shared" si="7"/>
        <v>0</v>
      </c>
      <c r="O8" s="124">
        <f t="shared" si="8"/>
        <v>0</v>
      </c>
      <c r="P8" s="124">
        <f t="shared" si="9"/>
        <v>0</v>
      </c>
      <c r="Q8" s="124">
        <f t="shared" si="10"/>
        <v>0</v>
      </c>
      <c r="R8" s="124">
        <f t="shared" si="11"/>
        <v>0</v>
      </c>
      <c r="S8" s="124">
        <v>0</v>
      </c>
      <c r="T8" s="124">
        <f t="shared" si="12"/>
        <v>0</v>
      </c>
      <c r="U8" s="130">
        <v>0</v>
      </c>
      <c r="V8" s="124">
        <f t="shared" si="13"/>
        <v>0</v>
      </c>
      <c r="W8" s="124">
        <f t="shared" si="14"/>
        <v>0</v>
      </c>
      <c r="X8" s="124">
        <f t="shared" si="15"/>
        <v>0</v>
      </c>
      <c r="Y8" s="149">
        <v>0</v>
      </c>
      <c r="Z8" s="126">
        <f t="shared" si="16"/>
        <v>0</v>
      </c>
      <c r="AA8" s="127"/>
      <c r="AB8" s="128" t="s">
        <v>72</v>
      </c>
      <c r="AC8" s="127"/>
      <c r="AD8" s="127"/>
      <c r="AE8" s="127"/>
      <c r="AF8" s="127"/>
      <c r="AG8" s="127"/>
      <c r="AH8" s="127"/>
      <c r="AI8" s="127"/>
      <c r="AJ8" s="127"/>
      <c r="AK8" s="127"/>
    </row>
    <row r="9" spans="1:37" ht="21" customHeight="1" x14ac:dyDescent="0.25">
      <c r="A9" s="120" t="s">
        <v>126</v>
      </c>
      <c r="B9" s="147">
        <v>59.29</v>
      </c>
      <c r="C9" s="121">
        <f t="shared" ref="C9:D9" si="20">B9</f>
        <v>59.29</v>
      </c>
      <c r="D9" s="121">
        <f t="shared" si="20"/>
        <v>59.29</v>
      </c>
      <c r="E9" s="122">
        <f t="shared" ref="E9:E20" si="21">D9*10.764</f>
        <v>638.19755999999995</v>
      </c>
      <c r="F9" s="129">
        <v>0</v>
      </c>
      <c r="G9" s="121">
        <f t="shared" si="2"/>
        <v>0</v>
      </c>
      <c r="H9" s="122">
        <f t="shared" si="3"/>
        <v>638.19755999999995</v>
      </c>
      <c r="I9" s="122">
        <f t="shared" si="4"/>
        <v>925.38646199999994</v>
      </c>
      <c r="J9" s="124">
        <f t="shared" si="5"/>
        <v>13880796.93</v>
      </c>
      <c r="K9" s="124">
        <f>1*K2</f>
        <v>600000</v>
      </c>
      <c r="L9" s="124">
        <f>5*L2</f>
        <v>500000</v>
      </c>
      <c r="M9" s="124">
        <f t="shared" ref="M9:M20" si="22">SUM(J9:L9)</f>
        <v>14980796.93</v>
      </c>
      <c r="N9" s="125">
        <f t="shared" si="7"/>
        <v>0</v>
      </c>
      <c r="O9" s="124">
        <f t="shared" si="8"/>
        <v>14980796.93</v>
      </c>
      <c r="P9" s="124">
        <f t="shared" si="9"/>
        <v>231346.61549999999</v>
      </c>
      <c r="Q9" s="124">
        <f t="shared" si="10"/>
        <v>185077.29239999998</v>
      </c>
      <c r="R9" s="124">
        <f t="shared" si="11"/>
        <v>138807.9693</v>
      </c>
      <c r="S9" s="124">
        <v>0</v>
      </c>
      <c r="T9" s="124">
        <f t="shared" si="12"/>
        <v>15536028.8072</v>
      </c>
      <c r="U9" s="124">
        <v>30000</v>
      </c>
      <c r="V9" s="124">
        <f t="shared" si="13"/>
        <v>1797695.6316</v>
      </c>
      <c r="W9" s="124">
        <f t="shared" si="14"/>
        <v>66627.825263999985</v>
      </c>
      <c r="X9" s="124">
        <f t="shared" si="15"/>
        <v>1048700</v>
      </c>
      <c r="Y9" s="126">
        <v>6000</v>
      </c>
      <c r="Z9" s="126">
        <f t="shared" si="16"/>
        <v>18485052.264063999</v>
      </c>
      <c r="AA9" s="127"/>
      <c r="AB9" s="128" t="s">
        <v>72</v>
      </c>
      <c r="AC9" s="127"/>
      <c r="AD9" s="127"/>
      <c r="AE9" s="127"/>
      <c r="AF9" s="127"/>
      <c r="AG9" s="127"/>
      <c r="AH9" s="127"/>
      <c r="AI9" s="127"/>
      <c r="AJ9" s="127"/>
      <c r="AK9" s="127"/>
    </row>
    <row r="10" spans="1:37" ht="21" customHeight="1" x14ac:dyDescent="0.25">
      <c r="A10" s="120" t="s">
        <v>127</v>
      </c>
      <c r="B10" s="147">
        <v>49.92</v>
      </c>
      <c r="C10" s="131">
        <f t="shared" ref="C10:D10" si="23">B10</f>
        <v>49.92</v>
      </c>
      <c r="D10" s="131">
        <f t="shared" si="23"/>
        <v>49.92</v>
      </c>
      <c r="E10" s="122">
        <f t="shared" si="21"/>
        <v>537.33888000000002</v>
      </c>
      <c r="F10" s="129">
        <v>0</v>
      </c>
      <c r="G10" s="121">
        <f t="shared" si="2"/>
        <v>0</v>
      </c>
      <c r="H10" s="122">
        <f t="shared" si="3"/>
        <v>537.33888000000002</v>
      </c>
      <c r="I10" s="122">
        <f t="shared" si="4"/>
        <v>779.14137600000004</v>
      </c>
      <c r="J10" s="124">
        <f t="shared" si="5"/>
        <v>11687120.640000001</v>
      </c>
      <c r="K10" s="124">
        <f>1*K2</f>
        <v>600000</v>
      </c>
      <c r="L10" s="124">
        <f>4*L2</f>
        <v>400000</v>
      </c>
      <c r="M10" s="124">
        <f t="shared" si="22"/>
        <v>12687120.640000001</v>
      </c>
      <c r="N10" s="125">
        <f t="shared" si="7"/>
        <v>0</v>
      </c>
      <c r="O10" s="124">
        <f t="shared" si="8"/>
        <v>12687120.640000001</v>
      </c>
      <c r="P10" s="124">
        <f t="shared" si="9"/>
        <v>194785.34400000001</v>
      </c>
      <c r="Q10" s="124">
        <f t="shared" si="10"/>
        <v>155828.2752</v>
      </c>
      <c r="R10" s="124">
        <f t="shared" si="11"/>
        <v>116871.20640000001</v>
      </c>
      <c r="S10" s="125"/>
      <c r="T10" s="124">
        <f t="shared" si="12"/>
        <v>13154605.465600001</v>
      </c>
      <c r="U10" s="124">
        <v>30000</v>
      </c>
      <c r="V10" s="124">
        <f t="shared" si="13"/>
        <v>1522454.4768000001</v>
      </c>
      <c r="W10" s="124">
        <f t="shared" si="14"/>
        <v>56098.179072000006</v>
      </c>
      <c r="X10" s="124">
        <f t="shared" si="15"/>
        <v>888100</v>
      </c>
      <c r="Y10" s="126">
        <v>6000</v>
      </c>
      <c r="Z10" s="126">
        <f t="shared" si="16"/>
        <v>15657258.121472001</v>
      </c>
      <c r="AA10" s="127"/>
      <c r="AB10" s="128" t="s">
        <v>72</v>
      </c>
      <c r="AC10" s="127"/>
      <c r="AD10" s="127"/>
      <c r="AE10" s="127"/>
      <c r="AF10" s="127"/>
      <c r="AG10" s="127"/>
      <c r="AH10" s="127"/>
      <c r="AI10" s="127"/>
      <c r="AJ10" s="127"/>
      <c r="AK10" s="127"/>
    </row>
    <row r="11" spans="1:37" ht="21" customHeight="1" x14ac:dyDescent="0.25">
      <c r="A11" s="120" t="s">
        <v>128</v>
      </c>
      <c r="B11" s="147">
        <v>50.33</v>
      </c>
      <c r="C11" s="131">
        <f t="shared" ref="C11:D11" si="24">B11</f>
        <v>50.33</v>
      </c>
      <c r="D11" s="131">
        <f t="shared" si="24"/>
        <v>50.33</v>
      </c>
      <c r="E11" s="122">
        <f t="shared" si="21"/>
        <v>541.75211999999999</v>
      </c>
      <c r="F11" s="129">
        <v>0</v>
      </c>
      <c r="G11" s="121">
        <f t="shared" si="2"/>
        <v>0</v>
      </c>
      <c r="H11" s="122">
        <f t="shared" si="3"/>
        <v>541.75211999999999</v>
      </c>
      <c r="I11" s="122">
        <f t="shared" si="4"/>
        <v>785.54057399999999</v>
      </c>
      <c r="J11" s="124">
        <f t="shared" si="5"/>
        <v>11783108.609999999</v>
      </c>
      <c r="K11" s="124">
        <f>1*K2</f>
        <v>600000</v>
      </c>
      <c r="L11" s="124">
        <f>4*L2</f>
        <v>400000</v>
      </c>
      <c r="M11" s="124">
        <f t="shared" si="22"/>
        <v>12783108.609999999</v>
      </c>
      <c r="N11" s="125">
        <f t="shared" si="7"/>
        <v>0</v>
      </c>
      <c r="O11" s="124">
        <f t="shared" si="8"/>
        <v>12783108.609999999</v>
      </c>
      <c r="P11" s="124">
        <f t="shared" si="9"/>
        <v>196385.14350000001</v>
      </c>
      <c r="Q11" s="124">
        <f t="shared" si="10"/>
        <v>157108.11480000001</v>
      </c>
      <c r="R11" s="124">
        <f t="shared" si="11"/>
        <v>117831.0861</v>
      </c>
      <c r="S11" s="125"/>
      <c r="T11" s="124">
        <f t="shared" si="12"/>
        <v>13254432.954400001</v>
      </c>
      <c r="U11" s="124">
        <v>30000</v>
      </c>
      <c r="V11" s="124">
        <f t="shared" si="13"/>
        <v>1533973.0331999999</v>
      </c>
      <c r="W11" s="124">
        <f t="shared" si="14"/>
        <v>56558.921327999997</v>
      </c>
      <c r="X11" s="124">
        <f t="shared" si="15"/>
        <v>894900</v>
      </c>
      <c r="Y11" s="126">
        <v>6000</v>
      </c>
      <c r="Z11" s="126">
        <f t="shared" si="16"/>
        <v>15775864.908928001</v>
      </c>
      <c r="AA11" s="127"/>
      <c r="AB11" s="128" t="s">
        <v>72</v>
      </c>
      <c r="AC11" s="127"/>
      <c r="AD11" s="127"/>
      <c r="AE11" s="127"/>
      <c r="AF11" s="127"/>
      <c r="AG11" s="127"/>
      <c r="AH11" s="127"/>
      <c r="AI11" s="127"/>
      <c r="AJ11" s="127"/>
      <c r="AK11" s="127"/>
    </row>
    <row r="12" spans="1:37" ht="21" customHeight="1" x14ac:dyDescent="0.25">
      <c r="A12" s="120" t="s">
        <v>129</v>
      </c>
      <c r="B12" s="147">
        <v>60.88</v>
      </c>
      <c r="C12" s="131">
        <f t="shared" ref="C12:D12" si="25">B12</f>
        <v>60.88</v>
      </c>
      <c r="D12" s="131">
        <f t="shared" si="25"/>
        <v>60.88</v>
      </c>
      <c r="E12" s="122">
        <f t="shared" si="21"/>
        <v>655.31232</v>
      </c>
      <c r="F12" s="129">
        <v>0</v>
      </c>
      <c r="G12" s="121">
        <f t="shared" si="2"/>
        <v>0</v>
      </c>
      <c r="H12" s="122">
        <f t="shared" si="3"/>
        <v>655.31232</v>
      </c>
      <c r="I12" s="122">
        <f t="shared" si="4"/>
        <v>950.20286400000009</v>
      </c>
      <c r="J12" s="124">
        <f t="shared" si="5"/>
        <v>14253042.960000001</v>
      </c>
      <c r="K12" s="130">
        <f>1*K2</f>
        <v>600000</v>
      </c>
      <c r="L12" s="124">
        <f>5*L2</f>
        <v>500000</v>
      </c>
      <c r="M12" s="124">
        <f t="shared" si="22"/>
        <v>15353042.960000001</v>
      </c>
      <c r="N12" s="125">
        <f t="shared" si="7"/>
        <v>0</v>
      </c>
      <c r="O12" s="124">
        <f t="shared" si="8"/>
        <v>15353042.960000001</v>
      </c>
      <c r="P12" s="124">
        <f t="shared" si="9"/>
        <v>237550.71600000001</v>
      </c>
      <c r="Q12" s="124">
        <f t="shared" si="10"/>
        <v>190040.57280000002</v>
      </c>
      <c r="R12" s="124">
        <f t="shared" si="11"/>
        <v>142530.4296</v>
      </c>
      <c r="S12" s="125"/>
      <c r="T12" s="124">
        <f t="shared" si="12"/>
        <v>15923164.678400001</v>
      </c>
      <c r="U12" s="124">
        <v>30000</v>
      </c>
      <c r="V12" s="124">
        <f t="shared" si="13"/>
        <v>1842365.1552000002</v>
      </c>
      <c r="W12" s="124">
        <f t="shared" si="14"/>
        <v>68414.606207999997</v>
      </c>
      <c r="X12" s="124">
        <f t="shared" si="15"/>
        <v>1074800</v>
      </c>
      <c r="Y12" s="126">
        <v>6000</v>
      </c>
      <c r="Z12" s="126">
        <f t="shared" si="16"/>
        <v>18944744.439808</v>
      </c>
      <c r="AA12" s="127"/>
      <c r="AB12" s="128" t="s">
        <v>68</v>
      </c>
      <c r="AC12" s="127"/>
      <c r="AD12" s="127"/>
      <c r="AE12" s="127"/>
      <c r="AF12" s="127"/>
      <c r="AG12" s="127"/>
      <c r="AH12" s="127"/>
      <c r="AI12" s="127"/>
      <c r="AJ12" s="127"/>
      <c r="AK12" s="127"/>
    </row>
    <row r="13" spans="1:37" ht="21" customHeight="1" x14ac:dyDescent="0.25">
      <c r="A13" s="120" t="s">
        <v>130</v>
      </c>
      <c r="B13" s="147">
        <v>48.28</v>
      </c>
      <c r="C13" s="131">
        <f t="shared" ref="C13:D13" si="26">B13</f>
        <v>48.28</v>
      </c>
      <c r="D13" s="131">
        <f t="shared" si="26"/>
        <v>48.28</v>
      </c>
      <c r="E13" s="122">
        <f t="shared" si="21"/>
        <v>519.68592000000001</v>
      </c>
      <c r="F13" s="129">
        <v>0</v>
      </c>
      <c r="G13" s="121">
        <f t="shared" si="2"/>
        <v>0</v>
      </c>
      <c r="H13" s="122">
        <f t="shared" si="3"/>
        <v>519.68592000000001</v>
      </c>
      <c r="I13" s="122">
        <f t="shared" si="4"/>
        <v>753.54458399999999</v>
      </c>
      <c r="J13" s="124">
        <f t="shared" si="5"/>
        <v>11303168.76</v>
      </c>
      <c r="K13" s="130">
        <f>1*K2</f>
        <v>600000</v>
      </c>
      <c r="L13" s="124">
        <f>4*L2</f>
        <v>400000</v>
      </c>
      <c r="M13" s="124">
        <f t="shared" si="22"/>
        <v>12303168.76</v>
      </c>
      <c r="N13" s="125">
        <f t="shared" si="7"/>
        <v>0</v>
      </c>
      <c r="O13" s="124">
        <f t="shared" si="8"/>
        <v>12303168.76</v>
      </c>
      <c r="P13" s="124">
        <f t="shared" si="9"/>
        <v>188386.14600000001</v>
      </c>
      <c r="Q13" s="124">
        <f t="shared" si="10"/>
        <v>150708.91680000001</v>
      </c>
      <c r="R13" s="124">
        <f t="shared" si="11"/>
        <v>113031.6876</v>
      </c>
      <c r="S13" s="125"/>
      <c r="T13" s="124">
        <f t="shared" si="12"/>
        <v>12755295.510399999</v>
      </c>
      <c r="U13" s="124">
        <v>30000</v>
      </c>
      <c r="V13" s="124">
        <f t="shared" si="13"/>
        <v>1476380.2511999998</v>
      </c>
      <c r="W13" s="124">
        <f t="shared" si="14"/>
        <v>54255.210048000001</v>
      </c>
      <c r="X13" s="124">
        <f t="shared" si="15"/>
        <v>861300</v>
      </c>
      <c r="Y13" s="126">
        <v>6000</v>
      </c>
      <c r="Z13" s="126">
        <f t="shared" si="16"/>
        <v>15183230.971647998</v>
      </c>
      <c r="AA13" s="127"/>
      <c r="AB13" s="128" t="s">
        <v>68</v>
      </c>
      <c r="AC13" s="127"/>
      <c r="AD13" s="127"/>
      <c r="AE13" s="127"/>
      <c r="AF13" s="127"/>
      <c r="AG13" s="127"/>
      <c r="AH13" s="127"/>
      <c r="AI13" s="127"/>
      <c r="AJ13" s="127"/>
      <c r="AK13" s="127"/>
    </row>
    <row r="14" spans="1:37" ht="21" customHeight="1" x14ac:dyDescent="0.25">
      <c r="A14" s="120" t="s">
        <v>131</v>
      </c>
      <c r="B14" s="147">
        <v>60.88</v>
      </c>
      <c r="C14" s="131">
        <f t="shared" ref="C14:D14" si="27">B14</f>
        <v>60.88</v>
      </c>
      <c r="D14" s="131">
        <f t="shared" si="27"/>
        <v>60.88</v>
      </c>
      <c r="E14" s="122">
        <f t="shared" si="21"/>
        <v>655.31232</v>
      </c>
      <c r="F14" s="129">
        <v>0</v>
      </c>
      <c r="G14" s="121">
        <f t="shared" si="2"/>
        <v>0</v>
      </c>
      <c r="H14" s="122">
        <f t="shared" si="3"/>
        <v>655.31232</v>
      </c>
      <c r="I14" s="122">
        <f t="shared" si="4"/>
        <v>950.20286400000009</v>
      </c>
      <c r="J14" s="124">
        <f t="shared" si="5"/>
        <v>14253042.960000001</v>
      </c>
      <c r="K14" s="130">
        <f>1*K2</f>
        <v>600000</v>
      </c>
      <c r="L14" s="124">
        <f>5*L2</f>
        <v>500000</v>
      </c>
      <c r="M14" s="124">
        <f t="shared" si="22"/>
        <v>15353042.960000001</v>
      </c>
      <c r="N14" s="125">
        <f t="shared" si="7"/>
        <v>0</v>
      </c>
      <c r="O14" s="124">
        <f t="shared" si="8"/>
        <v>15353042.960000001</v>
      </c>
      <c r="P14" s="124">
        <f t="shared" si="9"/>
        <v>237550.71600000001</v>
      </c>
      <c r="Q14" s="124">
        <f t="shared" si="10"/>
        <v>190040.57280000002</v>
      </c>
      <c r="R14" s="124">
        <f t="shared" si="11"/>
        <v>142530.4296</v>
      </c>
      <c r="S14" s="125"/>
      <c r="T14" s="124">
        <f t="shared" si="12"/>
        <v>15923164.678400001</v>
      </c>
      <c r="U14" s="124">
        <v>30000</v>
      </c>
      <c r="V14" s="124">
        <f t="shared" si="13"/>
        <v>1842365.1552000002</v>
      </c>
      <c r="W14" s="124">
        <f t="shared" si="14"/>
        <v>68414.606207999997</v>
      </c>
      <c r="X14" s="124">
        <f t="shared" si="15"/>
        <v>1074800</v>
      </c>
      <c r="Y14" s="126">
        <v>6000</v>
      </c>
      <c r="Z14" s="126">
        <f t="shared" si="16"/>
        <v>18944744.439808</v>
      </c>
      <c r="AA14" s="127"/>
      <c r="AB14" s="128" t="s">
        <v>68</v>
      </c>
      <c r="AC14" s="127"/>
      <c r="AD14" s="127"/>
      <c r="AE14" s="127"/>
      <c r="AF14" s="127"/>
      <c r="AG14" s="127"/>
      <c r="AH14" s="127"/>
      <c r="AI14" s="127"/>
      <c r="AJ14" s="127"/>
      <c r="AK14" s="127"/>
    </row>
    <row r="15" spans="1:37" ht="21" customHeight="1" x14ac:dyDescent="0.25">
      <c r="A15" s="120" t="s">
        <v>132</v>
      </c>
      <c r="B15" s="147">
        <v>48.28</v>
      </c>
      <c r="C15" s="131">
        <f t="shared" ref="C15:D15" si="28">B15</f>
        <v>48.28</v>
      </c>
      <c r="D15" s="131">
        <f t="shared" si="28"/>
        <v>48.28</v>
      </c>
      <c r="E15" s="132">
        <f t="shared" si="21"/>
        <v>519.68592000000001</v>
      </c>
      <c r="F15" s="133">
        <v>0</v>
      </c>
      <c r="G15" s="134">
        <f t="shared" si="2"/>
        <v>0</v>
      </c>
      <c r="H15" s="132">
        <f t="shared" si="3"/>
        <v>519.68592000000001</v>
      </c>
      <c r="I15" s="122">
        <f t="shared" si="4"/>
        <v>753.54458399999999</v>
      </c>
      <c r="J15" s="135">
        <f t="shared" si="5"/>
        <v>11303168.76</v>
      </c>
      <c r="K15" s="136">
        <f>1*K2</f>
        <v>600000</v>
      </c>
      <c r="L15" s="135">
        <f>4*L2</f>
        <v>400000</v>
      </c>
      <c r="M15" s="135">
        <f t="shared" si="22"/>
        <v>12303168.76</v>
      </c>
      <c r="N15" s="125">
        <f t="shared" si="7"/>
        <v>0</v>
      </c>
      <c r="O15" s="135">
        <f t="shared" si="8"/>
        <v>12303168.76</v>
      </c>
      <c r="P15" s="135">
        <f t="shared" si="9"/>
        <v>188386.14600000001</v>
      </c>
      <c r="Q15" s="135">
        <f t="shared" si="10"/>
        <v>150708.91680000001</v>
      </c>
      <c r="R15" s="135">
        <f t="shared" si="11"/>
        <v>113031.6876</v>
      </c>
      <c r="S15" s="125"/>
      <c r="T15" s="135">
        <f t="shared" si="12"/>
        <v>12755295.510399999</v>
      </c>
      <c r="U15" s="135">
        <v>30000</v>
      </c>
      <c r="V15" s="135">
        <f t="shared" si="13"/>
        <v>1476380.2511999998</v>
      </c>
      <c r="W15" s="135">
        <f t="shared" si="14"/>
        <v>54255.210048000001</v>
      </c>
      <c r="X15" s="135">
        <f t="shared" si="15"/>
        <v>861300</v>
      </c>
      <c r="Y15" s="137">
        <v>6000</v>
      </c>
      <c r="Z15" s="137">
        <f t="shared" si="16"/>
        <v>15183230.971647998</v>
      </c>
      <c r="AA15" s="127"/>
      <c r="AB15" s="128" t="s">
        <v>68</v>
      </c>
      <c r="AC15" s="127"/>
      <c r="AD15" s="127"/>
      <c r="AE15" s="127"/>
      <c r="AF15" s="127"/>
      <c r="AG15" s="127"/>
      <c r="AH15" s="127"/>
      <c r="AI15" s="127"/>
      <c r="AJ15" s="127"/>
      <c r="AK15" s="127"/>
    </row>
    <row r="16" spans="1:37" ht="21" customHeight="1" x14ac:dyDescent="0.25">
      <c r="A16" s="120" t="s">
        <v>133</v>
      </c>
      <c r="B16" s="147">
        <v>48.28</v>
      </c>
      <c r="C16" s="131">
        <f t="shared" ref="C16:D16" si="29">B16</f>
        <v>48.28</v>
      </c>
      <c r="D16" s="131">
        <f t="shared" si="29"/>
        <v>48.28</v>
      </c>
      <c r="E16" s="132">
        <f t="shared" si="21"/>
        <v>519.68592000000001</v>
      </c>
      <c r="F16" s="133">
        <v>0</v>
      </c>
      <c r="G16" s="134">
        <f t="shared" si="2"/>
        <v>0</v>
      </c>
      <c r="H16" s="132">
        <f t="shared" si="3"/>
        <v>519.68592000000001</v>
      </c>
      <c r="I16" s="122">
        <f t="shared" si="4"/>
        <v>753.54458399999999</v>
      </c>
      <c r="J16" s="135">
        <f t="shared" si="5"/>
        <v>11303168.76</v>
      </c>
      <c r="K16" s="136">
        <f>1*K2</f>
        <v>600000</v>
      </c>
      <c r="L16" s="135">
        <f>4*L2</f>
        <v>400000</v>
      </c>
      <c r="M16" s="135">
        <f t="shared" si="22"/>
        <v>12303168.76</v>
      </c>
      <c r="N16" s="125">
        <f t="shared" si="7"/>
        <v>0</v>
      </c>
      <c r="O16" s="135">
        <f t="shared" si="8"/>
        <v>12303168.76</v>
      </c>
      <c r="P16" s="135">
        <f t="shared" si="9"/>
        <v>188386.14600000001</v>
      </c>
      <c r="Q16" s="135">
        <f t="shared" si="10"/>
        <v>150708.91680000001</v>
      </c>
      <c r="R16" s="135">
        <f t="shared" si="11"/>
        <v>113031.6876</v>
      </c>
      <c r="S16" s="125"/>
      <c r="T16" s="135">
        <f t="shared" si="12"/>
        <v>12755295.510399999</v>
      </c>
      <c r="U16" s="135">
        <v>30000</v>
      </c>
      <c r="V16" s="135">
        <f t="shared" si="13"/>
        <v>1476380.2511999998</v>
      </c>
      <c r="W16" s="135">
        <f t="shared" si="14"/>
        <v>54255.210048000001</v>
      </c>
      <c r="X16" s="135">
        <f t="shared" si="15"/>
        <v>861300</v>
      </c>
      <c r="Y16" s="137">
        <v>6000</v>
      </c>
      <c r="Z16" s="137">
        <f t="shared" si="16"/>
        <v>15183230.971647998</v>
      </c>
      <c r="AA16" s="127"/>
      <c r="AB16" s="128" t="s">
        <v>68</v>
      </c>
      <c r="AC16" s="127"/>
      <c r="AD16" s="127"/>
      <c r="AE16" s="127"/>
      <c r="AF16" s="127"/>
      <c r="AG16" s="127"/>
      <c r="AH16" s="127"/>
      <c r="AI16" s="127"/>
      <c r="AJ16" s="127"/>
      <c r="AK16" s="127"/>
    </row>
    <row r="17" spans="1:37" ht="21" customHeight="1" x14ac:dyDescent="0.25">
      <c r="A17" s="120" t="s">
        <v>134</v>
      </c>
      <c r="B17" s="147">
        <v>48.28</v>
      </c>
      <c r="C17" s="131">
        <f t="shared" ref="C17:D17" si="30">B17</f>
        <v>48.28</v>
      </c>
      <c r="D17" s="131">
        <f t="shared" si="30"/>
        <v>48.28</v>
      </c>
      <c r="E17" s="132">
        <f t="shared" si="21"/>
        <v>519.68592000000001</v>
      </c>
      <c r="F17" s="133">
        <v>0</v>
      </c>
      <c r="G17" s="134">
        <f t="shared" si="2"/>
        <v>0</v>
      </c>
      <c r="H17" s="132">
        <f t="shared" si="3"/>
        <v>519.68592000000001</v>
      </c>
      <c r="I17" s="122">
        <f t="shared" si="4"/>
        <v>753.54458399999999</v>
      </c>
      <c r="J17" s="135">
        <f t="shared" si="5"/>
        <v>11303168.76</v>
      </c>
      <c r="K17" s="136">
        <f t="shared" ref="K17:K19" si="31">1*K4</f>
        <v>600000</v>
      </c>
      <c r="L17" s="135">
        <f>4*L2</f>
        <v>400000</v>
      </c>
      <c r="M17" s="135">
        <f t="shared" si="22"/>
        <v>12303168.76</v>
      </c>
      <c r="N17" s="125">
        <f t="shared" si="7"/>
        <v>0</v>
      </c>
      <c r="O17" s="135">
        <f t="shared" si="8"/>
        <v>12303168.76</v>
      </c>
      <c r="P17" s="135">
        <f t="shared" si="9"/>
        <v>188386.14600000001</v>
      </c>
      <c r="Q17" s="135">
        <f t="shared" si="10"/>
        <v>150708.91680000001</v>
      </c>
      <c r="R17" s="135">
        <f t="shared" si="11"/>
        <v>113031.6876</v>
      </c>
      <c r="S17" s="125"/>
      <c r="T17" s="135">
        <f t="shared" si="12"/>
        <v>12755295.510399999</v>
      </c>
      <c r="U17" s="135">
        <v>30000</v>
      </c>
      <c r="V17" s="135">
        <f t="shared" si="13"/>
        <v>1476380.2511999998</v>
      </c>
      <c r="W17" s="135">
        <f t="shared" si="14"/>
        <v>54255.210048000001</v>
      </c>
      <c r="X17" s="135">
        <f t="shared" si="15"/>
        <v>861300</v>
      </c>
      <c r="Y17" s="137">
        <v>6000</v>
      </c>
      <c r="Z17" s="137">
        <f t="shared" si="16"/>
        <v>15183230.971647998</v>
      </c>
      <c r="AA17" s="127"/>
      <c r="AB17" s="128" t="s">
        <v>68</v>
      </c>
      <c r="AC17" s="127"/>
      <c r="AD17" s="127"/>
      <c r="AE17" s="127"/>
      <c r="AF17" s="127"/>
      <c r="AG17" s="127"/>
      <c r="AH17" s="127"/>
      <c r="AI17" s="127"/>
      <c r="AJ17" s="127"/>
      <c r="AK17" s="127"/>
    </row>
    <row r="18" spans="1:37" ht="21" customHeight="1" x14ac:dyDescent="0.25">
      <c r="A18" s="120" t="s">
        <v>135</v>
      </c>
      <c r="B18" s="147">
        <v>48.28</v>
      </c>
      <c r="C18" s="131">
        <f t="shared" ref="C18:D18" si="32">B18</f>
        <v>48.28</v>
      </c>
      <c r="D18" s="131">
        <f t="shared" si="32"/>
        <v>48.28</v>
      </c>
      <c r="E18" s="132">
        <f t="shared" si="21"/>
        <v>519.68592000000001</v>
      </c>
      <c r="F18" s="133">
        <v>0</v>
      </c>
      <c r="G18" s="134">
        <f t="shared" si="2"/>
        <v>0</v>
      </c>
      <c r="H18" s="132">
        <f t="shared" si="3"/>
        <v>519.68592000000001</v>
      </c>
      <c r="I18" s="122">
        <f t="shared" si="4"/>
        <v>753.54458399999999</v>
      </c>
      <c r="J18" s="135">
        <f t="shared" si="5"/>
        <v>11303168.76</v>
      </c>
      <c r="K18" s="136">
        <f t="shared" si="31"/>
        <v>600000</v>
      </c>
      <c r="L18" s="135">
        <f>4*L2</f>
        <v>400000</v>
      </c>
      <c r="M18" s="135">
        <f t="shared" si="22"/>
        <v>12303168.76</v>
      </c>
      <c r="N18" s="125">
        <f t="shared" si="7"/>
        <v>0</v>
      </c>
      <c r="O18" s="135">
        <f t="shared" si="8"/>
        <v>12303168.76</v>
      </c>
      <c r="P18" s="135">
        <f t="shared" si="9"/>
        <v>188386.14600000001</v>
      </c>
      <c r="Q18" s="135">
        <f t="shared" si="10"/>
        <v>150708.91680000001</v>
      </c>
      <c r="R18" s="135">
        <f t="shared" si="11"/>
        <v>113031.6876</v>
      </c>
      <c r="S18" s="125"/>
      <c r="T18" s="135">
        <f t="shared" si="12"/>
        <v>12755295.510399999</v>
      </c>
      <c r="U18" s="135">
        <v>30000</v>
      </c>
      <c r="V18" s="135">
        <f t="shared" si="13"/>
        <v>1476380.2511999998</v>
      </c>
      <c r="W18" s="135">
        <f t="shared" si="14"/>
        <v>54255.210048000001</v>
      </c>
      <c r="X18" s="135">
        <f t="shared" si="15"/>
        <v>861300</v>
      </c>
      <c r="Y18" s="137">
        <v>6000</v>
      </c>
      <c r="Z18" s="137">
        <f t="shared" si="16"/>
        <v>15183230.971647998</v>
      </c>
      <c r="AA18" s="127"/>
      <c r="AB18" s="128" t="s">
        <v>77</v>
      </c>
      <c r="AC18" s="127"/>
      <c r="AD18" s="127"/>
      <c r="AE18" s="127"/>
      <c r="AF18" s="127"/>
      <c r="AG18" s="127"/>
      <c r="AH18" s="127"/>
      <c r="AI18" s="127"/>
      <c r="AJ18" s="127"/>
      <c r="AK18" s="127"/>
    </row>
    <row r="19" spans="1:37" ht="21" customHeight="1" x14ac:dyDescent="0.25">
      <c r="A19" s="120" t="s">
        <v>136</v>
      </c>
      <c r="B19" s="147">
        <v>48.28</v>
      </c>
      <c r="C19" s="131">
        <f t="shared" ref="C19:D19" si="33">B19</f>
        <v>48.28</v>
      </c>
      <c r="D19" s="131">
        <f t="shared" si="33"/>
        <v>48.28</v>
      </c>
      <c r="E19" s="132">
        <f t="shared" si="21"/>
        <v>519.68592000000001</v>
      </c>
      <c r="F19" s="133">
        <v>0</v>
      </c>
      <c r="G19" s="134">
        <f t="shared" si="2"/>
        <v>0</v>
      </c>
      <c r="H19" s="132">
        <f t="shared" si="3"/>
        <v>519.68592000000001</v>
      </c>
      <c r="I19" s="132">
        <f t="shared" si="4"/>
        <v>753.54458399999999</v>
      </c>
      <c r="J19" s="135">
        <f t="shared" si="5"/>
        <v>11303168.76</v>
      </c>
      <c r="K19" s="136">
        <f t="shared" si="31"/>
        <v>600000</v>
      </c>
      <c r="L19" s="135">
        <f>4*L2</f>
        <v>400000</v>
      </c>
      <c r="M19" s="135">
        <f t="shared" si="22"/>
        <v>12303168.76</v>
      </c>
      <c r="N19" s="125">
        <f t="shared" si="7"/>
        <v>0</v>
      </c>
      <c r="O19" s="135">
        <f t="shared" si="8"/>
        <v>12303168.76</v>
      </c>
      <c r="P19" s="135">
        <f t="shared" si="9"/>
        <v>188386.14600000001</v>
      </c>
      <c r="Q19" s="135">
        <f t="shared" si="10"/>
        <v>150708.91680000001</v>
      </c>
      <c r="R19" s="135">
        <f t="shared" si="11"/>
        <v>113031.6876</v>
      </c>
      <c r="S19" s="125"/>
      <c r="T19" s="135">
        <f t="shared" si="12"/>
        <v>12755295.510399999</v>
      </c>
      <c r="U19" s="135">
        <v>30000</v>
      </c>
      <c r="V19" s="135">
        <f t="shared" si="13"/>
        <v>1476380.2511999998</v>
      </c>
      <c r="W19" s="135">
        <f t="shared" si="14"/>
        <v>54255.210048000001</v>
      </c>
      <c r="X19" s="135">
        <f t="shared" si="15"/>
        <v>861300</v>
      </c>
      <c r="Y19" s="137">
        <v>6000</v>
      </c>
      <c r="Z19" s="137">
        <f t="shared" si="16"/>
        <v>15183230.971647998</v>
      </c>
      <c r="AA19" s="127"/>
      <c r="AB19" s="128" t="s">
        <v>77</v>
      </c>
      <c r="AC19" s="127"/>
      <c r="AD19" s="127"/>
      <c r="AE19" s="127"/>
      <c r="AF19" s="127"/>
      <c r="AG19" s="127"/>
      <c r="AH19" s="127"/>
      <c r="AI19" s="127"/>
      <c r="AJ19" s="127"/>
      <c r="AK19" s="127"/>
    </row>
    <row r="20" spans="1:37" ht="21" customHeight="1" x14ac:dyDescent="0.25">
      <c r="A20" s="120" t="s">
        <v>137</v>
      </c>
      <c r="B20" s="147">
        <v>37.1</v>
      </c>
      <c r="C20" s="131">
        <f t="shared" ref="C20:D20" si="34">B20</f>
        <v>37.1</v>
      </c>
      <c r="D20" s="131">
        <f t="shared" si="34"/>
        <v>37.1</v>
      </c>
      <c r="E20" s="138">
        <f t="shared" si="21"/>
        <v>399.34440000000001</v>
      </c>
      <c r="F20" s="139">
        <v>0</v>
      </c>
      <c r="G20" s="131">
        <f t="shared" si="2"/>
        <v>0</v>
      </c>
      <c r="H20" s="138">
        <f t="shared" si="3"/>
        <v>399.34440000000001</v>
      </c>
      <c r="I20" s="138">
        <f t="shared" si="4"/>
        <v>579.04938000000004</v>
      </c>
      <c r="J20" s="125">
        <f t="shared" si="5"/>
        <v>8685740.7000000011</v>
      </c>
      <c r="K20" s="140">
        <f>1*K2</f>
        <v>600000</v>
      </c>
      <c r="L20" s="125">
        <f>3*L2</f>
        <v>300000</v>
      </c>
      <c r="M20" s="125">
        <f t="shared" si="22"/>
        <v>9585740.7000000011</v>
      </c>
      <c r="N20" s="125">
        <f t="shared" si="7"/>
        <v>0</v>
      </c>
      <c r="O20" s="125">
        <f t="shared" si="8"/>
        <v>9585740.7000000011</v>
      </c>
      <c r="P20" s="125">
        <f t="shared" si="9"/>
        <v>144762.345</v>
      </c>
      <c r="Q20" s="125">
        <f t="shared" si="10"/>
        <v>115809.876</v>
      </c>
      <c r="R20" s="125">
        <f t="shared" si="11"/>
        <v>86857.407000000007</v>
      </c>
      <c r="S20" s="125"/>
      <c r="T20" s="125">
        <f t="shared" si="12"/>
        <v>9933170.3280000016</v>
      </c>
      <c r="U20" s="125">
        <v>30000</v>
      </c>
      <c r="V20" s="125">
        <f t="shared" si="13"/>
        <v>1150288.8840000001</v>
      </c>
      <c r="W20" s="125">
        <f t="shared" si="14"/>
        <v>41691.555359999998</v>
      </c>
      <c r="X20" s="125">
        <f t="shared" si="15"/>
        <v>671100</v>
      </c>
      <c r="Y20" s="141">
        <v>6000</v>
      </c>
      <c r="Z20" s="141">
        <f t="shared" si="16"/>
        <v>11832250.767360002</v>
      </c>
      <c r="AA20" s="127"/>
      <c r="AB20" s="128" t="s">
        <v>77</v>
      </c>
      <c r="AC20" s="127"/>
      <c r="AD20" s="127"/>
      <c r="AE20" s="127"/>
      <c r="AF20" s="127"/>
      <c r="AG20" s="127"/>
      <c r="AH20" s="127"/>
      <c r="AI20" s="127"/>
      <c r="AJ20" s="127"/>
      <c r="AK20" s="127"/>
    </row>
    <row r="21" spans="1:37" ht="11.25" customHeight="1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101"/>
      <c r="L21" s="102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9" t="s">
        <v>82</v>
      </c>
      <c r="L23" s="29" t="s">
        <v>83</v>
      </c>
      <c r="M23" s="28"/>
      <c r="N23" s="33">
        <f>100/6</f>
        <v>16.666666666666668</v>
      </c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5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K1005"/>
  <sheetViews>
    <sheetView workbookViewId="0">
      <selection activeCell="J17" sqref="J17"/>
    </sheetView>
  </sheetViews>
  <sheetFormatPr defaultColWidth="12.6640625" defaultRowHeight="15" customHeight="1" x14ac:dyDescent="0.25"/>
  <cols>
    <col min="1" max="1" width="15.21875" customWidth="1"/>
    <col min="2" max="2" width="8" customWidth="1"/>
    <col min="3" max="4" width="6.109375" customWidth="1"/>
    <col min="5" max="5" width="5.77734375" customWidth="1"/>
    <col min="6" max="6" width="6" customWidth="1"/>
    <col min="7" max="7" width="5.44140625" customWidth="1"/>
    <col min="8" max="8" width="7.6640625" customWidth="1"/>
    <col min="9" max="9" width="9.109375" customWidth="1"/>
    <col min="10" max="10" width="10" customWidth="1"/>
    <col min="11" max="11" width="9.33203125" customWidth="1"/>
    <col min="12" max="12" width="8.44140625" customWidth="1"/>
    <col min="13" max="13" width="9.6640625" customWidth="1"/>
    <col min="14" max="14" width="6.77734375" customWidth="1"/>
    <col min="15" max="15" width="11.44140625" customWidth="1"/>
    <col min="16" max="16" width="8" customWidth="1"/>
    <col min="17" max="17" width="7.6640625" customWidth="1"/>
    <col min="18" max="18" width="6.44140625" customWidth="1"/>
    <col min="19" max="19" width="5" customWidth="1"/>
    <col min="20" max="20" width="9.77734375" customWidth="1"/>
    <col min="21" max="21" width="8.21875" customWidth="1"/>
    <col min="22" max="22" width="9" customWidth="1"/>
    <col min="23" max="23" width="8.88671875" customWidth="1"/>
    <col min="24" max="24" width="8.109375" customWidth="1"/>
    <col min="25" max="25" width="8.21875" customWidth="1"/>
    <col min="26" max="26" width="10" customWidth="1"/>
    <col min="27" max="27" width="12.6640625" customWidth="1"/>
    <col min="28" max="28" width="11.109375" customWidth="1"/>
    <col min="29" max="29" width="10" customWidth="1"/>
    <col min="30" max="30" width="21.33203125" customWidth="1"/>
    <col min="31" max="31" width="7" customWidth="1"/>
    <col min="32" max="37" width="12.6640625" customWidth="1"/>
  </cols>
  <sheetData>
    <row r="1" spans="1:37" ht="11.25" customHeight="1" x14ac:dyDescent="0.25">
      <c r="A1" s="36" t="s">
        <v>0</v>
      </c>
      <c r="B1" s="1"/>
      <c r="C1" s="1"/>
      <c r="D1" s="1"/>
      <c r="E1" s="1"/>
      <c r="F1" s="1"/>
      <c r="G1" s="1"/>
      <c r="H1" s="1" t="s">
        <v>0</v>
      </c>
      <c r="I1" s="36"/>
      <c r="J1" s="36" t="s">
        <v>0</v>
      </c>
      <c r="K1" s="2" t="s">
        <v>1</v>
      </c>
      <c r="L1" s="2" t="s">
        <v>2</v>
      </c>
      <c r="M1" s="1"/>
      <c r="N1" s="3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"/>
      <c r="AC1" s="36"/>
      <c r="AD1" s="36"/>
      <c r="AE1" s="36"/>
      <c r="AF1" s="1"/>
      <c r="AG1" s="1"/>
      <c r="AH1" s="1"/>
      <c r="AI1" s="1"/>
      <c r="AJ1" s="1"/>
      <c r="AK1" s="1"/>
    </row>
    <row r="2" spans="1:37" ht="33" customHeight="1" x14ac:dyDescent="0.25">
      <c r="A2" s="36"/>
      <c r="B2" s="1"/>
      <c r="C2" s="1"/>
      <c r="D2" s="1"/>
      <c r="E2" s="1"/>
      <c r="F2" s="1"/>
      <c r="G2" s="1"/>
      <c r="H2" s="1"/>
      <c r="I2" s="3" t="s">
        <v>3</v>
      </c>
      <c r="J2" s="4">
        <v>15000</v>
      </c>
      <c r="K2" s="98">
        <v>600000</v>
      </c>
      <c r="L2" s="99">
        <v>100000</v>
      </c>
      <c r="M2" s="1"/>
      <c r="N2" s="39">
        <v>0</v>
      </c>
      <c r="O2" s="1"/>
      <c r="P2" s="1">
        <v>250</v>
      </c>
      <c r="Q2" s="1">
        <v>200</v>
      </c>
      <c r="R2" s="1">
        <v>150</v>
      </c>
      <c r="S2" s="1"/>
      <c r="T2" s="1"/>
      <c r="U2" s="1"/>
      <c r="V2" s="7">
        <v>0.12</v>
      </c>
      <c r="W2" s="7"/>
      <c r="X2" s="8">
        <v>7.0000000000000007E-2</v>
      </c>
      <c r="Y2" s="1"/>
      <c r="Z2" s="1"/>
      <c r="AA2" s="1"/>
      <c r="AB2" s="36"/>
      <c r="AC2" s="36"/>
      <c r="AD2" s="36"/>
      <c r="AE2" s="36"/>
      <c r="AF2" s="1"/>
      <c r="AG2" s="1"/>
      <c r="AH2" s="1"/>
      <c r="AI2" s="1"/>
      <c r="AJ2" s="1"/>
      <c r="AK2" s="1"/>
    </row>
    <row r="3" spans="1:37" ht="48" customHeight="1" x14ac:dyDescent="0.25">
      <c r="A3" s="9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85</v>
      </c>
      <c r="G3" s="9" t="s">
        <v>86</v>
      </c>
      <c r="H3" s="9" t="s">
        <v>65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/>
      <c r="O3" s="9" t="s">
        <v>17</v>
      </c>
      <c r="P3" s="9" t="s">
        <v>18</v>
      </c>
      <c r="Q3" s="9" t="s">
        <v>19</v>
      </c>
      <c r="R3" s="9" t="s">
        <v>20</v>
      </c>
      <c r="S3" s="9"/>
      <c r="T3" s="9" t="s">
        <v>21</v>
      </c>
      <c r="U3" s="9" t="s">
        <v>22</v>
      </c>
      <c r="V3" s="9" t="s">
        <v>23</v>
      </c>
      <c r="W3" s="9" t="s">
        <v>24</v>
      </c>
      <c r="X3" s="9" t="s">
        <v>25</v>
      </c>
      <c r="Y3" s="9" t="s">
        <v>26</v>
      </c>
      <c r="Z3" s="9" t="s">
        <v>27</v>
      </c>
      <c r="AA3" s="40"/>
      <c r="AB3" s="9" t="s">
        <v>28</v>
      </c>
      <c r="AC3" s="9" t="s">
        <v>29</v>
      </c>
      <c r="AD3" s="9" t="s">
        <v>30</v>
      </c>
      <c r="AE3" s="9" t="s">
        <v>31</v>
      </c>
      <c r="AF3" s="9"/>
      <c r="AG3" s="40"/>
      <c r="AH3" s="40"/>
      <c r="AI3" s="40"/>
      <c r="AJ3" s="40"/>
      <c r="AK3" s="40"/>
    </row>
    <row r="4" spans="1:37" ht="21" customHeight="1" x14ac:dyDescent="0.25">
      <c r="A4" s="120" t="s">
        <v>121</v>
      </c>
      <c r="B4" s="147">
        <v>29.93</v>
      </c>
      <c r="C4" s="121">
        <f t="shared" ref="C4:D4" si="0">B4</f>
        <v>29.93</v>
      </c>
      <c r="D4" s="121">
        <f t="shared" si="0"/>
        <v>29.93</v>
      </c>
      <c r="E4" s="122">
        <f t="shared" ref="E4:E20" si="1">D4*10.764</f>
        <v>322.16651999999999</v>
      </c>
      <c r="F4" s="123">
        <v>6.86</v>
      </c>
      <c r="G4" s="121">
        <f t="shared" ref="G4:G20" si="2">F4*10.764</f>
        <v>73.841039999999992</v>
      </c>
      <c r="H4" s="122">
        <f t="shared" ref="H4:H20" si="3">E4+G4</f>
        <v>396.00756000000001</v>
      </c>
      <c r="I4" s="122">
        <f t="shared" ref="I4:I20" si="4">H4+(H4*45%)</f>
        <v>574.21096199999999</v>
      </c>
      <c r="J4" s="124">
        <f t="shared" ref="J4:J20" si="5">I4*$J$2</f>
        <v>8613164.4299999997</v>
      </c>
      <c r="K4" s="124">
        <f>1*K2</f>
        <v>600000</v>
      </c>
      <c r="L4" s="124">
        <f>2*L2</f>
        <v>200000</v>
      </c>
      <c r="M4" s="124">
        <f t="shared" ref="M4:M20" si="6">SUM(J4:L4)</f>
        <v>9413164.4299999997</v>
      </c>
      <c r="N4" s="125">
        <f t="shared" ref="N4:N20" si="7">($N$2*M4)</f>
        <v>0</v>
      </c>
      <c r="O4" s="124">
        <f t="shared" ref="O4:O20" si="8">M4-N4</f>
        <v>9413164.4299999997</v>
      </c>
      <c r="P4" s="124">
        <f t="shared" ref="P4:P20" si="9">I4*$P$2</f>
        <v>143552.74049999999</v>
      </c>
      <c r="Q4" s="124">
        <f t="shared" ref="Q4:Q20" si="10">I4*$Q$2</f>
        <v>114842.1924</v>
      </c>
      <c r="R4" s="124">
        <f t="shared" ref="R4:R20" si="11">I4*$R$2</f>
        <v>86131.6443</v>
      </c>
      <c r="S4" s="124">
        <v>0</v>
      </c>
      <c r="T4" s="124">
        <f t="shared" ref="T4:T20" si="12">SUM(O4:S4)</f>
        <v>9757691.0071999989</v>
      </c>
      <c r="U4" s="124">
        <v>30000</v>
      </c>
      <c r="V4" s="124">
        <f t="shared" ref="V4:V20" si="13">$V$2*O4</f>
        <v>1129579.7315999998</v>
      </c>
      <c r="W4" s="124">
        <f t="shared" ref="W4:W20" si="14">(12%*P4)+(12%*Q4)+(12%*R4)</f>
        <v>41343.189264000001</v>
      </c>
      <c r="X4" s="124">
        <f t="shared" ref="X4:X20" si="15">CEILING(($X$2*O4),100)</f>
        <v>659000</v>
      </c>
      <c r="Y4" s="126">
        <v>6000</v>
      </c>
      <c r="Z4" s="126">
        <f t="shared" ref="Z4:Z20" si="16">SUM(T4:Y4)</f>
        <v>11623613.928063998</v>
      </c>
      <c r="AA4" s="127"/>
      <c r="AB4" s="128" t="s">
        <v>77</v>
      </c>
      <c r="AC4" s="127"/>
      <c r="AD4" s="127"/>
      <c r="AE4" s="127"/>
      <c r="AF4" s="127"/>
      <c r="AG4" s="127"/>
      <c r="AH4" s="127"/>
      <c r="AI4" s="127"/>
      <c r="AJ4" s="127"/>
      <c r="AK4" s="127"/>
    </row>
    <row r="5" spans="1:37" ht="21" customHeight="1" x14ac:dyDescent="0.25">
      <c r="A5" s="120" t="s">
        <v>122</v>
      </c>
      <c r="B5" s="147">
        <v>47.89</v>
      </c>
      <c r="C5" s="121">
        <f t="shared" ref="C5:D5" si="17">B5</f>
        <v>47.89</v>
      </c>
      <c r="D5" s="121">
        <f t="shared" si="17"/>
        <v>47.89</v>
      </c>
      <c r="E5" s="122">
        <f t="shared" si="1"/>
        <v>515.48795999999993</v>
      </c>
      <c r="F5" s="129">
        <v>0</v>
      </c>
      <c r="G5" s="121">
        <f t="shared" si="2"/>
        <v>0</v>
      </c>
      <c r="H5" s="122">
        <f t="shared" si="3"/>
        <v>515.48795999999993</v>
      </c>
      <c r="I5" s="122">
        <f t="shared" si="4"/>
        <v>747.45754199999988</v>
      </c>
      <c r="J5" s="124">
        <f t="shared" si="5"/>
        <v>11211863.129999999</v>
      </c>
      <c r="K5" s="124">
        <f>1*K2</f>
        <v>600000</v>
      </c>
      <c r="L5" s="124">
        <f>4*L2</f>
        <v>400000</v>
      </c>
      <c r="M5" s="124">
        <f t="shared" si="6"/>
        <v>12211863.129999999</v>
      </c>
      <c r="N5" s="125">
        <f t="shared" si="7"/>
        <v>0</v>
      </c>
      <c r="O5" s="124">
        <f t="shared" si="8"/>
        <v>12211863.129999999</v>
      </c>
      <c r="P5" s="124">
        <f t="shared" si="9"/>
        <v>186864.38549999997</v>
      </c>
      <c r="Q5" s="124">
        <f t="shared" si="10"/>
        <v>149491.50839999996</v>
      </c>
      <c r="R5" s="124">
        <f t="shared" si="11"/>
        <v>112118.63129999998</v>
      </c>
      <c r="S5" s="124">
        <v>0</v>
      </c>
      <c r="T5" s="124">
        <f t="shared" si="12"/>
        <v>12660337.655200001</v>
      </c>
      <c r="U5" s="124">
        <v>30000</v>
      </c>
      <c r="V5" s="124">
        <f t="shared" si="13"/>
        <v>1465423.5755999999</v>
      </c>
      <c r="W5" s="124">
        <f t="shared" si="14"/>
        <v>53816.943023999986</v>
      </c>
      <c r="X5" s="124">
        <f t="shared" si="15"/>
        <v>854900</v>
      </c>
      <c r="Y5" s="126">
        <v>6000</v>
      </c>
      <c r="Z5" s="126">
        <f t="shared" si="16"/>
        <v>15070478.173824001</v>
      </c>
      <c r="AA5" s="127"/>
      <c r="AB5" s="128" t="s">
        <v>77</v>
      </c>
      <c r="AC5" s="127"/>
      <c r="AD5" s="127"/>
      <c r="AE5" s="127"/>
      <c r="AF5" s="127"/>
      <c r="AG5" s="127"/>
      <c r="AH5" s="127"/>
      <c r="AI5" s="127"/>
      <c r="AJ5" s="127"/>
      <c r="AK5" s="127"/>
    </row>
    <row r="6" spans="1:37" ht="21" customHeight="1" x14ac:dyDescent="0.25">
      <c r="A6" s="120" t="s">
        <v>123</v>
      </c>
      <c r="B6" s="147">
        <v>47.89</v>
      </c>
      <c r="C6" s="121">
        <f t="shared" ref="C6:D6" si="18">B6</f>
        <v>47.89</v>
      </c>
      <c r="D6" s="121">
        <f t="shared" si="18"/>
        <v>47.89</v>
      </c>
      <c r="E6" s="122">
        <f t="shared" si="1"/>
        <v>515.48795999999993</v>
      </c>
      <c r="F6" s="129">
        <v>0</v>
      </c>
      <c r="G6" s="121">
        <f t="shared" si="2"/>
        <v>0</v>
      </c>
      <c r="H6" s="122">
        <f t="shared" si="3"/>
        <v>515.48795999999993</v>
      </c>
      <c r="I6" s="122">
        <f t="shared" si="4"/>
        <v>747.45754199999988</v>
      </c>
      <c r="J6" s="124">
        <f t="shared" si="5"/>
        <v>11211863.129999999</v>
      </c>
      <c r="K6" s="124">
        <f>1*K2</f>
        <v>600000</v>
      </c>
      <c r="L6" s="124">
        <f>4*L2</f>
        <v>400000</v>
      </c>
      <c r="M6" s="124">
        <f t="shared" si="6"/>
        <v>12211863.129999999</v>
      </c>
      <c r="N6" s="125">
        <f t="shared" si="7"/>
        <v>0</v>
      </c>
      <c r="O6" s="124">
        <f t="shared" si="8"/>
        <v>12211863.129999999</v>
      </c>
      <c r="P6" s="124">
        <f t="shared" si="9"/>
        <v>186864.38549999997</v>
      </c>
      <c r="Q6" s="124">
        <f t="shared" si="10"/>
        <v>149491.50839999996</v>
      </c>
      <c r="R6" s="124">
        <f t="shared" si="11"/>
        <v>112118.63129999998</v>
      </c>
      <c r="S6" s="124">
        <v>0</v>
      </c>
      <c r="T6" s="124">
        <f t="shared" si="12"/>
        <v>12660337.655200001</v>
      </c>
      <c r="U6" s="124">
        <v>30000</v>
      </c>
      <c r="V6" s="124">
        <f t="shared" si="13"/>
        <v>1465423.5755999999</v>
      </c>
      <c r="W6" s="124">
        <f t="shared" si="14"/>
        <v>53816.943023999986</v>
      </c>
      <c r="X6" s="124">
        <f t="shared" si="15"/>
        <v>854900</v>
      </c>
      <c r="Y6" s="126">
        <v>6000</v>
      </c>
      <c r="Z6" s="126">
        <f t="shared" si="16"/>
        <v>15070478.173824001</v>
      </c>
      <c r="AA6" s="127"/>
      <c r="AB6" s="128" t="s">
        <v>77</v>
      </c>
      <c r="AC6" s="127"/>
      <c r="AD6" s="127"/>
      <c r="AE6" s="127"/>
      <c r="AF6" s="127"/>
      <c r="AG6" s="127"/>
      <c r="AH6" s="127"/>
      <c r="AI6" s="127"/>
      <c r="AJ6" s="127"/>
      <c r="AK6" s="127"/>
    </row>
    <row r="7" spans="1:37" ht="21" customHeight="1" x14ac:dyDescent="0.25">
      <c r="A7" s="120" t="s">
        <v>124</v>
      </c>
      <c r="B7" s="147">
        <v>47.89</v>
      </c>
      <c r="C7" s="121">
        <f t="shared" ref="C7:D7" si="19">B7</f>
        <v>47.89</v>
      </c>
      <c r="D7" s="121">
        <f t="shared" si="19"/>
        <v>47.89</v>
      </c>
      <c r="E7" s="122">
        <f t="shared" si="1"/>
        <v>515.48795999999993</v>
      </c>
      <c r="F7" s="129">
        <v>0</v>
      </c>
      <c r="G7" s="121">
        <f t="shared" si="2"/>
        <v>0</v>
      </c>
      <c r="H7" s="122">
        <f t="shared" si="3"/>
        <v>515.48795999999993</v>
      </c>
      <c r="I7" s="122">
        <f t="shared" si="4"/>
        <v>747.45754199999988</v>
      </c>
      <c r="J7" s="124">
        <f t="shared" si="5"/>
        <v>11211863.129999999</v>
      </c>
      <c r="K7" s="124">
        <f>1*K2</f>
        <v>600000</v>
      </c>
      <c r="L7" s="124">
        <f>4*L2</f>
        <v>400000</v>
      </c>
      <c r="M7" s="124">
        <f t="shared" si="6"/>
        <v>12211863.129999999</v>
      </c>
      <c r="N7" s="125">
        <f t="shared" si="7"/>
        <v>0</v>
      </c>
      <c r="O7" s="124">
        <f t="shared" si="8"/>
        <v>12211863.129999999</v>
      </c>
      <c r="P7" s="124">
        <f t="shared" si="9"/>
        <v>186864.38549999997</v>
      </c>
      <c r="Q7" s="124">
        <f t="shared" si="10"/>
        <v>149491.50839999996</v>
      </c>
      <c r="R7" s="124">
        <f t="shared" si="11"/>
        <v>112118.63129999998</v>
      </c>
      <c r="S7" s="124">
        <v>0</v>
      </c>
      <c r="T7" s="124">
        <f t="shared" si="12"/>
        <v>12660337.655200001</v>
      </c>
      <c r="U7" s="124">
        <v>30000</v>
      </c>
      <c r="V7" s="124">
        <f t="shared" si="13"/>
        <v>1465423.5755999999</v>
      </c>
      <c r="W7" s="124">
        <f t="shared" si="14"/>
        <v>53816.943023999986</v>
      </c>
      <c r="X7" s="124">
        <f t="shared" si="15"/>
        <v>854900</v>
      </c>
      <c r="Y7" s="126">
        <v>6000</v>
      </c>
      <c r="Z7" s="126">
        <f t="shared" si="16"/>
        <v>15070478.173824001</v>
      </c>
      <c r="AA7" s="127"/>
      <c r="AB7" s="128" t="s">
        <v>77</v>
      </c>
      <c r="AC7" s="127"/>
      <c r="AD7" s="127"/>
      <c r="AE7" s="127"/>
      <c r="AF7" s="127"/>
      <c r="AG7" s="127"/>
      <c r="AH7" s="127"/>
      <c r="AI7" s="127"/>
      <c r="AJ7" s="127"/>
      <c r="AK7" s="127"/>
    </row>
    <row r="8" spans="1:37" ht="21" customHeight="1" x14ac:dyDescent="0.25">
      <c r="A8" s="120" t="s">
        <v>125</v>
      </c>
      <c r="B8" s="148">
        <v>46.79</v>
      </c>
      <c r="C8" s="121">
        <f t="shared" ref="C8:D8" si="20">B8</f>
        <v>46.79</v>
      </c>
      <c r="D8" s="121">
        <f t="shared" si="20"/>
        <v>46.79</v>
      </c>
      <c r="E8" s="122">
        <f t="shared" si="1"/>
        <v>503.64755999999994</v>
      </c>
      <c r="F8" s="129">
        <v>0</v>
      </c>
      <c r="G8" s="121">
        <f t="shared" si="2"/>
        <v>0</v>
      </c>
      <c r="H8" s="122">
        <f t="shared" si="3"/>
        <v>503.64755999999994</v>
      </c>
      <c r="I8" s="122">
        <f t="shared" si="4"/>
        <v>730.28896199999986</v>
      </c>
      <c r="J8" s="124">
        <f t="shared" si="5"/>
        <v>10954334.429999998</v>
      </c>
      <c r="K8" s="130">
        <f>1*K2</f>
        <v>600000</v>
      </c>
      <c r="L8" s="124">
        <f>4*L2</f>
        <v>400000</v>
      </c>
      <c r="M8" s="124">
        <f t="shared" si="6"/>
        <v>11954334.429999998</v>
      </c>
      <c r="N8" s="125">
        <f t="shared" si="7"/>
        <v>0</v>
      </c>
      <c r="O8" s="124">
        <f t="shared" si="8"/>
        <v>11954334.429999998</v>
      </c>
      <c r="P8" s="124">
        <f t="shared" si="9"/>
        <v>182572.24049999996</v>
      </c>
      <c r="Q8" s="124">
        <f t="shared" si="10"/>
        <v>146057.79239999998</v>
      </c>
      <c r="R8" s="124">
        <f t="shared" si="11"/>
        <v>109543.34429999998</v>
      </c>
      <c r="S8" s="124">
        <v>0</v>
      </c>
      <c r="T8" s="124">
        <f t="shared" si="12"/>
        <v>12392507.807199998</v>
      </c>
      <c r="U8" s="124">
        <v>30000</v>
      </c>
      <c r="V8" s="124">
        <f t="shared" si="13"/>
        <v>1434520.1315999997</v>
      </c>
      <c r="W8" s="124">
        <f t="shared" si="14"/>
        <v>52580.805263999988</v>
      </c>
      <c r="X8" s="124">
        <f t="shared" si="15"/>
        <v>836900</v>
      </c>
      <c r="Y8" s="126">
        <v>6000</v>
      </c>
      <c r="Z8" s="126">
        <f t="shared" si="16"/>
        <v>14752508.744063998</v>
      </c>
      <c r="AA8" s="127"/>
      <c r="AB8" s="128" t="s">
        <v>77</v>
      </c>
      <c r="AC8" s="127"/>
      <c r="AD8" s="127"/>
      <c r="AE8" s="127"/>
      <c r="AF8" s="127"/>
      <c r="AG8" s="127"/>
      <c r="AH8" s="127"/>
      <c r="AI8" s="127"/>
      <c r="AJ8" s="127"/>
      <c r="AK8" s="127"/>
    </row>
    <row r="9" spans="1:37" ht="21" customHeight="1" x14ac:dyDescent="0.25">
      <c r="A9" s="120" t="s">
        <v>126</v>
      </c>
      <c r="B9" s="147">
        <v>59.29</v>
      </c>
      <c r="C9" s="121">
        <f t="shared" ref="C9:D9" si="21">B9</f>
        <v>59.29</v>
      </c>
      <c r="D9" s="121">
        <f t="shared" si="21"/>
        <v>59.29</v>
      </c>
      <c r="E9" s="122">
        <f t="shared" si="1"/>
        <v>638.19755999999995</v>
      </c>
      <c r="F9" s="129">
        <v>0</v>
      </c>
      <c r="G9" s="121">
        <f t="shared" si="2"/>
        <v>0</v>
      </c>
      <c r="H9" s="122">
        <f t="shared" si="3"/>
        <v>638.19755999999995</v>
      </c>
      <c r="I9" s="122">
        <f t="shared" si="4"/>
        <v>925.38646199999994</v>
      </c>
      <c r="J9" s="124">
        <f t="shared" si="5"/>
        <v>13880796.93</v>
      </c>
      <c r="K9" s="124">
        <f>1*K2</f>
        <v>600000</v>
      </c>
      <c r="L9" s="124">
        <f>5*L2</f>
        <v>500000</v>
      </c>
      <c r="M9" s="124">
        <f t="shared" si="6"/>
        <v>14980796.93</v>
      </c>
      <c r="N9" s="125">
        <f t="shared" si="7"/>
        <v>0</v>
      </c>
      <c r="O9" s="124">
        <f t="shared" si="8"/>
        <v>14980796.93</v>
      </c>
      <c r="P9" s="124">
        <f t="shared" si="9"/>
        <v>231346.61549999999</v>
      </c>
      <c r="Q9" s="124">
        <f t="shared" si="10"/>
        <v>185077.29239999998</v>
      </c>
      <c r="R9" s="124">
        <f t="shared" si="11"/>
        <v>138807.9693</v>
      </c>
      <c r="S9" s="124">
        <v>0</v>
      </c>
      <c r="T9" s="124">
        <f t="shared" si="12"/>
        <v>15536028.8072</v>
      </c>
      <c r="U9" s="124">
        <v>30000</v>
      </c>
      <c r="V9" s="124">
        <f t="shared" si="13"/>
        <v>1797695.6316</v>
      </c>
      <c r="W9" s="124">
        <f t="shared" si="14"/>
        <v>66627.825263999985</v>
      </c>
      <c r="X9" s="124">
        <f t="shared" si="15"/>
        <v>1048700</v>
      </c>
      <c r="Y9" s="126">
        <v>6000</v>
      </c>
      <c r="Z9" s="126">
        <f t="shared" si="16"/>
        <v>18485052.264063999</v>
      </c>
      <c r="AA9" s="127"/>
      <c r="AB9" s="128" t="s">
        <v>77</v>
      </c>
      <c r="AC9" s="127"/>
      <c r="AD9" s="127"/>
      <c r="AE9" s="127"/>
      <c r="AF9" s="127"/>
      <c r="AG9" s="127"/>
      <c r="AH9" s="127"/>
      <c r="AI9" s="127"/>
      <c r="AJ9" s="127"/>
      <c r="AK9" s="127"/>
    </row>
    <row r="10" spans="1:37" ht="21" customHeight="1" x14ac:dyDescent="0.25">
      <c r="A10" s="120" t="s">
        <v>127</v>
      </c>
      <c r="B10" s="147">
        <v>49.92</v>
      </c>
      <c r="C10" s="131">
        <f t="shared" ref="C10:D10" si="22">B10</f>
        <v>49.92</v>
      </c>
      <c r="D10" s="131">
        <f t="shared" si="22"/>
        <v>49.92</v>
      </c>
      <c r="E10" s="122">
        <f t="shared" si="1"/>
        <v>537.33888000000002</v>
      </c>
      <c r="F10" s="129">
        <v>0</v>
      </c>
      <c r="G10" s="121">
        <f t="shared" si="2"/>
        <v>0</v>
      </c>
      <c r="H10" s="122">
        <f t="shared" si="3"/>
        <v>537.33888000000002</v>
      </c>
      <c r="I10" s="122">
        <f t="shared" si="4"/>
        <v>779.14137600000004</v>
      </c>
      <c r="J10" s="124">
        <f t="shared" si="5"/>
        <v>11687120.640000001</v>
      </c>
      <c r="K10" s="124">
        <f>1*K2</f>
        <v>600000</v>
      </c>
      <c r="L10" s="124">
        <f>4*L2</f>
        <v>400000</v>
      </c>
      <c r="M10" s="124">
        <f t="shared" si="6"/>
        <v>12687120.640000001</v>
      </c>
      <c r="N10" s="125">
        <f t="shared" si="7"/>
        <v>0</v>
      </c>
      <c r="O10" s="124">
        <f t="shared" si="8"/>
        <v>12687120.640000001</v>
      </c>
      <c r="P10" s="124">
        <f t="shared" si="9"/>
        <v>194785.34400000001</v>
      </c>
      <c r="Q10" s="124">
        <f t="shared" si="10"/>
        <v>155828.2752</v>
      </c>
      <c r="R10" s="124">
        <f t="shared" si="11"/>
        <v>116871.20640000001</v>
      </c>
      <c r="S10" s="125"/>
      <c r="T10" s="124">
        <f t="shared" si="12"/>
        <v>13154605.465600001</v>
      </c>
      <c r="U10" s="124">
        <v>30000</v>
      </c>
      <c r="V10" s="124">
        <f t="shared" si="13"/>
        <v>1522454.4768000001</v>
      </c>
      <c r="W10" s="124">
        <f t="shared" si="14"/>
        <v>56098.179072000006</v>
      </c>
      <c r="X10" s="124">
        <f t="shared" si="15"/>
        <v>888100</v>
      </c>
      <c r="Y10" s="126">
        <v>6000</v>
      </c>
      <c r="Z10" s="126">
        <f t="shared" si="16"/>
        <v>15657258.121472001</v>
      </c>
      <c r="AA10" s="127"/>
      <c r="AB10" s="128" t="s">
        <v>77</v>
      </c>
      <c r="AC10" s="127"/>
      <c r="AD10" s="127"/>
      <c r="AE10" s="127"/>
      <c r="AF10" s="127"/>
      <c r="AG10" s="127"/>
      <c r="AH10" s="127"/>
      <c r="AI10" s="127"/>
      <c r="AJ10" s="127"/>
      <c r="AK10" s="127"/>
    </row>
    <row r="11" spans="1:37" ht="21" customHeight="1" x14ac:dyDescent="0.25">
      <c r="A11" s="120" t="s">
        <v>128</v>
      </c>
      <c r="B11" s="147">
        <v>50.33</v>
      </c>
      <c r="C11" s="131">
        <f t="shared" ref="C11:D11" si="23">B11</f>
        <v>50.33</v>
      </c>
      <c r="D11" s="131">
        <f t="shared" si="23"/>
        <v>50.33</v>
      </c>
      <c r="E11" s="122">
        <f t="shared" si="1"/>
        <v>541.75211999999999</v>
      </c>
      <c r="F11" s="129">
        <v>0</v>
      </c>
      <c r="G11" s="121">
        <f t="shared" si="2"/>
        <v>0</v>
      </c>
      <c r="H11" s="122">
        <f t="shared" si="3"/>
        <v>541.75211999999999</v>
      </c>
      <c r="I11" s="122">
        <f t="shared" si="4"/>
        <v>785.54057399999999</v>
      </c>
      <c r="J11" s="124">
        <f t="shared" si="5"/>
        <v>11783108.609999999</v>
      </c>
      <c r="K11" s="124">
        <f>1*K2</f>
        <v>600000</v>
      </c>
      <c r="L11" s="124">
        <f>4*L2</f>
        <v>400000</v>
      </c>
      <c r="M11" s="124">
        <f t="shared" si="6"/>
        <v>12783108.609999999</v>
      </c>
      <c r="N11" s="125">
        <f t="shared" si="7"/>
        <v>0</v>
      </c>
      <c r="O11" s="124">
        <f t="shared" si="8"/>
        <v>12783108.609999999</v>
      </c>
      <c r="P11" s="124">
        <f t="shared" si="9"/>
        <v>196385.14350000001</v>
      </c>
      <c r="Q11" s="124">
        <f t="shared" si="10"/>
        <v>157108.11480000001</v>
      </c>
      <c r="R11" s="124">
        <f t="shared" si="11"/>
        <v>117831.0861</v>
      </c>
      <c r="S11" s="125"/>
      <c r="T11" s="124">
        <f t="shared" si="12"/>
        <v>13254432.954400001</v>
      </c>
      <c r="U11" s="124">
        <v>30000</v>
      </c>
      <c r="V11" s="124">
        <f t="shared" si="13"/>
        <v>1533973.0331999999</v>
      </c>
      <c r="W11" s="124">
        <f t="shared" si="14"/>
        <v>56558.921327999997</v>
      </c>
      <c r="X11" s="124">
        <f t="shared" si="15"/>
        <v>894900</v>
      </c>
      <c r="Y11" s="126">
        <v>6000</v>
      </c>
      <c r="Z11" s="126">
        <f t="shared" si="16"/>
        <v>15775864.908928001</v>
      </c>
      <c r="AA11" s="127"/>
      <c r="AB11" s="128" t="s">
        <v>77</v>
      </c>
      <c r="AC11" s="127"/>
      <c r="AD11" s="127"/>
      <c r="AE11" s="127"/>
      <c r="AF11" s="127"/>
      <c r="AG11" s="127"/>
      <c r="AH11" s="127"/>
      <c r="AI11" s="127"/>
      <c r="AJ11" s="127"/>
      <c r="AK11" s="127"/>
    </row>
    <row r="12" spans="1:37" ht="21" customHeight="1" x14ac:dyDescent="0.25">
      <c r="A12" s="120" t="s">
        <v>129</v>
      </c>
      <c r="B12" s="147">
        <v>60.88</v>
      </c>
      <c r="C12" s="131">
        <f t="shared" ref="C12:D12" si="24">B12</f>
        <v>60.88</v>
      </c>
      <c r="D12" s="131">
        <f t="shared" si="24"/>
        <v>60.88</v>
      </c>
      <c r="E12" s="122">
        <f t="shared" si="1"/>
        <v>655.31232</v>
      </c>
      <c r="F12" s="129">
        <v>0</v>
      </c>
      <c r="G12" s="121">
        <f t="shared" si="2"/>
        <v>0</v>
      </c>
      <c r="H12" s="122">
        <f t="shared" si="3"/>
        <v>655.31232</v>
      </c>
      <c r="I12" s="122">
        <f t="shared" si="4"/>
        <v>950.20286400000009</v>
      </c>
      <c r="J12" s="124">
        <f t="shared" si="5"/>
        <v>14253042.960000001</v>
      </c>
      <c r="K12" s="130">
        <f>1*K2</f>
        <v>600000</v>
      </c>
      <c r="L12" s="124">
        <f>5*L2</f>
        <v>500000</v>
      </c>
      <c r="M12" s="124">
        <f t="shared" si="6"/>
        <v>15353042.960000001</v>
      </c>
      <c r="N12" s="125">
        <f t="shared" si="7"/>
        <v>0</v>
      </c>
      <c r="O12" s="124">
        <f t="shared" si="8"/>
        <v>15353042.960000001</v>
      </c>
      <c r="P12" s="124">
        <f t="shared" si="9"/>
        <v>237550.71600000001</v>
      </c>
      <c r="Q12" s="124">
        <f t="shared" si="10"/>
        <v>190040.57280000002</v>
      </c>
      <c r="R12" s="124">
        <f t="shared" si="11"/>
        <v>142530.4296</v>
      </c>
      <c r="S12" s="125"/>
      <c r="T12" s="124">
        <f t="shared" si="12"/>
        <v>15923164.678400001</v>
      </c>
      <c r="U12" s="124">
        <v>30000</v>
      </c>
      <c r="V12" s="124">
        <f t="shared" si="13"/>
        <v>1842365.1552000002</v>
      </c>
      <c r="W12" s="124">
        <f t="shared" si="14"/>
        <v>68414.606207999997</v>
      </c>
      <c r="X12" s="124">
        <f t="shared" si="15"/>
        <v>1074800</v>
      </c>
      <c r="Y12" s="126">
        <v>6000</v>
      </c>
      <c r="Z12" s="126">
        <f t="shared" si="16"/>
        <v>18944744.439808</v>
      </c>
      <c r="AA12" s="127"/>
      <c r="AB12" s="128" t="s">
        <v>77</v>
      </c>
      <c r="AC12" s="127"/>
      <c r="AD12" s="127"/>
      <c r="AE12" s="127"/>
      <c r="AF12" s="127"/>
      <c r="AG12" s="127"/>
      <c r="AH12" s="127"/>
      <c r="AI12" s="127"/>
      <c r="AJ12" s="127"/>
      <c r="AK12" s="127"/>
    </row>
    <row r="13" spans="1:37" ht="21" customHeight="1" x14ac:dyDescent="0.25">
      <c r="A13" s="120" t="s">
        <v>130</v>
      </c>
      <c r="B13" s="147">
        <v>48.28</v>
      </c>
      <c r="C13" s="131">
        <f t="shared" ref="C13:D13" si="25">B13</f>
        <v>48.28</v>
      </c>
      <c r="D13" s="131">
        <f t="shared" si="25"/>
        <v>48.28</v>
      </c>
      <c r="E13" s="122">
        <f t="shared" si="1"/>
        <v>519.68592000000001</v>
      </c>
      <c r="F13" s="129">
        <v>0</v>
      </c>
      <c r="G13" s="121">
        <f t="shared" si="2"/>
        <v>0</v>
      </c>
      <c r="H13" s="122">
        <f t="shared" si="3"/>
        <v>519.68592000000001</v>
      </c>
      <c r="I13" s="122">
        <f t="shared" si="4"/>
        <v>753.54458399999999</v>
      </c>
      <c r="J13" s="124">
        <f t="shared" si="5"/>
        <v>11303168.76</v>
      </c>
      <c r="K13" s="130">
        <f>1*K2</f>
        <v>600000</v>
      </c>
      <c r="L13" s="124">
        <f>4*L2</f>
        <v>400000</v>
      </c>
      <c r="M13" s="124">
        <f t="shared" si="6"/>
        <v>12303168.76</v>
      </c>
      <c r="N13" s="125">
        <f t="shared" si="7"/>
        <v>0</v>
      </c>
      <c r="O13" s="124">
        <f t="shared" si="8"/>
        <v>12303168.76</v>
      </c>
      <c r="P13" s="124">
        <f t="shared" si="9"/>
        <v>188386.14600000001</v>
      </c>
      <c r="Q13" s="124">
        <f t="shared" si="10"/>
        <v>150708.91680000001</v>
      </c>
      <c r="R13" s="124">
        <f t="shared" si="11"/>
        <v>113031.6876</v>
      </c>
      <c r="S13" s="125"/>
      <c r="T13" s="124">
        <f t="shared" si="12"/>
        <v>12755295.510399999</v>
      </c>
      <c r="U13" s="124">
        <v>30000</v>
      </c>
      <c r="V13" s="124">
        <f t="shared" si="13"/>
        <v>1476380.2511999998</v>
      </c>
      <c r="W13" s="124">
        <f t="shared" si="14"/>
        <v>54255.210048000001</v>
      </c>
      <c r="X13" s="124">
        <f t="shared" si="15"/>
        <v>861300</v>
      </c>
      <c r="Y13" s="126">
        <v>6000</v>
      </c>
      <c r="Z13" s="126">
        <f t="shared" si="16"/>
        <v>15183230.971647998</v>
      </c>
      <c r="AA13" s="127"/>
      <c r="AB13" s="128" t="s">
        <v>67</v>
      </c>
      <c r="AC13" s="127"/>
      <c r="AD13" s="127"/>
      <c r="AE13" s="127"/>
      <c r="AF13" s="127"/>
      <c r="AG13" s="127"/>
      <c r="AH13" s="127"/>
      <c r="AI13" s="127"/>
      <c r="AJ13" s="127"/>
      <c r="AK13" s="127"/>
    </row>
    <row r="14" spans="1:37" ht="21" customHeight="1" x14ac:dyDescent="0.25">
      <c r="A14" s="120" t="s">
        <v>131</v>
      </c>
      <c r="B14" s="147">
        <v>60.88</v>
      </c>
      <c r="C14" s="131">
        <f t="shared" ref="C14:D14" si="26">B14</f>
        <v>60.88</v>
      </c>
      <c r="D14" s="131">
        <f t="shared" si="26"/>
        <v>60.88</v>
      </c>
      <c r="E14" s="122">
        <f t="shared" si="1"/>
        <v>655.31232</v>
      </c>
      <c r="F14" s="129">
        <v>0</v>
      </c>
      <c r="G14" s="121">
        <f t="shared" si="2"/>
        <v>0</v>
      </c>
      <c r="H14" s="122">
        <f t="shared" si="3"/>
        <v>655.31232</v>
      </c>
      <c r="I14" s="122">
        <f t="shared" si="4"/>
        <v>950.20286400000009</v>
      </c>
      <c r="J14" s="124">
        <f t="shared" si="5"/>
        <v>14253042.960000001</v>
      </c>
      <c r="K14" s="130">
        <f>1*K2</f>
        <v>600000</v>
      </c>
      <c r="L14" s="124">
        <f>5*L2</f>
        <v>500000</v>
      </c>
      <c r="M14" s="124">
        <f t="shared" si="6"/>
        <v>15353042.960000001</v>
      </c>
      <c r="N14" s="125">
        <f t="shared" si="7"/>
        <v>0</v>
      </c>
      <c r="O14" s="124">
        <f t="shared" si="8"/>
        <v>15353042.960000001</v>
      </c>
      <c r="P14" s="124">
        <f t="shared" si="9"/>
        <v>237550.71600000001</v>
      </c>
      <c r="Q14" s="124">
        <f t="shared" si="10"/>
        <v>190040.57280000002</v>
      </c>
      <c r="R14" s="124">
        <f t="shared" si="11"/>
        <v>142530.4296</v>
      </c>
      <c r="S14" s="125"/>
      <c r="T14" s="124">
        <f t="shared" si="12"/>
        <v>15923164.678400001</v>
      </c>
      <c r="U14" s="124">
        <v>30000</v>
      </c>
      <c r="V14" s="124">
        <f t="shared" si="13"/>
        <v>1842365.1552000002</v>
      </c>
      <c r="W14" s="124">
        <f t="shared" si="14"/>
        <v>68414.606207999997</v>
      </c>
      <c r="X14" s="124">
        <f t="shared" si="15"/>
        <v>1074800</v>
      </c>
      <c r="Y14" s="126">
        <v>6000</v>
      </c>
      <c r="Z14" s="126">
        <f t="shared" si="16"/>
        <v>18944744.439808</v>
      </c>
      <c r="AA14" s="127"/>
      <c r="AB14" s="128" t="s">
        <v>67</v>
      </c>
      <c r="AC14" s="127"/>
      <c r="AD14" s="127"/>
      <c r="AE14" s="127"/>
      <c r="AF14" s="127"/>
      <c r="AG14" s="127"/>
      <c r="AH14" s="127"/>
      <c r="AI14" s="127"/>
      <c r="AJ14" s="127"/>
      <c r="AK14" s="127"/>
    </row>
    <row r="15" spans="1:37" ht="21" customHeight="1" x14ac:dyDescent="0.25">
      <c r="A15" s="120" t="s">
        <v>132</v>
      </c>
      <c r="B15" s="147">
        <v>48.28</v>
      </c>
      <c r="C15" s="131">
        <f t="shared" ref="C15:D15" si="27">B15</f>
        <v>48.28</v>
      </c>
      <c r="D15" s="131">
        <f t="shared" si="27"/>
        <v>48.28</v>
      </c>
      <c r="E15" s="132">
        <f t="shared" si="1"/>
        <v>519.68592000000001</v>
      </c>
      <c r="F15" s="133">
        <v>0</v>
      </c>
      <c r="G15" s="134">
        <f t="shared" si="2"/>
        <v>0</v>
      </c>
      <c r="H15" s="132">
        <f t="shared" si="3"/>
        <v>519.68592000000001</v>
      </c>
      <c r="I15" s="122">
        <f t="shared" si="4"/>
        <v>753.54458399999999</v>
      </c>
      <c r="J15" s="135">
        <f t="shared" si="5"/>
        <v>11303168.76</v>
      </c>
      <c r="K15" s="136">
        <f>1*K2</f>
        <v>600000</v>
      </c>
      <c r="L15" s="135">
        <f>4*L2</f>
        <v>400000</v>
      </c>
      <c r="M15" s="135">
        <f t="shared" si="6"/>
        <v>12303168.76</v>
      </c>
      <c r="N15" s="125">
        <f t="shared" si="7"/>
        <v>0</v>
      </c>
      <c r="O15" s="135">
        <f t="shared" si="8"/>
        <v>12303168.76</v>
      </c>
      <c r="P15" s="135">
        <f t="shared" si="9"/>
        <v>188386.14600000001</v>
      </c>
      <c r="Q15" s="135">
        <f t="shared" si="10"/>
        <v>150708.91680000001</v>
      </c>
      <c r="R15" s="135">
        <f t="shared" si="11"/>
        <v>113031.6876</v>
      </c>
      <c r="S15" s="125"/>
      <c r="T15" s="135">
        <f t="shared" si="12"/>
        <v>12755295.510399999</v>
      </c>
      <c r="U15" s="135">
        <v>30000</v>
      </c>
      <c r="V15" s="135">
        <f t="shared" si="13"/>
        <v>1476380.2511999998</v>
      </c>
      <c r="W15" s="135">
        <f t="shared" si="14"/>
        <v>54255.210048000001</v>
      </c>
      <c r="X15" s="135">
        <f t="shared" si="15"/>
        <v>861300</v>
      </c>
      <c r="Y15" s="137">
        <v>6000</v>
      </c>
      <c r="Z15" s="137">
        <f t="shared" si="16"/>
        <v>15183230.971647998</v>
      </c>
      <c r="AA15" s="127"/>
      <c r="AB15" s="128" t="s">
        <v>67</v>
      </c>
      <c r="AC15" s="127"/>
      <c r="AD15" s="127"/>
      <c r="AE15" s="127"/>
      <c r="AF15" s="127"/>
      <c r="AG15" s="127"/>
      <c r="AH15" s="127"/>
      <c r="AI15" s="127"/>
      <c r="AJ15" s="127"/>
      <c r="AK15" s="127"/>
    </row>
    <row r="16" spans="1:37" ht="21" customHeight="1" x14ac:dyDescent="0.25">
      <c r="A16" s="120" t="s">
        <v>133</v>
      </c>
      <c r="B16" s="147">
        <v>48.28</v>
      </c>
      <c r="C16" s="131">
        <f t="shared" ref="C16:D16" si="28">B16</f>
        <v>48.28</v>
      </c>
      <c r="D16" s="131">
        <f t="shared" si="28"/>
        <v>48.28</v>
      </c>
      <c r="E16" s="132">
        <f t="shared" si="1"/>
        <v>519.68592000000001</v>
      </c>
      <c r="F16" s="133">
        <v>0</v>
      </c>
      <c r="G16" s="134">
        <f t="shared" si="2"/>
        <v>0</v>
      </c>
      <c r="H16" s="132">
        <f t="shared" si="3"/>
        <v>519.68592000000001</v>
      </c>
      <c r="I16" s="122">
        <f t="shared" si="4"/>
        <v>753.54458399999999</v>
      </c>
      <c r="J16" s="135">
        <f t="shared" si="5"/>
        <v>11303168.76</v>
      </c>
      <c r="K16" s="136">
        <f>1*K2</f>
        <v>600000</v>
      </c>
      <c r="L16" s="135">
        <f>4*L2</f>
        <v>400000</v>
      </c>
      <c r="M16" s="135">
        <f t="shared" si="6"/>
        <v>12303168.76</v>
      </c>
      <c r="N16" s="125">
        <f t="shared" si="7"/>
        <v>0</v>
      </c>
      <c r="O16" s="135">
        <f t="shared" si="8"/>
        <v>12303168.76</v>
      </c>
      <c r="P16" s="135">
        <f t="shared" si="9"/>
        <v>188386.14600000001</v>
      </c>
      <c r="Q16" s="135">
        <f t="shared" si="10"/>
        <v>150708.91680000001</v>
      </c>
      <c r="R16" s="135">
        <f t="shared" si="11"/>
        <v>113031.6876</v>
      </c>
      <c r="S16" s="125"/>
      <c r="T16" s="135">
        <f t="shared" si="12"/>
        <v>12755295.510399999</v>
      </c>
      <c r="U16" s="135">
        <v>30000</v>
      </c>
      <c r="V16" s="135">
        <f t="shared" si="13"/>
        <v>1476380.2511999998</v>
      </c>
      <c r="W16" s="135">
        <f t="shared" si="14"/>
        <v>54255.210048000001</v>
      </c>
      <c r="X16" s="135">
        <f t="shared" si="15"/>
        <v>861300</v>
      </c>
      <c r="Y16" s="137">
        <v>6000</v>
      </c>
      <c r="Z16" s="137">
        <f t="shared" si="16"/>
        <v>15183230.971647998</v>
      </c>
      <c r="AA16" s="127"/>
      <c r="AB16" s="128" t="s">
        <v>67</v>
      </c>
      <c r="AC16" s="127"/>
      <c r="AD16" s="127"/>
      <c r="AE16" s="127"/>
      <c r="AF16" s="127"/>
      <c r="AG16" s="127"/>
      <c r="AH16" s="127"/>
      <c r="AI16" s="127"/>
      <c r="AJ16" s="127"/>
      <c r="AK16" s="127"/>
    </row>
    <row r="17" spans="1:37" ht="21" customHeight="1" x14ac:dyDescent="0.25">
      <c r="A17" s="120" t="s">
        <v>134</v>
      </c>
      <c r="B17" s="147">
        <v>48.28</v>
      </c>
      <c r="C17" s="131">
        <f t="shared" ref="C17:D17" si="29">B17</f>
        <v>48.28</v>
      </c>
      <c r="D17" s="131">
        <f t="shared" si="29"/>
        <v>48.28</v>
      </c>
      <c r="E17" s="132">
        <f t="shared" si="1"/>
        <v>519.68592000000001</v>
      </c>
      <c r="F17" s="133">
        <v>0</v>
      </c>
      <c r="G17" s="134">
        <f t="shared" si="2"/>
        <v>0</v>
      </c>
      <c r="H17" s="132">
        <f t="shared" si="3"/>
        <v>519.68592000000001</v>
      </c>
      <c r="I17" s="122">
        <f t="shared" si="4"/>
        <v>753.54458399999999</v>
      </c>
      <c r="J17" s="135">
        <f t="shared" si="5"/>
        <v>11303168.76</v>
      </c>
      <c r="K17" s="136">
        <f t="shared" ref="K17:K19" si="30">1*K4</f>
        <v>600000</v>
      </c>
      <c r="L17" s="135">
        <f>4*L2</f>
        <v>400000</v>
      </c>
      <c r="M17" s="135">
        <f t="shared" si="6"/>
        <v>12303168.76</v>
      </c>
      <c r="N17" s="125">
        <f t="shared" si="7"/>
        <v>0</v>
      </c>
      <c r="O17" s="135">
        <f t="shared" si="8"/>
        <v>12303168.76</v>
      </c>
      <c r="P17" s="135">
        <f t="shared" si="9"/>
        <v>188386.14600000001</v>
      </c>
      <c r="Q17" s="135">
        <f t="shared" si="10"/>
        <v>150708.91680000001</v>
      </c>
      <c r="R17" s="135">
        <f t="shared" si="11"/>
        <v>113031.6876</v>
      </c>
      <c r="S17" s="125"/>
      <c r="T17" s="135">
        <f t="shared" si="12"/>
        <v>12755295.510399999</v>
      </c>
      <c r="U17" s="135">
        <v>30000</v>
      </c>
      <c r="V17" s="135">
        <f t="shared" si="13"/>
        <v>1476380.2511999998</v>
      </c>
      <c r="W17" s="135">
        <f t="shared" si="14"/>
        <v>54255.210048000001</v>
      </c>
      <c r="X17" s="135">
        <f t="shared" si="15"/>
        <v>861300</v>
      </c>
      <c r="Y17" s="137">
        <v>6000</v>
      </c>
      <c r="Z17" s="137">
        <f t="shared" si="16"/>
        <v>15183230.971647998</v>
      </c>
      <c r="AA17" s="127"/>
      <c r="AB17" s="128" t="s">
        <v>67</v>
      </c>
      <c r="AC17" s="127"/>
      <c r="AD17" s="127"/>
      <c r="AE17" s="127"/>
      <c r="AF17" s="127"/>
      <c r="AG17" s="127"/>
      <c r="AH17" s="127"/>
      <c r="AI17" s="127"/>
      <c r="AJ17" s="127"/>
      <c r="AK17" s="127"/>
    </row>
    <row r="18" spans="1:37" ht="21" customHeight="1" x14ac:dyDescent="0.25">
      <c r="A18" s="120" t="s">
        <v>135</v>
      </c>
      <c r="B18" s="147">
        <v>48.28</v>
      </c>
      <c r="C18" s="131">
        <f t="shared" ref="C18:D18" si="31">B18</f>
        <v>48.28</v>
      </c>
      <c r="D18" s="131">
        <f t="shared" si="31"/>
        <v>48.28</v>
      </c>
      <c r="E18" s="132">
        <f t="shared" si="1"/>
        <v>519.68592000000001</v>
      </c>
      <c r="F18" s="133">
        <v>0</v>
      </c>
      <c r="G18" s="134">
        <f t="shared" si="2"/>
        <v>0</v>
      </c>
      <c r="H18" s="132">
        <f t="shared" si="3"/>
        <v>519.68592000000001</v>
      </c>
      <c r="I18" s="122">
        <f t="shared" si="4"/>
        <v>753.54458399999999</v>
      </c>
      <c r="J18" s="135">
        <f t="shared" si="5"/>
        <v>11303168.76</v>
      </c>
      <c r="K18" s="136">
        <f t="shared" si="30"/>
        <v>600000</v>
      </c>
      <c r="L18" s="135">
        <f>4*L2</f>
        <v>400000</v>
      </c>
      <c r="M18" s="135">
        <f t="shared" si="6"/>
        <v>12303168.76</v>
      </c>
      <c r="N18" s="125">
        <f t="shared" si="7"/>
        <v>0</v>
      </c>
      <c r="O18" s="135">
        <f t="shared" si="8"/>
        <v>12303168.76</v>
      </c>
      <c r="P18" s="135">
        <f t="shared" si="9"/>
        <v>188386.14600000001</v>
      </c>
      <c r="Q18" s="135">
        <f t="shared" si="10"/>
        <v>150708.91680000001</v>
      </c>
      <c r="R18" s="135">
        <f t="shared" si="11"/>
        <v>113031.6876</v>
      </c>
      <c r="S18" s="125"/>
      <c r="T18" s="135">
        <f t="shared" si="12"/>
        <v>12755295.510399999</v>
      </c>
      <c r="U18" s="135">
        <v>30000</v>
      </c>
      <c r="V18" s="135">
        <f t="shared" si="13"/>
        <v>1476380.2511999998</v>
      </c>
      <c r="W18" s="135">
        <f t="shared" si="14"/>
        <v>54255.210048000001</v>
      </c>
      <c r="X18" s="135">
        <f t="shared" si="15"/>
        <v>861300</v>
      </c>
      <c r="Y18" s="137">
        <v>6000</v>
      </c>
      <c r="Z18" s="137">
        <f t="shared" si="16"/>
        <v>15183230.971647998</v>
      </c>
      <c r="AA18" s="127"/>
      <c r="AB18" s="128" t="s">
        <v>67</v>
      </c>
      <c r="AC18" s="127"/>
      <c r="AD18" s="127"/>
      <c r="AE18" s="127"/>
      <c r="AF18" s="127"/>
      <c r="AG18" s="127"/>
      <c r="AH18" s="127"/>
      <c r="AI18" s="127"/>
      <c r="AJ18" s="127"/>
      <c r="AK18" s="127"/>
    </row>
    <row r="19" spans="1:37" ht="21" customHeight="1" x14ac:dyDescent="0.25">
      <c r="A19" s="120" t="s">
        <v>136</v>
      </c>
      <c r="B19" s="147">
        <v>48.28</v>
      </c>
      <c r="C19" s="131">
        <f t="shared" ref="C19:D19" si="32">B19</f>
        <v>48.28</v>
      </c>
      <c r="D19" s="131">
        <f t="shared" si="32"/>
        <v>48.28</v>
      </c>
      <c r="E19" s="132">
        <f t="shared" si="1"/>
        <v>519.68592000000001</v>
      </c>
      <c r="F19" s="133">
        <v>0</v>
      </c>
      <c r="G19" s="134">
        <f t="shared" si="2"/>
        <v>0</v>
      </c>
      <c r="H19" s="132">
        <f t="shared" si="3"/>
        <v>519.68592000000001</v>
      </c>
      <c r="I19" s="132">
        <f t="shared" si="4"/>
        <v>753.54458399999999</v>
      </c>
      <c r="J19" s="135">
        <f t="shared" si="5"/>
        <v>11303168.76</v>
      </c>
      <c r="K19" s="136">
        <f t="shared" si="30"/>
        <v>600000</v>
      </c>
      <c r="L19" s="135">
        <f>4*L2</f>
        <v>400000</v>
      </c>
      <c r="M19" s="135">
        <f t="shared" si="6"/>
        <v>12303168.76</v>
      </c>
      <c r="N19" s="125">
        <f t="shared" si="7"/>
        <v>0</v>
      </c>
      <c r="O19" s="135">
        <f t="shared" si="8"/>
        <v>12303168.76</v>
      </c>
      <c r="P19" s="135">
        <f t="shared" si="9"/>
        <v>188386.14600000001</v>
      </c>
      <c r="Q19" s="135">
        <f t="shared" si="10"/>
        <v>150708.91680000001</v>
      </c>
      <c r="R19" s="135">
        <f t="shared" si="11"/>
        <v>113031.6876</v>
      </c>
      <c r="S19" s="125"/>
      <c r="T19" s="135">
        <f t="shared" si="12"/>
        <v>12755295.510399999</v>
      </c>
      <c r="U19" s="135">
        <v>30000</v>
      </c>
      <c r="V19" s="135">
        <f t="shared" si="13"/>
        <v>1476380.2511999998</v>
      </c>
      <c r="W19" s="135">
        <f t="shared" si="14"/>
        <v>54255.210048000001</v>
      </c>
      <c r="X19" s="135">
        <f t="shared" si="15"/>
        <v>861300</v>
      </c>
      <c r="Y19" s="137">
        <v>6000</v>
      </c>
      <c r="Z19" s="137">
        <f t="shared" si="16"/>
        <v>15183230.971647998</v>
      </c>
      <c r="AA19" s="127"/>
      <c r="AB19" s="128" t="s">
        <v>67</v>
      </c>
      <c r="AC19" s="127"/>
      <c r="AD19" s="127"/>
      <c r="AE19" s="127"/>
      <c r="AF19" s="127"/>
      <c r="AG19" s="127"/>
      <c r="AH19" s="127"/>
      <c r="AI19" s="127"/>
      <c r="AJ19" s="127"/>
      <c r="AK19" s="127"/>
    </row>
    <row r="20" spans="1:37" ht="21" customHeight="1" x14ac:dyDescent="0.25">
      <c r="A20" s="120" t="s">
        <v>137</v>
      </c>
      <c r="B20" s="147">
        <v>37.1</v>
      </c>
      <c r="C20" s="131">
        <f t="shared" ref="C20:D20" si="33">B20</f>
        <v>37.1</v>
      </c>
      <c r="D20" s="131">
        <f t="shared" si="33"/>
        <v>37.1</v>
      </c>
      <c r="E20" s="138">
        <f t="shared" si="1"/>
        <v>399.34440000000001</v>
      </c>
      <c r="F20" s="139">
        <v>0</v>
      </c>
      <c r="G20" s="131">
        <f t="shared" si="2"/>
        <v>0</v>
      </c>
      <c r="H20" s="138">
        <f t="shared" si="3"/>
        <v>399.34440000000001</v>
      </c>
      <c r="I20" s="138">
        <f t="shared" si="4"/>
        <v>579.04938000000004</v>
      </c>
      <c r="J20" s="125">
        <f t="shared" si="5"/>
        <v>8685740.7000000011</v>
      </c>
      <c r="K20" s="140">
        <f>1*K2</f>
        <v>600000</v>
      </c>
      <c r="L20" s="125">
        <f>3*L2</f>
        <v>300000</v>
      </c>
      <c r="M20" s="125">
        <f t="shared" si="6"/>
        <v>9585740.7000000011</v>
      </c>
      <c r="N20" s="125">
        <f t="shared" si="7"/>
        <v>0</v>
      </c>
      <c r="O20" s="125">
        <f t="shared" si="8"/>
        <v>9585740.7000000011</v>
      </c>
      <c r="P20" s="125">
        <f t="shared" si="9"/>
        <v>144762.345</v>
      </c>
      <c r="Q20" s="125">
        <f t="shared" si="10"/>
        <v>115809.876</v>
      </c>
      <c r="R20" s="125">
        <f t="shared" si="11"/>
        <v>86857.407000000007</v>
      </c>
      <c r="S20" s="125"/>
      <c r="T20" s="125">
        <f t="shared" si="12"/>
        <v>9933170.3280000016</v>
      </c>
      <c r="U20" s="125">
        <v>30000</v>
      </c>
      <c r="V20" s="125">
        <f t="shared" si="13"/>
        <v>1150288.8840000001</v>
      </c>
      <c r="W20" s="125">
        <f t="shared" si="14"/>
        <v>41691.555359999998</v>
      </c>
      <c r="X20" s="125">
        <f t="shared" si="15"/>
        <v>671100</v>
      </c>
      <c r="Y20" s="141">
        <v>6000</v>
      </c>
      <c r="Z20" s="141">
        <f t="shared" si="16"/>
        <v>11832250.767360002</v>
      </c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</row>
    <row r="21" spans="1:37" ht="11.25" customHeight="1" x14ac:dyDescent="0.2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101"/>
      <c r="L21" s="102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 spans="1:37" ht="11.25" customHeight="1" x14ac:dyDescent="0.2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 spans="1:37" ht="11.25" customHeight="1" x14ac:dyDescent="0.25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9" t="s">
        <v>82</v>
      </c>
      <c r="L23" s="29" t="s">
        <v>83</v>
      </c>
      <c r="M23" s="28"/>
      <c r="N23" s="33">
        <f>100/6</f>
        <v>16.666666666666668</v>
      </c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 spans="1:37" ht="11.25" customHeight="1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33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 spans="1:37" ht="11.25" customHeight="1" x14ac:dyDescent="0.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 spans="1:37" ht="11.25" customHeight="1" x14ac:dyDescent="0.2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 spans="1:37" ht="11.25" customHeight="1" x14ac:dyDescent="0.2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ht="11.25" customHeight="1" x14ac:dyDescent="0.2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 spans="1:37" ht="11.25" customHeight="1" x14ac:dyDescent="0.2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 spans="1:37" ht="11.25" customHeight="1" x14ac:dyDescent="0.2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 spans="1:37" ht="11.25" customHeight="1" x14ac:dyDescent="0.2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 spans="1:37" ht="11.25" customHeight="1" x14ac:dyDescent="0.25">
      <c r="A32" s="28"/>
      <c r="B32" s="28"/>
      <c r="C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 spans="1:37" ht="11.25" customHeight="1" x14ac:dyDescent="0.25">
      <c r="A33" s="28"/>
      <c r="B33" s="28"/>
      <c r="C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 spans="1:37" ht="11.25" customHeight="1" x14ac:dyDescent="0.25">
      <c r="A34" s="28"/>
      <c r="B34" s="28"/>
      <c r="C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 spans="1:37" ht="11.25" customHeight="1" x14ac:dyDescent="0.25">
      <c r="A35" s="28"/>
      <c r="B35" s="28"/>
      <c r="C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 spans="1:37" ht="11.25" customHeight="1" x14ac:dyDescent="0.25">
      <c r="A36" s="28"/>
      <c r="B36" s="28"/>
      <c r="C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 spans="1:37" ht="11.25" customHeight="1" x14ac:dyDescent="0.25">
      <c r="A37" s="28"/>
      <c r="B37" s="28"/>
      <c r="C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 spans="1:37" ht="11.25" customHeight="1" x14ac:dyDescent="0.25">
      <c r="A38" s="28"/>
      <c r="B38" s="28"/>
      <c r="C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 spans="1:37" ht="11.25" customHeight="1" x14ac:dyDescent="0.25">
      <c r="A39" s="28"/>
      <c r="B39" s="28"/>
      <c r="C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 spans="1:37" ht="11.25" customHeight="1" x14ac:dyDescent="0.2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 spans="1:37" ht="11.25" customHeight="1" x14ac:dyDescent="0.2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 spans="1:37" ht="11.25" customHeight="1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 spans="1:37" ht="11.25" customHeight="1" x14ac:dyDescent="0.2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 spans="1:37" ht="11.25" customHeight="1" x14ac:dyDescent="0.2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 spans="1:37" ht="11.25" customHeight="1" x14ac:dyDescent="0.2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 spans="1:37" ht="11.25" customHeight="1" x14ac:dyDescent="0.2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 spans="1:37" ht="11.25" customHeight="1" x14ac:dyDescent="0.2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 spans="1:37" ht="11.25" customHeight="1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 spans="1:37" ht="11.25" customHeight="1" x14ac:dyDescent="0.2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 spans="1:37" ht="11.25" customHeight="1" x14ac:dyDescent="0.2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 spans="1:37" ht="11.25" customHeight="1" x14ac:dyDescent="0.2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 spans="1:37" ht="11.25" customHeight="1" x14ac:dyDescent="0.2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 spans="1:37" ht="11.25" customHeight="1" x14ac:dyDescent="0.2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 spans="1:37" ht="11.25" customHeight="1" x14ac:dyDescent="0.2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 spans="1:37" ht="11.25" customHeight="1" x14ac:dyDescent="0.2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 spans="1:37" ht="11.25" customHeight="1" x14ac:dyDescent="0.2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 spans="1:37" ht="11.25" customHeight="1" x14ac:dyDescent="0.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 spans="1:37" ht="11.25" customHeight="1" x14ac:dyDescent="0.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 spans="1:37" ht="11.25" customHeight="1" x14ac:dyDescent="0.2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 spans="1:37" ht="11.25" customHeight="1" x14ac:dyDescent="0.2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 spans="1:37" ht="11.25" customHeight="1" x14ac:dyDescent="0.2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 spans="1:37" ht="11.25" customHeight="1" x14ac:dyDescent="0.2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 spans="1:37" ht="11.25" customHeight="1" x14ac:dyDescent="0.2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 spans="1:37" ht="11.25" customHeight="1" x14ac:dyDescent="0.2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 spans="1:37" ht="11.25" customHeight="1" x14ac:dyDescent="0.2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 spans="1:37" ht="11.25" customHeight="1" x14ac:dyDescent="0.2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 spans="1:37" ht="11.25" customHeight="1" x14ac:dyDescent="0.2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 spans="1:37" ht="11.25" customHeight="1" x14ac:dyDescent="0.2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 spans="1:37" ht="11.25" customHeight="1" x14ac:dyDescent="0.2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 spans="1:37" ht="11.25" customHeight="1" x14ac:dyDescent="0.2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 spans="1:37" ht="11.25" customHeight="1" x14ac:dyDescent="0.2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 spans="1:37" ht="11.25" customHeight="1" x14ac:dyDescent="0.2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 spans="1:37" ht="11.25" customHeight="1" x14ac:dyDescent="0.2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 spans="1:37" ht="11.25" customHeight="1" x14ac:dyDescent="0.2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 spans="1:37" ht="11.25" customHeight="1" x14ac:dyDescent="0.2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 spans="1:37" ht="11.25" customHeight="1" x14ac:dyDescent="0.2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 spans="1:37" ht="11.25" customHeight="1" x14ac:dyDescent="0.2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 spans="1:37" ht="11.25" customHeight="1" x14ac:dyDescent="0.2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 spans="1:37" ht="11.25" customHeight="1" x14ac:dyDescent="0.2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 spans="1:37" ht="11.25" customHeight="1" x14ac:dyDescent="0.2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 spans="1:37" ht="11.25" customHeight="1" x14ac:dyDescent="0.2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 spans="1:37" ht="11.25" customHeight="1" x14ac:dyDescent="0.2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 spans="1:37" ht="11.25" customHeight="1" x14ac:dyDescent="0.2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 spans="1:37" ht="11.25" customHeight="1" x14ac:dyDescent="0.2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 spans="1:37" ht="11.25" customHeight="1" x14ac:dyDescent="0.2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 spans="1:37" ht="11.25" customHeight="1" x14ac:dyDescent="0.2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 spans="1:37" ht="11.25" customHeight="1" x14ac:dyDescent="0.2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 spans="1:37" ht="11.25" customHeight="1" x14ac:dyDescent="0.2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 spans="1:37" ht="11.25" customHeight="1" x14ac:dyDescent="0.2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 spans="1:37" ht="11.25" customHeight="1" x14ac:dyDescent="0.2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 spans="1:37" ht="11.25" customHeight="1" x14ac:dyDescent="0.2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 spans="1:37" ht="11.25" customHeight="1" x14ac:dyDescent="0.2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 spans="1:37" ht="11.25" customHeight="1" x14ac:dyDescent="0.2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 spans="1:37" ht="11.25" customHeight="1" x14ac:dyDescent="0.2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 spans="1:37" ht="11.25" customHeight="1" x14ac:dyDescent="0.2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 spans="1:37" ht="11.25" customHeight="1" x14ac:dyDescent="0.2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 spans="1:37" ht="11.25" customHeight="1" x14ac:dyDescent="0.2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 spans="1:37" ht="11.25" customHeight="1" x14ac:dyDescent="0.2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 spans="1:37" ht="11.25" customHeight="1" x14ac:dyDescent="0.2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</row>
    <row r="100" spans="1:37" ht="11.25" customHeight="1" x14ac:dyDescent="0.2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</row>
    <row r="101" spans="1:37" ht="11.25" customHeight="1" x14ac:dyDescent="0.2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</row>
    <row r="102" spans="1:37" ht="11.25" customHeight="1" x14ac:dyDescent="0.2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</row>
    <row r="103" spans="1:37" ht="11.2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</row>
    <row r="104" spans="1:37" ht="11.2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</row>
    <row r="105" spans="1:37" ht="11.25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</row>
    <row r="106" spans="1:37" ht="11.25" customHeight="1" x14ac:dyDescent="0.2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</row>
    <row r="107" spans="1:37" ht="11.25" customHeight="1" x14ac:dyDescent="0.2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</row>
    <row r="108" spans="1:37" ht="11.25" customHeight="1" x14ac:dyDescent="0.2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</row>
    <row r="109" spans="1:37" ht="11.25" customHeight="1" x14ac:dyDescent="0.2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</row>
    <row r="110" spans="1:37" ht="11.25" customHeight="1" x14ac:dyDescent="0.2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</row>
    <row r="111" spans="1:37" ht="11.25" customHeight="1" x14ac:dyDescent="0.2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</row>
    <row r="112" spans="1:37" ht="11.25" customHeight="1" x14ac:dyDescent="0.2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</row>
    <row r="113" spans="1:37" ht="11.25" customHeight="1" x14ac:dyDescent="0.2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</row>
    <row r="114" spans="1:37" ht="11.25" customHeight="1" x14ac:dyDescent="0.2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</row>
    <row r="115" spans="1:37" ht="11.25" customHeight="1" x14ac:dyDescent="0.2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</row>
    <row r="116" spans="1:37" ht="11.25" customHeight="1" x14ac:dyDescent="0.2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</row>
    <row r="117" spans="1:37" ht="11.25" customHeight="1" x14ac:dyDescent="0.2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</row>
    <row r="118" spans="1:37" ht="11.25" customHeight="1" x14ac:dyDescent="0.2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</row>
    <row r="119" spans="1:37" ht="11.25" customHeight="1" x14ac:dyDescent="0.2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</row>
    <row r="120" spans="1:37" ht="11.25" customHeight="1" x14ac:dyDescent="0.2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</row>
    <row r="121" spans="1:37" ht="11.25" customHeight="1" x14ac:dyDescent="0.2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</row>
    <row r="122" spans="1:37" ht="11.25" customHeight="1" x14ac:dyDescent="0.2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</row>
    <row r="123" spans="1:37" ht="11.25" customHeight="1" x14ac:dyDescent="0.2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</row>
    <row r="124" spans="1:37" ht="11.25" customHeight="1" x14ac:dyDescent="0.2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</row>
    <row r="125" spans="1:37" ht="11.25" customHeight="1" x14ac:dyDescent="0.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</row>
    <row r="126" spans="1:37" ht="11.25" customHeight="1" x14ac:dyDescent="0.2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</row>
    <row r="127" spans="1:37" ht="11.25" customHeight="1" x14ac:dyDescent="0.2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</row>
    <row r="128" spans="1:37" ht="11.25" customHeight="1" x14ac:dyDescent="0.2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</row>
    <row r="129" spans="1:37" ht="11.25" customHeight="1" x14ac:dyDescent="0.2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</row>
    <row r="130" spans="1:37" ht="11.25" customHeight="1" x14ac:dyDescent="0.2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</row>
    <row r="131" spans="1:37" ht="11.25" customHeight="1" x14ac:dyDescent="0.2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</row>
    <row r="132" spans="1:37" ht="11.25" customHeight="1" x14ac:dyDescent="0.2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</row>
    <row r="133" spans="1:37" ht="11.25" customHeight="1" x14ac:dyDescent="0.2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</row>
    <row r="134" spans="1:37" ht="11.25" customHeight="1" x14ac:dyDescent="0.2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</row>
    <row r="135" spans="1:37" ht="11.25" customHeight="1" x14ac:dyDescent="0.2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</row>
    <row r="136" spans="1:37" ht="11.25" customHeight="1" x14ac:dyDescent="0.2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</row>
    <row r="137" spans="1:37" ht="11.25" customHeight="1" x14ac:dyDescent="0.2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</row>
    <row r="138" spans="1:37" ht="11.25" customHeight="1" x14ac:dyDescent="0.2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</row>
    <row r="139" spans="1:37" ht="11.25" customHeight="1" x14ac:dyDescent="0.2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</row>
    <row r="140" spans="1:37" ht="11.25" customHeight="1" x14ac:dyDescent="0.2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</row>
    <row r="141" spans="1:37" ht="11.25" customHeight="1" x14ac:dyDescent="0.2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</row>
    <row r="142" spans="1:37" ht="11.25" customHeight="1" x14ac:dyDescent="0.2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</row>
    <row r="143" spans="1:37" ht="11.25" customHeight="1" x14ac:dyDescent="0.2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</row>
    <row r="144" spans="1:37" ht="11.25" customHeight="1" x14ac:dyDescent="0.2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</row>
    <row r="145" spans="1:37" ht="11.25" customHeight="1" x14ac:dyDescent="0.2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</row>
    <row r="146" spans="1:37" ht="11.25" customHeight="1" x14ac:dyDescent="0.2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</row>
    <row r="147" spans="1:37" ht="11.25" customHeight="1" x14ac:dyDescent="0.2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</row>
    <row r="148" spans="1:37" ht="11.25" customHeight="1" x14ac:dyDescent="0.2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</row>
    <row r="149" spans="1:37" ht="11.25" customHeight="1" x14ac:dyDescent="0.2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</row>
    <row r="150" spans="1:37" ht="11.25" customHeight="1" x14ac:dyDescent="0.2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</row>
    <row r="151" spans="1:37" ht="11.25" customHeight="1" x14ac:dyDescent="0.2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</row>
    <row r="152" spans="1:37" ht="11.25" customHeight="1" x14ac:dyDescent="0.2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</row>
    <row r="153" spans="1:37" ht="11.25" customHeight="1" x14ac:dyDescent="0.2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</row>
    <row r="154" spans="1:37" ht="11.25" customHeight="1" x14ac:dyDescent="0.2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</row>
    <row r="155" spans="1:37" ht="11.25" customHeight="1" x14ac:dyDescent="0.2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</row>
    <row r="156" spans="1:37" ht="11.25" customHeight="1" x14ac:dyDescent="0.2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</row>
    <row r="157" spans="1:37" ht="11.25" customHeight="1" x14ac:dyDescent="0.2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</row>
    <row r="158" spans="1:37" ht="11.25" customHeight="1" x14ac:dyDescent="0.2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</row>
    <row r="159" spans="1:37" ht="11.25" customHeight="1" x14ac:dyDescent="0.2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</row>
    <row r="160" spans="1:37" ht="11.25" customHeight="1" x14ac:dyDescent="0.2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</row>
    <row r="161" spans="1:37" ht="11.25" customHeight="1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</row>
    <row r="162" spans="1:37" ht="11.25" customHeight="1" x14ac:dyDescent="0.2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</row>
    <row r="163" spans="1:37" ht="11.25" customHeight="1" x14ac:dyDescent="0.2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</row>
    <row r="164" spans="1:37" ht="11.25" customHeight="1" x14ac:dyDescent="0.2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</row>
    <row r="165" spans="1:37" ht="11.25" customHeight="1" x14ac:dyDescent="0.2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</row>
    <row r="166" spans="1:37" ht="11.25" customHeight="1" x14ac:dyDescent="0.2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</row>
    <row r="167" spans="1:37" ht="11.25" customHeight="1" x14ac:dyDescent="0.2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</row>
    <row r="168" spans="1:37" ht="11.25" customHeight="1" x14ac:dyDescent="0.2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</row>
    <row r="169" spans="1:37" ht="11.25" customHeight="1" x14ac:dyDescent="0.2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</row>
    <row r="170" spans="1:37" ht="11.25" customHeight="1" x14ac:dyDescent="0.2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</row>
    <row r="171" spans="1:37" ht="11.25" customHeight="1" x14ac:dyDescent="0.2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</row>
    <row r="172" spans="1:37" ht="11.25" customHeight="1" x14ac:dyDescent="0.2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</row>
    <row r="173" spans="1:37" ht="11.25" customHeight="1" x14ac:dyDescent="0.2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</row>
    <row r="174" spans="1:37" ht="11.25" customHeight="1" x14ac:dyDescent="0.2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</row>
    <row r="175" spans="1:37" ht="11.25" customHeight="1" x14ac:dyDescent="0.2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</row>
    <row r="176" spans="1:37" ht="11.25" customHeight="1" x14ac:dyDescent="0.2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</row>
    <row r="177" spans="1:37" ht="11.25" customHeight="1" x14ac:dyDescent="0.2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</row>
    <row r="178" spans="1:37" ht="11.25" customHeight="1" x14ac:dyDescent="0.2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</row>
    <row r="179" spans="1:37" ht="11.25" customHeight="1" x14ac:dyDescent="0.2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</row>
    <row r="180" spans="1:37" ht="11.25" customHeight="1" x14ac:dyDescent="0.2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</row>
    <row r="181" spans="1:37" ht="11.25" customHeight="1" x14ac:dyDescent="0.2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</row>
    <row r="182" spans="1:37" ht="11.25" customHeight="1" x14ac:dyDescent="0.2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</row>
    <row r="183" spans="1:37" ht="11.25" customHeight="1" x14ac:dyDescent="0.2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</row>
    <row r="184" spans="1:37" ht="11.25" customHeight="1" x14ac:dyDescent="0.2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</row>
    <row r="185" spans="1:37" ht="11.25" customHeight="1" x14ac:dyDescent="0.2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</row>
    <row r="186" spans="1:37" ht="11.25" customHeight="1" x14ac:dyDescent="0.2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</row>
    <row r="187" spans="1:37" ht="11.25" customHeight="1" x14ac:dyDescent="0.2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</row>
    <row r="188" spans="1:37" ht="11.25" customHeight="1" x14ac:dyDescent="0.2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</row>
    <row r="189" spans="1:37" ht="11.25" customHeight="1" x14ac:dyDescent="0.2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</row>
    <row r="190" spans="1:37" ht="11.25" customHeight="1" x14ac:dyDescent="0.2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</row>
    <row r="191" spans="1:37" ht="11.25" customHeight="1" x14ac:dyDescent="0.2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</row>
    <row r="192" spans="1:37" ht="11.25" customHeight="1" x14ac:dyDescent="0.2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</row>
    <row r="193" spans="1:37" ht="11.25" customHeight="1" x14ac:dyDescent="0.2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</row>
    <row r="194" spans="1:37" ht="11.25" customHeight="1" x14ac:dyDescent="0.2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</row>
    <row r="195" spans="1:37" ht="11.25" customHeight="1" x14ac:dyDescent="0.2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</row>
    <row r="196" spans="1:37" ht="11.25" customHeight="1" x14ac:dyDescent="0.2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</row>
    <row r="197" spans="1:37" ht="11.25" customHeight="1" x14ac:dyDescent="0.2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</row>
    <row r="198" spans="1:37" ht="11.25" customHeight="1" x14ac:dyDescent="0.2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</row>
    <row r="199" spans="1:37" ht="11.25" customHeight="1" x14ac:dyDescent="0.2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</row>
    <row r="200" spans="1:37" ht="11.25" customHeight="1" x14ac:dyDescent="0.2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</row>
    <row r="201" spans="1:37" ht="11.25" customHeight="1" x14ac:dyDescent="0.2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</row>
    <row r="202" spans="1:37" ht="11.25" customHeight="1" x14ac:dyDescent="0.2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</row>
    <row r="203" spans="1:37" ht="11.25" customHeight="1" x14ac:dyDescent="0.2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</row>
    <row r="204" spans="1:37" ht="11.25" customHeight="1" x14ac:dyDescent="0.2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</row>
    <row r="205" spans="1:37" ht="11.25" customHeight="1" x14ac:dyDescent="0.2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</row>
    <row r="206" spans="1:37" ht="11.25" customHeight="1" x14ac:dyDescent="0.2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</row>
    <row r="207" spans="1:37" ht="11.25" customHeight="1" x14ac:dyDescent="0.2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</row>
    <row r="208" spans="1:37" ht="11.25" customHeight="1" x14ac:dyDescent="0.2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</row>
    <row r="209" spans="1:37" ht="11.25" customHeight="1" x14ac:dyDescent="0.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</row>
    <row r="210" spans="1:37" ht="11.25" customHeight="1" x14ac:dyDescent="0.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</row>
    <row r="211" spans="1:37" ht="11.25" customHeight="1" x14ac:dyDescent="0.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</row>
    <row r="212" spans="1:37" ht="11.25" customHeight="1" x14ac:dyDescent="0.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</row>
    <row r="213" spans="1:37" ht="11.25" customHeight="1" x14ac:dyDescent="0.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</row>
    <row r="214" spans="1:37" ht="11.25" customHeight="1" x14ac:dyDescent="0.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</row>
    <row r="215" spans="1:37" ht="11.25" customHeight="1" x14ac:dyDescent="0.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</row>
    <row r="216" spans="1:37" ht="11.25" customHeight="1" x14ac:dyDescent="0.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</row>
    <row r="217" spans="1:37" ht="11.25" customHeight="1" x14ac:dyDescent="0.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</row>
    <row r="218" spans="1:37" ht="11.25" customHeight="1" x14ac:dyDescent="0.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</row>
    <row r="219" spans="1:37" ht="11.25" customHeight="1" x14ac:dyDescent="0.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</row>
    <row r="220" spans="1:37" ht="11.25" customHeight="1" x14ac:dyDescent="0.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</row>
    <row r="221" spans="1:37" ht="11.25" customHeight="1" x14ac:dyDescent="0.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</row>
    <row r="222" spans="1:37" ht="11.25" customHeight="1" x14ac:dyDescent="0.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</row>
    <row r="223" spans="1:37" ht="11.25" customHeight="1" x14ac:dyDescent="0.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</row>
    <row r="224" spans="1:37" ht="11.25" customHeight="1" x14ac:dyDescent="0.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</row>
    <row r="225" spans="1:37" ht="11.25" customHeight="1" x14ac:dyDescent="0.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</row>
    <row r="226" spans="1:37" ht="11.25" customHeight="1" x14ac:dyDescent="0.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</row>
    <row r="227" spans="1:37" ht="11.25" customHeight="1" x14ac:dyDescent="0.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</row>
    <row r="228" spans="1:37" ht="11.25" customHeight="1" x14ac:dyDescent="0.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</row>
    <row r="229" spans="1:37" ht="11.25" customHeight="1" x14ac:dyDescent="0.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</row>
    <row r="230" spans="1:37" ht="11.25" customHeight="1" x14ac:dyDescent="0.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</row>
    <row r="231" spans="1:37" ht="11.25" customHeight="1" x14ac:dyDescent="0.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</row>
    <row r="232" spans="1:37" ht="11.25" customHeight="1" x14ac:dyDescent="0.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</row>
    <row r="233" spans="1:37" ht="11.25" customHeight="1" x14ac:dyDescent="0.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</row>
    <row r="234" spans="1:37" ht="11.25" customHeight="1" x14ac:dyDescent="0.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</row>
    <row r="235" spans="1:37" ht="11.25" customHeight="1" x14ac:dyDescent="0.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</row>
    <row r="236" spans="1:37" ht="11.25" customHeight="1" x14ac:dyDescent="0.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</row>
    <row r="237" spans="1:37" ht="11.25" customHeight="1" x14ac:dyDescent="0.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</row>
    <row r="238" spans="1:37" ht="11.25" customHeight="1" x14ac:dyDescent="0.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</row>
    <row r="239" spans="1:37" ht="11.25" customHeight="1" x14ac:dyDescent="0.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</row>
    <row r="240" spans="1:37" ht="11.25" customHeight="1" x14ac:dyDescent="0.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</row>
    <row r="241" spans="1:37" ht="11.25" customHeight="1" x14ac:dyDescent="0.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</row>
    <row r="242" spans="1:37" ht="11.25" customHeight="1" x14ac:dyDescent="0.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</row>
    <row r="243" spans="1:37" ht="11.25" customHeight="1" x14ac:dyDescent="0.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</row>
    <row r="244" spans="1:37" ht="11.25" customHeight="1" x14ac:dyDescent="0.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</row>
    <row r="245" spans="1:37" ht="11.25" customHeight="1" x14ac:dyDescent="0.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</row>
    <row r="246" spans="1:37" ht="11.25" customHeight="1" x14ac:dyDescent="0.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</row>
    <row r="247" spans="1:37" ht="11.25" customHeight="1" x14ac:dyDescent="0.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</row>
    <row r="248" spans="1:37" ht="11.25" customHeight="1" x14ac:dyDescent="0.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</row>
    <row r="249" spans="1:37" ht="11.25" customHeight="1" x14ac:dyDescent="0.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</row>
    <row r="250" spans="1:37" ht="11.25" customHeight="1" x14ac:dyDescent="0.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</row>
    <row r="251" spans="1:37" ht="11.25" customHeight="1" x14ac:dyDescent="0.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</row>
    <row r="252" spans="1:37" ht="11.25" customHeight="1" x14ac:dyDescent="0.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</row>
    <row r="253" spans="1:37" ht="11.25" customHeight="1" x14ac:dyDescent="0.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</row>
    <row r="254" spans="1:37" ht="11.25" customHeight="1" x14ac:dyDescent="0.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</row>
    <row r="255" spans="1:37" ht="11.25" customHeight="1" x14ac:dyDescent="0.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</row>
    <row r="256" spans="1:37" ht="11.25" customHeight="1" x14ac:dyDescent="0.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</row>
    <row r="257" spans="1:37" ht="11.25" customHeight="1" x14ac:dyDescent="0.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</row>
    <row r="258" spans="1:37" ht="11.25" customHeight="1" x14ac:dyDescent="0.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</row>
    <row r="259" spans="1:37" ht="11.25" customHeight="1" x14ac:dyDescent="0.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</row>
    <row r="260" spans="1:37" ht="11.25" customHeight="1" x14ac:dyDescent="0.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</row>
    <row r="261" spans="1:37" ht="11.25" customHeight="1" x14ac:dyDescent="0.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</row>
    <row r="262" spans="1:37" ht="11.25" customHeight="1" x14ac:dyDescent="0.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</row>
    <row r="263" spans="1:37" ht="11.25" customHeight="1" x14ac:dyDescent="0.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</row>
    <row r="264" spans="1:37" ht="11.25" customHeight="1" x14ac:dyDescent="0.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</row>
    <row r="265" spans="1:37" ht="11.25" customHeight="1" x14ac:dyDescent="0.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</row>
    <row r="266" spans="1:37" ht="11.25" customHeight="1" x14ac:dyDescent="0.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</row>
    <row r="267" spans="1:37" ht="11.25" customHeight="1" x14ac:dyDescent="0.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</row>
    <row r="268" spans="1:37" ht="11.25" customHeight="1" x14ac:dyDescent="0.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</row>
    <row r="269" spans="1:37" ht="11.25" customHeight="1" x14ac:dyDescent="0.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</row>
    <row r="270" spans="1:37" ht="11.25" customHeight="1" x14ac:dyDescent="0.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</row>
    <row r="271" spans="1:37" ht="11.25" customHeight="1" x14ac:dyDescent="0.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</row>
    <row r="272" spans="1:37" ht="11.25" customHeight="1" x14ac:dyDescent="0.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</row>
    <row r="273" spans="1:37" ht="11.25" customHeight="1" x14ac:dyDescent="0.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</row>
    <row r="274" spans="1:37" ht="11.25" customHeight="1" x14ac:dyDescent="0.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</row>
    <row r="275" spans="1:37" ht="11.25" customHeight="1" x14ac:dyDescent="0.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</row>
    <row r="276" spans="1:37" ht="11.25" customHeight="1" x14ac:dyDescent="0.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</row>
    <row r="277" spans="1:37" ht="11.25" customHeight="1" x14ac:dyDescent="0.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</row>
    <row r="278" spans="1:37" ht="11.25" customHeight="1" x14ac:dyDescent="0.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</row>
    <row r="279" spans="1:37" ht="11.25" customHeight="1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</row>
    <row r="280" spans="1:37" ht="11.25" customHeight="1" x14ac:dyDescent="0.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</row>
    <row r="281" spans="1:37" ht="11.25" customHeight="1" x14ac:dyDescent="0.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</row>
    <row r="282" spans="1:37" ht="11.25" customHeight="1" x14ac:dyDescent="0.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</row>
    <row r="283" spans="1:37" ht="11.25" customHeight="1" x14ac:dyDescent="0.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</row>
    <row r="284" spans="1:37" ht="11.25" customHeight="1" x14ac:dyDescent="0.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</row>
    <row r="285" spans="1:37" ht="11.25" customHeight="1" x14ac:dyDescent="0.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</row>
    <row r="286" spans="1:37" ht="11.25" customHeight="1" x14ac:dyDescent="0.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</row>
    <row r="287" spans="1:37" ht="11.25" customHeight="1" x14ac:dyDescent="0.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</row>
    <row r="288" spans="1:37" ht="11.25" customHeight="1" x14ac:dyDescent="0.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</row>
    <row r="289" spans="1:37" ht="11.25" customHeight="1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</row>
    <row r="290" spans="1:37" ht="11.25" customHeight="1" x14ac:dyDescent="0.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</row>
    <row r="291" spans="1:37" ht="11.25" customHeight="1" x14ac:dyDescent="0.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</row>
    <row r="292" spans="1:37" ht="11.25" customHeight="1" x14ac:dyDescent="0.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</row>
    <row r="293" spans="1:37" ht="11.25" customHeight="1" x14ac:dyDescent="0.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</row>
    <row r="294" spans="1:37" ht="11.25" customHeight="1" x14ac:dyDescent="0.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</row>
    <row r="295" spans="1:37" ht="11.25" customHeight="1" x14ac:dyDescent="0.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</row>
    <row r="296" spans="1:37" ht="11.25" customHeight="1" x14ac:dyDescent="0.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</row>
    <row r="297" spans="1:37" ht="11.25" customHeight="1" x14ac:dyDescent="0.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</row>
    <row r="298" spans="1:37" ht="11.25" customHeight="1" x14ac:dyDescent="0.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</row>
    <row r="299" spans="1:37" ht="11.25" customHeight="1" x14ac:dyDescent="0.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</row>
    <row r="300" spans="1:37" ht="11.25" customHeight="1" x14ac:dyDescent="0.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</row>
    <row r="301" spans="1:37" ht="11.25" customHeight="1" x14ac:dyDescent="0.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</row>
    <row r="302" spans="1:37" ht="11.25" customHeight="1" x14ac:dyDescent="0.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</row>
    <row r="303" spans="1:37" ht="11.25" customHeight="1" x14ac:dyDescent="0.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</row>
    <row r="304" spans="1:37" ht="11.25" customHeight="1" x14ac:dyDescent="0.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</row>
    <row r="305" spans="1:37" ht="11.25" customHeight="1" x14ac:dyDescent="0.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</row>
    <row r="306" spans="1:37" ht="11.25" customHeight="1" x14ac:dyDescent="0.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</row>
    <row r="307" spans="1:37" ht="11.25" customHeight="1" x14ac:dyDescent="0.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</row>
    <row r="308" spans="1:37" ht="11.25" customHeight="1" x14ac:dyDescent="0.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</row>
    <row r="309" spans="1:37" ht="11.25" customHeight="1" x14ac:dyDescent="0.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</row>
    <row r="310" spans="1:37" ht="11.25" customHeight="1" x14ac:dyDescent="0.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</row>
    <row r="311" spans="1:37" ht="11.25" customHeight="1" x14ac:dyDescent="0.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</row>
    <row r="312" spans="1:37" ht="11.25" customHeight="1" x14ac:dyDescent="0.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</row>
    <row r="313" spans="1:37" ht="11.25" customHeight="1" x14ac:dyDescent="0.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</row>
    <row r="314" spans="1:37" ht="11.25" customHeight="1" x14ac:dyDescent="0.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</row>
    <row r="315" spans="1:37" ht="11.25" customHeight="1" x14ac:dyDescent="0.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</row>
    <row r="316" spans="1:37" ht="11.25" customHeight="1" x14ac:dyDescent="0.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</row>
    <row r="317" spans="1:37" ht="11.25" customHeight="1" x14ac:dyDescent="0.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</row>
    <row r="318" spans="1:37" ht="11.25" customHeight="1" x14ac:dyDescent="0.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</row>
    <row r="319" spans="1:37" ht="11.25" customHeight="1" x14ac:dyDescent="0.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</row>
    <row r="320" spans="1:37" ht="11.25" customHeight="1" x14ac:dyDescent="0.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</row>
    <row r="321" spans="1:37" ht="11.25" customHeight="1" x14ac:dyDescent="0.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</row>
    <row r="322" spans="1:37" ht="11.25" customHeight="1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</row>
    <row r="323" spans="1:37" ht="11.25" customHeight="1" x14ac:dyDescent="0.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</row>
    <row r="324" spans="1:37" ht="11.25" customHeight="1" x14ac:dyDescent="0.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</row>
    <row r="325" spans="1:37" ht="11.25" customHeight="1" x14ac:dyDescent="0.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</row>
    <row r="326" spans="1:37" ht="11.25" customHeight="1" x14ac:dyDescent="0.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</row>
    <row r="327" spans="1:37" ht="11.25" customHeight="1" x14ac:dyDescent="0.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</row>
    <row r="328" spans="1:37" ht="11.25" customHeight="1" x14ac:dyDescent="0.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</row>
    <row r="329" spans="1:37" ht="11.25" customHeight="1" x14ac:dyDescent="0.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</row>
    <row r="330" spans="1:37" ht="11.25" customHeight="1" x14ac:dyDescent="0.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</row>
    <row r="331" spans="1:37" ht="11.25" customHeight="1" x14ac:dyDescent="0.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</row>
    <row r="332" spans="1:37" ht="11.25" customHeight="1" x14ac:dyDescent="0.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</row>
    <row r="333" spans="1:37" ht="11.25" customHeight="1" x14ac:dyDescent="0.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</row>
    <row r="334" spans="1:37" ht="11.25" customHeight="1" x14ac:dyDescent="0.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</row>
    <row r="335" spans="1:37" ht="11.25" customHeight="1" x14ac:dyDescent="0.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</row>
    <row r="336" spans="1:37" ht="11.25" customHeight="1" x14ac:dyDescent="0.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</row>
    <row r="337" spans="1:37" ht="11.25" customHeight="1" x14ac:dyDescent="0.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</row>
    <row r="338" spans="1:37" ht="11.25" customHeight="1" x14ac:dyDescent="0.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</row>
    <row r="339" spans="1:37" ht="11.25" customHeight="1" x14ac:dyDescent="0.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</row>
    <row r="340" spans="1:37" ht="11.25" customHeight="1" x14ac:dyDescent="0.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</row>
    <row r="341" spans="1:37" ht="11.25" customHeight="1" x14ac:dyDescent="0.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</row>
    <row r="342" spans="1:37" ht="11.25" customHeight="1" x14ac:dyDescent="0.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</row>
    <row r="343" spans="1:37" ht="11.25" customHeight="1" x14ac:dyDescent="0.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</row>
    <row r="344" spans="1:37" ht="11.25" customHeight="1" x14ac:dyDescent="0.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</row>
    <row r="345" spans="1:37" ht="11.25" customHeight="1" x14ac:dyDescent="0.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</row>
    <row r="346" spans="1:37" ht="11.25" customHeight="1" x14ac:dyDescent="0.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</row>
    <row r="347" spans="1:37" ht="11.25" customHeight="1" x14ac:dyDescent="0.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</row>
    <row r="348" spans="1:37" ht="11.25" customHeight="1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</row>
    <row r="349" spans="1:37" ht="11.25" customHeight="1" x14ac:dyDescent="0.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</row>
    <row r="350" spans="1:37" ht="11.25" customHeight="1" x14ac:dyDescent="0.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</row>
    <row r="351" spans="1:37" ht="11.25" customHeight="1" x14ac:dyDescent="0.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</row>
    <row r="352" spans="1:37" ht="11.25" customHeight="1" x14ac:dyDescent="0.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</row>
    <row r="353" spans="1:37" ht="11.25" customHeight="1" x14ac:dyDescent="0.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</row>
    <row r="354" spans="1:37" ht="11.25" customHeight="1" x14ac:dyDescent="0.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</row>
    <row r="355" spans="1:37" ht="11.25" customHeight="1" x14ac:dyDescent="0.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</row>
    <row r="356" spans="1:37" ht="11.25" customHeight="1" x14ac:dyDescent="0.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</row>
    <row r="357" spans="1:37" ht="11.25" customHeight="1" x14ac:dyDescent="0.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</row>
    <row r="358" spans="1:37" ht="11.25" customHeight="1" x14ac:dyDescent="0.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</row>
    <row r="359" spans="1:37" ht="11.25" customHeight="1" x14ac:dyDescent="0.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</row>
    <row r="360" spans="1:37" ht="11.25" customHeight="1" x14ac:dyDescent="0.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</row>
    <row r="361" spans="1:37" ht="11.25" customHeight="1" x14ac:dyDescent="0.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</row>
    <row r="362" spans="1:37" ht="11.25" customHeight="1" x14ac:dyDescent="0.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</row>
    <row r="363" spans="1:37" ht="11.25" customHeight="1" x14ac:dyDescent="0.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</row>
    <row r="364" spans="1:37" ht="11.25" customHeight="1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</row>
    <row r="365" spans="1:37" ht="11.25" customHeight="1" x14ac:dyDescent="0.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</row>
    <row r="366" spans="1:37" ht="11.25" customHeight="1" x14ac:dyDescent="0.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</row>
    <row r="367" spans="1:37" ht="11.25" customHeight="1" x14ac:dyDescent="0.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</row>
    <row r="368" spans="1:37" ht="11.25" customHeight="1" x14ac:dyDescent="0.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</row>
    <row r="369" spans="1:37" ht="11.25" customHeight="1" x14ac:dyDescent="0.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</row>
    <row r="370" spans="1:37" ht="11.25" customHeight="1" x14ac:dyDescent="0.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</row>
    <row r="371" spans="1:37" ht="11.25" customHeight="1" x14ac:dyDescent="0.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</row>
    <row r="372" spans="1:37" ht="11.25" customHeight="1" x14ac:dyDescent="0.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</row>
    <row r="373" spans="1:37" ht="11.25" customHeight="1" x14ac:dyDescent="0.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</row>
    <row r="374" spans="1:37" ht="11.25" customHeight="1" x14ac:dyDescent="0.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</row>
    <row r="375" spans="1:37" ht="11.25" customHeight="1" x14ac:dyDescent="0.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</row>
    <row r="376" spans="1:37" ht="11.25" customHeight="1" x14ac:dyDescent="0.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</row>
    <row r="377" spans="1:37" ht="11.25" customHeight="1" x14ac:dyDescent="0.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</row>
    <row r="378" spans="1:37" ht="11.25" customHeight="1" x14ac:dyDescent="0.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</row>
    <row r="379" spans="1:37" ht="11.25" customHeight="1" x14ac:dyDescent="0.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</row>
    <row r="380" spans="1:37" ht="11.25" customHeight="1" x14ac:dyDescent="0.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</row>
    <row r="381" spans="1:37" ht="11.25" customHeight="1" x14ac:dyDescent="0.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</row>
    <row r="382" spans="1:37" ht="11.25" customHeight="1" x14ac:dyDescent="0.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</row>
    <row r="383" spans="1:37" ht="11.25" customHeight="1" x14ac:dyDescent="0.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</row>
    <row r="384" spans="1:37" ht="11.25" customHeight="1" x14ac:dyDescent="0.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</row>
    <row r="385" spans="1:37" ht="11.25" customHeight="1" x14ac:dyDescent="0.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</row>
    <row r="386" spans="1:37" ht="11.25" customHeight="1" x14ac:dyDescent="0.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</row>
    <row r="387" spans="1:37" ht="11.25" customHeight="1" x14ac:dyDescent="0.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</row>
    <row r="388" spans="1:37" ht="11.25" customHeight="1" x14ac:dyDescent="0.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</row>
    <row r="389" spans="1:37" ht="11.25" customHeight="1" x14ac:dyDescent="0.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</row>
    <row r="390" spans="1:37" ht="11.25" customHeight="1" x14ac:dyDescent="0.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</row>
    <row r="391" spans="1:37" ht="11.25" customHeight="1" x14ac:dyDescent="0.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</row>
    <row r="392" spans="1:37" ht="11.25" customHeight="1" x14ac:dyDescent="0.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</row>
    <row r="393" spans="1:37" ht="11.25" customHeight="1" x14ac:dyDescent="0.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</row>
    <row r="394" spans="1:37" ht="11.25" customHeight="1" x14ac:dyDescent="0.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</row>
    <row r="395" spans="1:37" ht="11.25" customHeight="1" x14ac:dyDescent="0.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</row>
    <row r="396" spans="1:37" ht="11.25" customHeight="1" x14ac:dyDescent="0.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</row>
    <row r="397" spans="1:37" ht="11.25" customHeight="1" x14ac:dyDescent="0.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</row>
    <row r="398" spans="1:37" ht="11.25" customHeight="1" x14ac:dyDescent="0.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</row>
    <row r="399" spans="1:37" ht="11.25" customHeight="1" x14ac:dyDescent="0.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</row>
    <row r="400" spans="1:37" ht="11.25" customHeight="1" x14ac:dyDescent="0.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</row>
    <row r="401" spans="1:37" ht="11.25" customHeight="1" x14ac:dyDescent="0.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</row>
    <row r="402" spans="1:37" ht="11.25" customHeight="1" x14ac:dyDescent="0.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</row>
    <row r="403" spans="1:37" ht="11.25" customHeight="1" x14ac:dyDescent="0.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</row>
    <row r="404" spans="1:37" ht="11.25" customHeight="1" x14ac:dyDescent="0.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</row>
    <row r="405" spans="1:37" ht="11.25" customHeight="1" x14ac:dyDescent="0.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</row>
    <row r="406" spans="1:37" ht="11.25" customHeight="1" x14ac:dyDescent="0.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</row>
    <row r="407" spans="1:37" ht="11.25" customHeight="1" x14ac:dyDescent="0.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</row>
    <row r="408" spans="1:37" ht="11.25" customHeight="1" x14ac:dyDescent="0.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</row>
    <row r="409" spans="1:37" ht="11.25" customHeight="1" x14ac:dyDescent="0.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</row>
    <row r="410" spans="1:37" ht="11.25" customHeight="1" x14ac:dyDescent="0.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</row>
    <row r="411" spans="1:37" ht="11.25" customHeight="1" x14ac:dyDescent="0.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</row>
    <row r="412" spans="1:37" ht="11.25" customHeight="1" x14ac:dyDescent="0.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</row>
    <row r="413" spans="1:37" ht="11.25" customHeight="1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</row>
    <row r="414" spans="1:37" ht="11.25" customHeight="1" x14ac:dyDescent="0.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</row>
    <row r="415" spans="1:37" ht="11.25" customHeight="1" x14ac:dyDescent="0.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</row>
    <row r="416" spans="1:37" ht="11.25" customHeight="1" x14ac:dyDescent="0.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</row>
    <row r="417" spans="1:37" ht="11.25" customHeight="1" x14ac:dyDescent="0.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</row>
    <row r="418" spans="1:37" ht="11.25" customHeight="1" x14ac:dyDescent="0.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</row>
    <row r="419" spans="1:37" ht="11.25" customHeight="1" x14ac:dyDescent="0.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</row>
    <row r="420" spans="1:37" ht="11.25" customHeight="1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</row>
    <row r="421" spans="1:37" ht="11.25" customHeight="1" x14ac:dyDescent="0.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</row>
    <row r="422" spans="1:37" ht="11.25" customHeight="1" x14ac:dyDescent="0.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</row>
    <row r="423" spans="1:37" ht="11.25" customHeight="1" x14ac:dyDescent="0.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</row>
    <row r="424" spans="1:37" ht="11.25" customHeight="1" x14ac:dyDescent="0.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</row>
    <row r="425" spans="1:37" ht="11.25" customHeight="1" x14ac:dyDescent="0.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</row>
    <row r="426" spans="1:37" ht="11.25" customHeight="1" x14ac:dyDescent="0.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</row>
    <row r="427" spans="1:37" ht="11.25" customHeight="1" x14ac:dyDescent="0.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</row>
    <row r="428" spans="1:37" ht="11.25" customHeight="1" x14ac:dyDescent="0.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</row>
    <row r="429" spans="1:37" ht="11.25" customHeight="1" x14ac:dyDescent="0.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</row>
    <row r="430" spans="1:37" ht="11.25" customHeight="1" x14ac:dyDescent="0.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</row>
    <row r="431" spans="1:37" ht="11.25" customHeight="1" x14ac:dyDescent="0.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</row>
    <row r="432" spans="1:37" ht="11.25" customHeight="1" x14ac:dyDescent="0.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</row>
    <row r="433" spans="1:37" ht="11.25" customHeight="1" x14ac:dyDescent="0.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</row>
    <row r="434" spans="1:37" ht="11.25" customHeight="1" x14ac:dyDescent="0.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</row>
    <row r="435" spans="1:37" ht="11.25" customHeight="1" x14ac:dyDescent="0.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</row>
    <row r="436" spans="1:37" ht="11.25" customHeight="1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</row>
    <row r="437" spans="1:37" ht="11.25" customHeight="1" x14ac:dyDescent="0.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</row>
    <row r="438" spans="1:37" ht="11.25" customHeight="1" x14ac:dyDescent="0.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</row>
    <row r="439" spans="1:37" ht="11.25" customHeight="1" x14ac:dyDescent="0.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</row>
    <row r="440" spans="1:37" ht="11.25" customHeight="1" x14ac:dyDescent="0.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</row>
    <row r="441" spans="1:37" ht="11.25" customHeight="1" x14ac:dyDescent="0.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</row>
    <row r="442" spans="1:37" ht="11.25" customHeight="1" x14ac:dyDescent="0.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</row>
    <row r="443" spans="1:37" ht="11.25" customHeight="1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</row>
    <row r="444" spans="1:37" ht="11.25" customHeight="1" x14ac:dyDescent="0.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</row>
    <row r="445" spans="1:37" ht="11.25" customHeight="1" x14ac:dyDescent="0.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</row>
    <row r="446" spans="1:37" ht="11.25" customHeight="1" x14ac:dyDescent="0.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</row>
    <row r="447" spans="1:37" ht="11.25" customHeight="1" x14ac:dyDescent="0.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</row>
    <row r="448" spans="1:37" ht="11.25" customHeight="1" x14ac:dyDescent="0.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</row>
    <row r="449" spans="1:37" ht="11.25" customHeight="1" x14ac:dyDescent="0.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</row>
    <row r="450" spans="1:37" ht="11.25" customHeight="1" x14ac:dyDescent="0.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</row>
    <row r="451" spans="1:37" ht="11.25" customHeight="1" x14ac:dyDescent="0.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</row>
    <row r="452" spans="1:37" ht="11.25" customHeight="1" x14ac:dyDescent="0.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</row>
    <row r="453" spans="1:37" ht="11.25" customHeight="1" x14ac:dyDescent="0.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</row>
    <row r="454" spans="1:37" ht="11.25" customHeight="1" x14ac:dyDescent="0.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</row>
    <row r="455" spans="1:37" ht="11.25" customHeight="1" x14ac:dyDescent="0.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</row>
    <row r="456" spans="1:37" ht="11.25" customHeight="1" x14ac:dyDescent="0.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</row>
    <row r="457" spans="1:37" ht="11.25" customHeight="1" x14ac:dyDescent="0.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</row>
    <row r="458" spans="1:37" ht="11.25" customHeight="1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</row>
    <row r="459" spans="1:37" ht="11.25" customHeight="1" x14ac:dyDescent="0.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</row>
    <row r="460" spans="1:37" ht="11.25" customHeight="1" x14ac:dyDescent="0.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</row>
    <row r="461" spans="1:37" ht="11.25" customHeight="1" x14ac:dyDescent="0.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</row>
    <row r="462" spans="1:37" ht="11.25" customHeight="1" x14ac:dyDescent="0.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</row>
    <row r="463" spans="1:37" ht="11.25" customHeight="1" x14ac:dyDescent="0.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</row>
    <row r="464" spans="1:37" ht="11.25" customHeight="1" x14ac:dyDescent="0.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</row>
    <row r="465" spans="1:37" ht="11.25" customHeight="1" x14ac:dyDescent="0.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</row>
    <row r="466" spans="1:37" ht="11.25" customHeight="1" x14ac:dyDescent="0.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</row>
    <row r="467" spans="1:37" ht="11.25" customHeight="1" x14ac:dyDescent="0.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</row>
    <row r="468" spans="1:37" ht="11.25" customHeight="1" x14ac:dyDescent="0.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</row>
    <row r="469" spans="1:37" ht="11.25" customHeight="1" x14ac:dyDescent="0.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</row>
    <row r="470" spans="1:37" ht="11.25" customHeight="1" x14ac:dyDescent="0.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</row>
    <row r="471" spans="1:37" ht="11.25" customHeight="1" x14ac:dyDescent="0.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</row>
    <row r="472" spans="1:37" ht="11.25" customHeight="1" x14ac:dyDescent="0.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</row>
    <row r="473" spans="1:37" ht="11.25" customHeight="1" x14ac:dyDescent="0.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</row>
    <row r="474" spans="1:37" ht="11.25" customHeight="1" x14ac:dyDescent="0.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</row>
    <row r="475" spans="1:37" ht="11.25" customHeight="1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</row>
    <row r="476" spans="1:37" ht="11.25" customHeight="1" x14ac:dyDescent="0.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</row>
    <row r="477" spans="1:37" ht="11.25" customHeight="1" x14ac:dyDescent="0.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</row>
    <row r="478" spans="1:37" ht="11.25" customHeight="1" x14ac:dyDescent="0.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</row>
    <row r="479" spans="1:37" ht="11.25" customHeight="1" x14ac:dyDescent="0.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</row>
    <row r="480" spans="1:37" ht="11.25" customHeight="1" x14ac:dyDescent="0.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</row>
    <row r="481" spans="1:37" ht="11.25" customHeight="1" x14ac:dyDescent="0.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</row>
    <row r="482" spans="1:37" ht="11.25" customHeight="1" x14ac:dyDescent="0.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</row>
    <row r="483" spans="1:37" ht="11.25" customHeight="1" x14ac:dyDescent="0.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</row>
    <row r="484" spans="1:37" ht="11.25" customHeight="1" x14ac:dyDescent="0.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</row>
    <row r="485" spans="1:37" ht="11.25" customHeight="1" x14ac:dyDescent="0.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</row>
    <row r="486" spans="1:37" ht="11.25" customHeight="1" x14ac:dyDescent="0.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</row>
    <row r="487" spans="1:37" ht="11.25" customHeight="1" x14ac:dyDescent="0.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</row>
    <row r="488" spans="1:37" ht="11.25" customHeight="1" x14ac:dyDescent="0.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</row>
    <row r="489" spans="1:37" ht="11.25" customHeight="1" x14ac:dyDescent="0.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</row>
    <row r="490" spans="1:37" ht="11.25" customHeight="1" x14ac:dyDescent="0.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</row>
    <row r="491" spans="1:37" ht="11.25" customHeight="1" x14ac:dyDescent="0.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</row>
    <row r="492" spans="1:37" ht="11.25" customHeight="1" x14ac:dyDescent="0.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</row>
    <row r="493" spans="1:37" ht="11.25" customHeight="1" x14ac:dyDescent="0.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</row>
    <row r="494" spans="1:37" ht="11.25" customHeight="1" x14ac:dyDescent="0.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</row>
    <row r="495" spans="1:37" ht="11.25" customHeight="1" x14ac:dyDescent="0.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</row>
    <row r="496" spans="1:37" ht="11.25" customHeight="1" x14ac:dyDescent="0.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</row>
    <row r="497" spans="1:37" ht="11.25" customHeight="1" x14ac:dyDescent="0.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</row>
    <row r="498" spans="1:37" ht="11.25" customHeight="1" x14ac:dyDescent="0.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</row>
    <row r="499" spans="1:37" ht="11.25" customHeight="1" x14ac:dyDescent="0.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</row>
    <row r="500" spans="1:37" ht="11.25" customHeight="1" x14ac:dyDescent="0.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</row>
    <row r="501" spans="1:37" ht="11.25" customHeight="1" x14ac:dyDescent="0.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</row>
    <row r="502" spans="1:37" ht="11.25" customHeight="1" x14ac:dyDescent="0.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</row>
    <row r="503" spans="1:37" ht="11.25" customHeight="1" x14ac:dyDescent="0.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</row>
    <row r="504" spans="1:37" ht="11.25" customHeight="1" x14ac:dyDescent="0.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</row>
    <row r="505" spans="1:37" ht="11.25" customHeight="1" x14ac:dyDescent="0.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</row>
    <row r="506" spans="1:37" ht="11.25" customHeight="1" x14ac:dyDescent="0.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</row>
    <row r="507" spans="1:37" ht="11.25" customHeight="1" x14ac:dyDescent="0.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</row>
    <row r="508" spans="1:37" ht="11.25" customHeight="1" x14ac:dyDescent="0.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</row>
    <row r="509" spans="1:37" ht="11.25" customHeight="1" x14ac:dyDescent="0.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</row>
    <row r="510" spans="1:37" ht="11.25" customHeight="1" x14ac:dyDescent="0.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</row>
    <row r="511" spans="1:37" ht="11.25" customHeight="1" x14ac:dyDescent="0.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</row>
    <row r="512" spans="1:37" ht="11.25" customHeight="1" x14ac:dyDescent="0.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</row>
    <row r="513" spans="1:37" ht="11.25" customHeight="1" x14ac:dyDescent="0.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</row>
    <row r="514" spans="1:37" ht="11.25" customHeight="1" x14ac:dyDescent="0.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</row>
    <row r="515" spans="1:37" ht="11.25" customHeight="1" x14ac:dyDescent="0.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</row>
    <row r="516" spans="1:37" ht="11.25" customHeight="1" x14ac:dyDescent="0.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</row>
    <row r="517" spans="1:37" ht="11.25" customHeight="1" x14ac:dyDescent="0.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</row>
    <row r="518" spans="1:37" ht="11.25" customHeight="1" x14ac:dyDescent="0.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</row>
    <row r="519" spans="1:37" ht="11.25" customHeight="1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</row>
    <row r="520" spans="1:37" ht="11.25" customHeight="1" x14ac:dyDescent="0.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</row>
    <row r="521" spans="1:37" ht="11.25" customHeight="1" x14ac:dyDescent="0.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</row>
    <row r="522" spans="1:37" ht="11.25" customHeight="1" x14ac:dyDescent="0.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</row>
    <row r="523" spans="1:37" ht="11.25" customHeight="1" x14ac:dyDescent="0.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</row>
    <row r="524" spans="1:37" ht="11.25" customHeight="1" x14ac:dyDescent="0.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</row>
    <row r="525" spans="1:37" ht="11.25" customHeight="1" x14ac:dyDescent="0.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</row>
    <row r="526" spans="1:37" ht="11.25" customHeight="1" x14ac:dyDescent="0.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</row>
    <row r="527" spans="1:37" ht="11.25" customHeight="1" x14ac:dyDescent="0.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</row>
    <row r="528" spans="1:37" ht="11.25" customHeight="1" x14ac:dyDescent="0.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</row>
    <row r="529" spans="1:37" ht="11.25" customHeight="1" x14ac:dyDescent="0.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</row>
    <row r="530" spans="1:37" ht="11.25" customHeight="1" x14ac:dyDescent="0.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</row>
    <row r="531" spans="1:37" ht="11.25" customHeight="1" x14ac:dyDescent="0.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</row>
    <row r="532" spans="1:37" ht="11.25" customHeight="1" x14ac:dyDescent="0.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</row>
    <row r="533" spans="1:37" ht="11.25" customHeight="1" x14ac:dyDescent="0.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</row>
    <row r="534" spans="1:37" ht="11.25" customHeight="1" x14ac:dyDescent="0.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</row>
    <row r="535" spans="1:37" ht="11.25" customHeight="1" x14ac:dyDescent="0.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</row>
    <row r="536" spans="1:37" ht="11.25" customHeight="1" x14ac:dyDescent="0.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</row>
    <row r="537" spans="1:37" ht="11.25" customHeight="1" x14ac:dyDescent="0.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</row>
    <row r="538" spans="1:37" ht="11.25" customHeight="1" x14ac:dyDescent="0.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</row>
    <row r="539" spans="1:37" ht="11.25" customHeight="1" x14ac:dyDescent="0.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</row>
    <row r="540" spans="1:37" ht="11.25" customHeight="1" x14ac:dyDescent="0.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</row>
    <row r="541" spans="1:37" ht="11.25" customHeight="1" x14ac:dyDescent="0.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</row>
    <row r="542" spans="1:37" ht="11.25" customHeight="1" x14ac:dyDescent="0.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</row>
    <row r="543" spans="1:37" ht="11.25" customHeight="1" x14ac:dyDescent="0.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</row>
    <row r="544" spans="1:37" ht="11.25" customHeight="1" x14ac:dyDescent="0.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</row>
    <row r="545" spans="1:37" ht="11.25" customHeight="1" x14ac:dyDescent="0.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</row>
    <row r="546" spans="1:37" ht="11.25" customHeight="1" x14ac:dyDescent="0.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</row>
    <row r="547" spans="1:37" ht="11.25" customHeight="1" x14ac:dyDescent="0.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</row>
    <row r="548" spans="1:37" ht="11.25" customHeight="1" x14ac:dyDescent="0.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</row>
    <row r="549" spans="1:37" ht="11.25" customHeight="1" x14ac:dyDescent="0.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</row>
    <row r="550" spans="1:37" ht="11.25" customHeight="1" x14ac:dyDescent="0.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</row>
    <row r="551" spans="1:37" ht="11.25" customHeight="1" x14ac:dyDescent="0.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</row>
    <row r="552" spans="1:37" ht="11.25" customHeight="1" x14ac:dyDescent="0.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</row>
    <row r="553" spans="1:37" ht="11.25" customHeight="1" x14ac:dyDescent="0.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</row>
    <row r="554" spans="1:37" ht="11.25" customHeight="1" x14ac:dyDescent="0.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</row>
    <row r="555" spans="1:37" ht="11.25" customHeight="1" x14ac:dyDescent="0.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</row>
    <row r="556" spans="1:37" ht="11.25" customHeight="1" x14ac:dyDescent="0.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</row>
    <row r="557" spans="1:37" ht="11.25" customHeight="1" x14ac:dyDescent="0.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</row>
    <row r="558" spans="1:37" ht="11.25" customHeight="1" x14ac:dyDescent="0.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</row>
    <row r="559" spans="1:37" ht="11.25" customHeight="1" x14ac:dyDescent="0.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</row>
    <row r="560" spans="1:37" ht="11.25" customHeight="1" x14ac:dyDescent="0.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</row>
    <row r="561" spans="1:37" ht="11.25" customHeight="1" x14ac:dyDescent="0.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</row>
    <row r="562" spans="1:37" ht="11.25" customHeight="1" x14ac:dyDescent="0.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</row>
    <row r="563" spans="1:37" ht="11.25" customHeight="1" x14ac:dyDescent="0.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</row>
    <row r="564" spans="1:37" ht="11.25" customHeight="1" x14ac:dyDescent="0.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</row>
    <row r="565" spans="1:37" ht="11.25" customHeight="1" x14ac:dyDescent="0.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</row>
    <row r="566" spans="1:37" ht="11.25" customHeight="1" x14ac:dyDescent="0.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</row>
    <row r="567" spans="1:37" ht="11.25" customHeight="1" x14ac:dyDescent="0.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</row>
    <row r="568" spans="1:37" ht="11.25" customHeight="1" x14ac:dyDescent="0.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</row>
    <row r="569" spans="1:37" ht="11.25" customHeight="1" x14ac:dyDescent="0.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</row>
    <row r="570" spans="1:37" ht="11.25" customHeight="1" x14ac:dyDescent="0.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</row>
    <row r="571" spans="1:37" ht="11.25" customHeight="1" x14ac:dyDescent="0.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</row>
    <row r="572" spans="1:37" ht="11.25" customHeight="1" x14ac:dyDescent="0.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</row>
    <row r="573" spans="1:37" ht="11.25" customHeight="1" x14ac:dyDescent="0.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</row>
    <row r="574" spans="1:37" ht="11.25" customHeight="1" x14ac:dyDescent="0.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</row>
    <row r="575" spans="1:37" ht="11.25" customHeight="1" x14ac:dyDescent="0.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</row>
    <row r="576" spans="1:37" ht="11.25" customHeight="1" x14ac:dyDescent="0.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</row>
    <row r="577" spans="1:37" ht="11.25" customHeight="1" x14ac:dyDescent="0.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</row>
    <row r="578" spans="1:37" ht="11.25" customHeight="1" x14ac:dyDescent="0.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</row>
    <row r="579" spans="1:37" ht="11.25" customHeight="1" x14ac:dyDescent="0.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</row>
    <row r="580" spans="1:37" ht="11.25" customHeight="1" x14ac:dyDescent="0.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</row>
    <row r="581" spans="1:37" ht="11.25" customHeight="1" x14ac:dyDescent="0.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</row>
    <row r="582" spans="1:37" ht="11.25" customHeight="1" x14ac:dyDescent="0.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</row>
    <row r="583" spans="1:37" ht="11.25" customHeight="1" x14ac:dyDescent="0.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</row>
    <row r="584" spans="1:37" ht="11.25" customHeight="1" x14ac:dyDescent="0.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</row>
    <row r="585" spans="1:37" ht="11.25" customHeight="1" x14ac:dyDescent="0.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</row>
    <row r="586" spans="1:37" ht="11.25" customHeight="1" x14ac:dyDescent="0.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</row>
    <row r="587" spans="1:37" ht="11.25" customHeight="1" x14ac:dyDescent="0.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</row>
    <row r="588" spans="1:37" ht="11.25" customHeight="1" x14ac:dyDescent="0.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</row>
    <row r="589" spans="1:37" ht="11.25" customHeight="1" x14ac:dyDescent="0.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</row>
    <row r="590" spans="1:37" ht="11.25" customHeight="1" x14ac:dyDescent="0.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</row>
    <row r="591" spans="1:37" ht="11.25" customHeight="1" x14ac:dyDescent="0.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</row>
    <row r="592" spans="1:37" ht="11.25" customHeight="1" x14ac:dyDescent="0.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</row>
    <row r="593" spans="1:37" ht="11.25" customHeight="1" x14ac:dyDescent="0.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</row>
    <row r="594" spans="1:37" ht="11.25" customHeight="1" x14ac:dyDescent="0.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</row>
    <row r="595" spans="1:37" ht="11.25" customHeight="1" x14ac:dyDescent="0.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</row>
    <row r="596" spans="1:37" ht="11.25" customHeight="1" x14ac:dyDescent="0.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</row>
    <row r="597" spans="1:37" ht="11.25" customHeight="1" x14ac:dyDescent="0.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</row>
    <row r="598" spans="1:37" ht="11.25" customHeight="1" x14ac:dyDescent="0.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</row>
    <row r="599" spans="1:37" ht="11.25" customHeight="1" x14ac:dyDescent="0.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</row>
    <row r="600" spans="1:37" ht="11.25" customHeight="1" x14ac:dyDescent="0.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</row>
    <row r="601" spans="1:37" ht="11.25" customHeight="1" x14ac:dyDescent="0.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</row>
    <row r="602" spans="1:37" ht="11.25" customHeight="1" x14ac:dyDescent="0.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</row>
    <row r="603" spans="1:37" ht="11.25" customHeight="1" x14ac:dyDescent="0.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</row>
    <row r="604" spans="1:37" ht="11.25" customHeight="1" x14ac:dyDescent="0.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</row>
    <row r="605" spans="1:37" ht="11.25" customHeight="1" x14ac:dyDescent="0.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</row>
    <row r="606" spans="1:37" ht="11.25" customHeight="1" x14ac:dyDescent="0.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</row>
    <row r="607" spans="1:37" ht="11.25" customHeight="1" x14ac:dyDescent="0.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</row>
    <row r="608" spans="1:37" ht="11.25" customHeight="1" x14ac:dyDescent="0.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</row>
    <row r="609" spans="1:37" ht="11.25" customHeight="1" x14ac:dyDescent="0.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</row>
    <row r="610" spans="1:37" ht="11.25" customHeight="1" x14ac:dyDescent="0.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</row>
    <row r="611" spans="1:37" ht="11.25" customHeight="1" x14ac:dyDescent="0.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</row>
    <row r="612" spans="1:37" ht="11.25" customHeight="1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</row>
    <row r="613" spans="1:37" ht="11.25" customHeight="1" x14ac:dyDescent="0.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</row>
    <row r="614" spans="1:37" ht="11.25" customHeight="1" x14ac:dyDescent="0.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</row>
    <row r="615" spans="1:37" ht="11.25" customHeight="1" x14ac:dyDescent="0.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</row>
    <row r="616" spans="1:37" ht="11.25" customHeight="1" x14ac:dyDescent="0.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</row>
    <row r="617" spans="1:37" ht="11.25" customHeight="1" x14ac:dyDescent="0.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</row>
    <row r="618" spans="1:37" ht="11.25" customHeight="1" x14ac:dyDescent="0.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</row>
    <row r="619" spans="1:37" ht="11.25" customHeight="1" x14ac:dyDescent="0.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</row>
    <row r="620" spans="1:37" ht="11.25" customHeight="1" x14ac:dyDescent="0.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</row>
    <row r="621" spans="1:37" ht="11.25" customHeight="1" x14ac:dyDescent="0.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</row>
    <row r="622" spans="1:37" ht="11.25" customHeight="1" x14ac:dyDescent="0.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</row>
    <row r="623" spans="1:37" ht="11.25" customHeight="1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</row>
    <row r="624" spans="1:37" ht="11.25" customHeight="1" x14ac:dyDescent="0.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</row>
    <row r="625" spans="1:37" ht="11.25" customHeight="1" x14ac:dyDescent="0.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</row>
    <row r="626" spans="1:37" ht="11.25" customHeight="1" x14ac:dyDescent="0.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</row>
    <row r="627" spans="1:37" ht="11.25" customHeight="1" x14ac:dyDescent="0.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</row>
    <row r="628" spans="1:37" ht="11.25" customHeight="1" x14ac:dyDescent="0.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</row>
    <row r="629" spans="1:37" ht="11.25" customHeight="1" x14ac:dyDescent="0.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</row>
    <row r="630" spans="1:37" ht="11.25" customHeight="1" x14ac:dyDescent="0.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</row>
    <row r="631" spans="1:37" ht="11.25" customHeight="1" x14ac:dyDescent="0.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</row>
    <row r="632" spans="1:37" ht="11.25" customHeight="1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</row>
    <row r="633" spans="1:37" ht="11.25" customHeight="1" x14ac:dyDescent="0.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</row>
    <row r="634" spans="1:37" ht="11.25" customHeight="1" x14ac:dyDescent="0.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</row>
    <row r="635" spans="1:37" ht="11.25" customHeight="1" x14ac:dyDescent="0.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</row>
    <row r="636" spans="1:37" ht="11.25" customHeight="1" x14ac:dyDescent="0.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</row>
    <row r="637" spans="1:37" ht="11.25" customHeight="1" x14ac:dyDescent="0.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</row>
    <row r="638" spans="1:37" ht="11.25" customHeight="1" x14ac:dyDescent="0.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</row>
    <row r="639" spans="1:37" ht="11.25" customHeight="1" x14ac:dyDescent="0.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</row>
    <row r="640" spans="1:37" ht="11.25" customHeight="1" x14ac:dyDescent="0.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</row>
    <row r="641" spans="1:37" ht="11.25" customHeight="1" x14ac:dyDescent="0.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</row>
    <row r="642" spans="1:37" ht="11.25" customHeight="1" x14ac:dyDescent="0.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</row>
    <row r="643" spans="1:37" ht="11.25" customHeight="1" x14ac:dyDescent="0.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</row>
    <row r="644" spans="1:37" ht="11.25" customHeight="1" x14ac:dyDescent="0.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</row>
    <row r="645" spans="1:37" ht="11.25" customHeight="1" x14ac:dyDescent="0.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</row>
    <row r="646" spans="1:37" ht="11.25" customHeight="1" x14ac:dyDescent="0.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</row>
    <row r="647" spans="1:37" ht="11.25" customHeight="1" x14ac:dyDescent="0.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</row>
    <row r="648" spans="1:37" ht="11.25" customHeight="1" x14ac:dyDescent="0.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</row>
    <row r="649" spans="1:37" ht="11.25" customHeight="1" x14ac:dyDescent="0.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</row>
    <row r="650" spans="1:37" ht="11.25" customHeight="1" x14ac:dyDescent="0.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</row>
    <row r="651" spans="1:37" ht="11.25" customHeight="1" x14ac:dyDescent="0.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</row>
    <row r="652" spans="1:37" ht="11.25" customHeight="1" x14ac:dyDescent="0.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</row>
    <row r="653" spans="1:37" ht="11.25" customHeight="1" x14ac:dyDescent="0.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</row>
    <row r="654" spans="1:37" ht="11.25" customHeight="1" x14ac:dyDescent="0.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</row>
    <row r="655" spans="1:37" ht="11.25" customHeight="1" x14ac:dyDescent="0.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</row>
    <row r="656" spans="1:37" ht="11.25" customHeight="1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</row>
    <row r="657" spans="1:37" ht="11.25" customHeight="1" x14ac:dyDescent="0.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</row>
    <row r="658" spans="1:37" ht="11.25" customHeight="1" x14ac:dyDescent="0.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</row>
    <row r="659" spans="1:37" ht="11.25" customHeight="1" x14ac:dyDescent="0.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</row>
    <row r="660" spans="1:37" ht="11.25" customHeight="1" x14ac:dyDescent="0.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</row>
    <row r="661" spans="1:37" ht="11.25" customHeight="1" x14ac:dyDescent="0.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</row>
    <row r="662" spans="1:37" ht="11.25" customHeight="1" x14ac:dyDescent="0.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</row>
    <row r="663" spans="1:37" ht="11.25" customHeight="1" x14ac:dyDescent="0.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</row>
    <row r="664" spans="1:37" ht="11.25" customHeight="1" x14ac:dyDescent="0.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</row>
    <row r="665" spans="1:37" ht="11.25" customHeight="1" x14ac:dyDescent="0.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</row>
    <row r="666" spans="1:37" ht="11.25" customHeight="1" x14ac:dyDescent="0.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</row>
    <row r="667" spans="1:37" ht="11.25" customHeight="1" x14ac:dyDescent="0.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</row>
    <row r="668" spans="1:37" ht="11.25" customHeight="1" x14ac:dyDescent="0.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</row>
    <row r="669" spans="1:37" ht="11.25" customHeight="1" x14ac:dyDescent="0.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</row>
    <row r="670" spans="1:37" ht="11.25" customHeight="1" x14ac:dyDescent="0.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</row>
    <row r="671" spans="1:37" ht="11.25" customHeight="1" x14ac:dyDescent="0.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</row>
    <row r="672" spans="1:37" ht="11.25" customHeight="1" x14ac:dyDescent="0.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</row>
    <row r="673" spans="1:37" ht="11.25" customHeight="1" x14ac:dyDescent="0.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</row>
    <row r="674" spans="1:37" ht="11.25" customHeight="1" x14ac:dyDescent="0.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</row>
    <row r="675" spans="1:37" ht="11.25" customHeight="1" x14ac:dyDescent="0.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</row>
    <row r="676" spans="1:37" ht="11.25" customHeight="1" x14ac:dyDescent="0.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</row>
    <row r="677" spans="1:37" ht="11.25" customHeight="1" x14ac:dyDescent="0.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</row>
    <row r="678" spans="1:37" ht="11.25" customHeight="1" x14ac:dyDescent="0.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</row>
    <row r="679" spans="1:37" ht="11.25" customHeight="1" x14ac:dyDescent="0.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</row>
    <row r="680" spans="1:37" ht="11.25" customHeight="1" x14ac:dyDescent="0.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</row>
    <row r="681" spans="1:37" ht="11.25" customHeight="1" x14ac:dyDescent="0.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</row>
    <row r="682" spans="1:37" ht="11.25" customHeight="1" x14ac:dyDescent="0.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</row>
    <row r="683" spans="1:37" ht="11.25" customHeight="1" x14ac:dyDescent="0.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</row>
    <row r="684" spans="1:37" ht="11.25" customHeight="1" x14ac:dyDescent="0.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</row>
    <row r="685" spans="1:37" ht="11.25" customHeight="1" x14ac:dyDescent="0.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</row>
    <row r="686" spans="1:37" ht="11.25" customHeight="1" x14ac:dyDescent="0.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</row>
    <row r="687" spans="1:37" ht="11.25" customHeight="1" x14ac:dyDescent="0.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</row>
    <row r="688" spans="1:37" ht="11.25" customHeight="1" x14ac:dyDescent="0.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</row>
    <row r="689" spans="1:37" ht="11.25" customHeight="1" x14ac:dyDescent="0.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</row>
    <row r="690" spans="1:37" ht="11.25" customHeight="1" x14ac:dyDescent="0.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</row>
    <row r="691" spans="1:37" ht="11.25" customHeight="1" x14ac:dyDescent="0.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</row>
    <row r="692" spans="1:37" ht="11.25" customHeight="1" x14ac:dyDescent="0.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</row>
    <row r="693" spans="1:37" ht="11.25" customHeight="1" x14ac:dyDescent="0.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</row>
    <row r="694" spans="1:37" ht="11.25" customHeight="1" x14ac:dyDescent="0.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</row>
    <row r="695" spans="1:37" ht="11.25" customHeight="1" x14ac:dyDescent="0.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</row>
    <row r="696" spans="1:37" ht="11.25" customHeight="1" x14ac:dyDescent="0.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</row>
    <row r="697" spans="1:37" ht="11.25" customHeight="1" x14ac:dyDescent="0.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</row>
    <row r="698" spans="1:37" ht="11.25" customHeight="1" x14ac:dyDescent="0.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</row>
    <row r="699" spans="1:37" ht="11.25" customHeight="1" x14ac:dyDescent="0.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</row>
    <row r="700" spans="1:37" ht="11.25" customHeight="1" x14ac:dyDescent="0.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</row>
    <row r="701" spans="1:37" ht="11.25" customHeight="1" x14ac:dyDescent="0.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</row>
    <row r="702" spans="1:37" ht="11.25" customHeight="1" x14ac:dyDescent="0.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</row>
    <row r="703" spans="1:37" ht="11.25" customHeight="1" x14ac:dyDescent="0.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</row>
    <row r="704" spans="1:37" ht="11.25" customHeight="1" x14ac:dyDescent="0.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</row>
    <row r="705" spans="1:37" ht="11.25" customHeight="1" x14ac:dyDescent="0.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</row>
    <row r="706" spans="1:37" ht="11.25" customHeight="1" x14ac:dyDescent="0.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</row>
    <row r="707" spans="1:37" ht="11.25" customHeight="1" x14ac:dyDescent="0.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</row>
    <row r="708" spans="1:37" ht="11.25" customHeight="1" x14ac:dyDescent="0.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</row>
    <row r="709" spans="1:37" ht="11.25" customHeight="1" x14ac:dyDescent="0.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</row>
    <row r="710" spans="1:37" ht="11.25" customHeight="1" x14ac:dyDescent="0.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</row>
    <row r="711" spans="1:37" ht="11.25" customHeight="1" x14ac:dyDescent="0.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</row>
    <row r="712" spans="1:37" ht="11.25" customHeight="1" x14ac:dyDescent="0.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</row>
    <row r="713" spans="1:37" ht="11.25" customHeight="1" x14ac:dyDescent="0.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</row>
    <row r="714" spans="1:37" ht="11.25" customHeight="1" x14ac:dyDescent="0.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</row>
    <row r="715" spans="1:37" ht="11.25" customHeight="1" x14ac:dyDescent="0.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</row>
    <row r="716" spans="1:37" ht="11.25" customHeight="1" x14ac:dyDescent="0.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</row>
    <row r="717" spans="1:37" ht="11.25" customHeight="1" x14ac:dyDescent="0.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</row>
    <row r="718" spans="1:37" ht="11.25" customHeight="1" x14ac:dyDescent="0.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</row>
    <row r="719" spans="1:37" ht="11.25" customHeight="1" x14ac:dyDescent="0.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</row>
    <row r="720" spans="1:37" ht="11.25" customHeight="1" x14ac:dyDescent="0.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</row>
    <row r="721" spans="1:37" ht="11.25" customHeight="1" x14ac:dyDescent="0.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</row>
    <row r="722" spans="1:37" ht="11.25" customHeight="1" x14ac:dyDescent="0.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</row>
    <row r="723" spans="1:37" ht="11.25" customHeight="1" x14ac:dyDescent="0.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</row>
    <row r="724" spans="1:37" ht="11.25" customHeight="1" x14ac:dyDescent="0.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</row>
    <row r="725" spans="1:37" ht="11.25" customHeight="1" x14ac:dyDescent="0.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</row>
    <row r="726" spans="1:37" ht="11.25" customHeight="1" x14ac:dyDescent="0.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</row>
    <row r="727" spans="1:37" ht="11.25" customHeight="1" x14ac:dyDescent="0.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</row>
    <row r="728" spans="1:37" ht="11.25" customHeight="1" x14ac:dyDescent="0.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</row>
    <row r="729" spans="1:37" ht="11.25" customHeight="1" x14ac:dyDescent="0.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</row>
    <row r="730" spans="1:37" ht="11.25" customHeight="1" x14ac:dyDescent="0.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</row>
    <row r="731" spans="1:37" ht="11.25" customHeight="1" x14ac:dyDescent="0.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</row>
    <row r="732" spans="1:37" ht="11.25" customHeight="1" x14ac:dyDescent="0.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</row>
    <row r="733" spans="1:37" ht="11.25" customHeight="1" x14ac:dyDescent="0.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</row>
    <row r="734" spans="1:37" ht="11.25" customHeight="1" x14ac:dyDescent="0.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</row>
    <row r="735" spans="1:37" ht="11.25" customHeight="1" x14ac:dyDescent="0.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</row>
    <row r="736" spans="1:37" ht="11.25" customHeight="1" x14ac:dyDescent="0.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</row>
    <row r="737" spans="1:37" ht="11.25" customHeight="1" x14ac:dyDescent="0.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</row>
    <row r="738" spans="1:37" ht="11.25" customHeight="1" x14ac:dyDescent="0.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</row>
    <row r="739" spans="1:37" ht="11.25" customHeight="1" x14ac:dyDescent="0.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</row>
    <row r="740" spans="1:37" ht="11.25" customHeight="1" x14ac:dyDescent="0.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</row>
    <row r="741" spans="1:37" ht="11.25" customHeight="1" x14ac:dyDescent="0.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</row>
    <row r="742" spans="1:37" ht="11.25" customHeight="1" x14ac:dyDescent="0.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</row>
    <row r="743" spans="1:37" ht="11.25" customHeight="1" x14ac:dyDescent="0.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</row>
    <row r="744" spans="1:37" ht="11.25" customHeight="1" x14ac:dyDescent="0.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</row>
    <row r="745" spans="1:37" ht="11.25" customHeight="1" x14ac:dyDescent="0.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</row>
    <row r="746" spans="1:37" ht="11.25" customHeight="1" x14ac:dyDescent="0.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</row>
    <row r="747" spans="1:37" ht="11.25" customHeight="1" x14ac:dyDescent="0.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</row>
    <row r="748" spans="1:37" ht="11.25" customHeight="1" x14ac:dyDescent="0.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</row>
    <row r="749" spans="1:37" ht="11.25" customHeight="1" x14ac:dyDescent="0.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</row>
    <row r="750" spans="1:37" ht="11.25" customHeight="1" x14ac:dyDescent="0.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</row>
    <row r="751" spans="1:37" ht="11.2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</row>
    <row r="752" spans="1:37" ht="11.2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</row>
    <row r="753" spans="1:37" ht="11.2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</row>
    <row r="754" spans="1:37" ht="11.2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</row>
    <row r="755" spans="1:37" ht="11.2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</row>
    <row r="756" spans="1:37" ht="11.2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</row>
    <row r="757" spans="1:37" ht="11.2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</row>
    <row r="758" spans="1:37" ht="11.2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</row>
    <row r="759" spans="1:37" ht="11.2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</row>
    <row r="760" spans="1:37" ht="11.2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</row>
    <row r="761" spans="1:37" ht="11.2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</row>
    <row r="762" spans="1:37" ht="11.2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</row>
    <row r="763" spans="1:37" ht="11.2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</row>
    <row r="764" spans="1:37" ht="11.2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</row>
    <row r="765" spans="1:37" ht="11.2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</row>
    <row r="766" spans="1:37" ht="11.2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</row>
    <row r="767" spans="1:37" ht="11.2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</row>
    <row r="768" spans="1:37" ht="11.2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</row>
    <row r="769" spans="1:37" ht="11.2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</row>
    <row r="770" spans="1:37" ht="11.2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</row>
    <row r="771" spans="1:37" ht="11.2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</row>
    <row r="772" spans="1:37" ht="11.2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</row>
    <row r="773" spans="1:37" ht="11.2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</row>
    <row r="774" spans="1:37" ht="11.2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</row>
    <row r="775" spans="1:37" ht="11.2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</row>
    <row r="776" spans="1:37" ht="11.2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</row>
    <row r="777" spans="1:37" ht="11.2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</row>
    <row r="778" spans="1:37" ht="11.2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</row>
    <row r="779" spans="1:37" ht="11.2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</row>
    <row r="780" spans="1:37" ht="11.2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</row>
    <row r="781" spans="1:37" ht="11.2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</row>
    <row r="782" spans="1:37" ht="11.2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</row>
    <row r="783" spans="1:37" ht="11.2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</row>
    <row r="784" spans="1:37" ht="11.2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</row>
    <row r="785" spans="1:37" ht="11.2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</row>
    <row r="786" spans="1:37" ht="11.2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</row>
    <row r="787" spans="1:37" ht="11.2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</row>
    <row r="788" spans="1:37" ht="11.2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</row>
    <row r="789" spans="1:37" ht="11.2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</row>
    <row r="790" spans="1:37" ht="11.2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</row>
    <row r="791" spans="1:37" ht="11.2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</row>
    <row r="792" spans="1:37" ht="11.2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</row>
    <row r="793" spans="1:37" ht="11.2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</row>
    <row r="794" spans="1:37" ht="11.2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</row>
    <row r="795" spans="1:37" ht="11.2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</row>
    <row r="796" spans="1:37" ht="11.2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</row>
    <row r="797" spans="1:37" ht="11.2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</row>
    <row r="798" spans="1:37" ht="11.2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</row>
    <row r="799" spans="1:37" ht="11.2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</row>
    <row r="800" spans="1:37" ht="11.2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</row>
    <row r="801" spans="1:37" ht="11.2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</row>
    <row r="802" spans="1:37" ht="11.2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</row>
    <row r="803" spans="1:37" ht="11.2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</row>
    <row r="804" spans="1:37" ht="11.2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</row>
    <row r="805" spans="1:37" ht="11.2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</row>
    <row r="806" spans="1:37" ht="11.2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</row>
    <row r="807" spans="1:37" ht="11.2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</row>
    <row r="808" spans="1:37" ht="11.2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</row>
    <row r="809" spans="1:37" ht="11.2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</row>
    <row r="810" spans="1:37" ht="11.2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</row>
    <row r="811" spans="1:37" ht="11.2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</row>
    <row r="812" spans="1:37" ht="11.2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</row>
    <row r="813" spans="1:37" ht="11.2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</row>
    <row r="814" spans="1:37" ht="11.2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</row>
    <row r="815" spans="1:37" ht="11.2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</row>
    <row r="816" spans="1:37" ht="11.2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</row>
    <row r="817" spans="1:37" ht="11.2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</row>
    <row r="818" spans="1:37" ht="11.2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</row>
    <row r="819" spans="1:37" ht="11.2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</row>
    <row r="820" spans="1:37" ht="11.2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</row>
    <row r="821" spans="1:37" ht="11.2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</row>
    <row r="822" spans="1:37" ht="11.2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</row>
    <row r="823" spans="1:37" ht="11.2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</row>
    <row r="824" spans="1:37" ht="11.2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</row>
    <row r="825" spans="1:37" ht="11.2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</row>
    <row r="826" spans="1:37" ht="11.2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</row>
    <row r="827" spans="1:37" ht="11.2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</row>
    <row r="828" spans="1:37" ht="11.2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</row>
    <row r="829" spans="1:37" ht="11.2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</row>
    <row r="830" spans="1:37" ht="11.2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</row>
    <row r="831" spans="1:37" ht="11.2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</row>
    <row r="832" spans="1:37" ht="11.2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</row>
    <row r="833" spans="1:37" ht="11.2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</row>
    <row r="834" spans="1:37" ht="11.2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</row>
    <row r="835" spans="1:37" ht="11.2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</row>
    <row r="836" spans="1:37" ht="11.2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</row>
    <row r="837" spans="1:37" ht="11.2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</row>
    <row r="838" spans="1:37" ht="11.2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</row>
    <row r="839" spans="1:37" ht="11.2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</row>
    <row r="840" spans="1:37" ht="11.2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</row>
    <row r="841" spans="1:37" ht="11.2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</row>
    <row r="842" spans="1:37" ht="11.2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</row>
    <row r="843" spans="1:37" ht="11.2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</row>
    <row r="844" spans="1:37" ht="11.2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</row>
    <row r="845" spans="1:37" ht="11.2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</row>
    <row r="846" spans="1:37" ht="11.2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</row>
    <row r="847" spans="1:37" ht="11.2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</row>
    <row r="848" spans="1:37" ht="11.2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</row>
    <row r="849" spans="1:37" ht="11.2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</row>
    <row r="850" spans="1:37" ht="11.2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</row>
    <row r="851" spans="1:37" ht="11.2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</row>
    <row r="852" spans="1:37" ht="11.2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</row>
    <row r="853" spans="1:37" ht="11.2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</row>
    <row r="854" spans="1:37" ht="11.2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</row>
    <row r="855" spans="1:37" ht="11.2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</row>
    <row r="856" spans="1:37" ht="11.2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</row>
    <row r="857" spans="1:37" ht="11.2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</row>
    <row r="858" spans="1:37" ht="11.2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</row>
    <row r="859" spans="1:37" ht="11.2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</row>
    <row r="860" spans="1:37" ht="11.2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</row>
    <row r="861" spans="1:37" ht="11.2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</row>
    <row r="862" spans="1:37" ht="11.2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</row>
    <row r="863" spans="1:37" ht="11.2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</row>
    <row r="864" spans="1:37" ht="11.2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</row>
    <row r="865" spans="1:37" ht="11.2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</row>
    <row r="866" spans="1:37" ht="11.2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</row>
    <row r="867" spans="1:37" ht="11.2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</row>
    <row r="868" spans="1:37" ht="11.2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</row>
    <row r="869" spans="1:37" ht="11.2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</row>
    <row r="870" spans="1:37" ht="11.2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</row>
    <row r="871" spans="1:37" ht="11.2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</row>
    <row r="872" spans="1:37" ht="11.2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</row>
    <row r="873" spans="1:37" ht="11.2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</row>
    <row r="874" spans="1:37" ht="11.2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</row>
    <row r="875" spans="1:37" ht="11.2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</row>
    <row r="876" spans="1:37" ht="11.2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</row>
    <row r="877" spans="1:37" ht="11.2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</row>
    <row r="878" spans="1:37" ht="11.2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</row>
    <row r="879" spans="1:37" ht="11.2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</row>
    <row r="880" spans="1:37" ht="11.2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</row>
    <row r="881" spans="1:37" ht="11.2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</row>
    <row r="882" spans="1:37" ht="11.2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</row>
    <row r="883" spans="1:37" ht="11.2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</row>
    <row r="884" spans="1:37" ht="11.2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</row>
    <row r="885" spans="1:37" ht="11.2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</row>
    <row r="886" spans="1:37" ht="11.2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</row>
    <row r="887" spans="1:37" ht="11.2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</row>
    <row r="888" spans="1:37" ht="11.2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</row>
    <row r="889" spans="1:37" ht="11.2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</row>
    <row r="890" spans="1:37" ht="11.2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</row>
    <row r="891" spans="1:37" ht="11.2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</row>
    <row r="892" spans="1:37" ht="11.2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</row>
    <row r="893" spans="1:37" ht="11.2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</row>
    <row r="894" spans="1:37" ht="11.2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</row>
    <row r="895" spans="1:37" ht="11.2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</row>
    <row r="896" spans="1:37" ht="11.2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</row>
    <row r="897" spans="1:37" ht="11.2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</row>
    <row r="898" spans="1:37" ht="11.2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</row>
    <row r="899" spans="1:37" ht="11.2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</row>
    <row r="900" spans="1:37" ht="11.2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</row>
    <row r="901" spans="1:37" ht="11.2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</row>
    <row r="902" spans="1:37" ht="11.2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</row>
    <row r="903" spans="1:37" ht="11.2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</row>
    <row r="904" spans="1:37" ht="11.2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</row>
    <row r="905" spans="1:37" ht="11.2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</row>
    <row r="906" spans="1:37" ht="11.2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</row>
    <row r="907" spans="1:37" ht="11.2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</row>
    <row r="908" spans="1:37" ht="11.2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</row>
    <row r="909" spans="1:37" ht="11.2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</row>
    <row r="910" spans="1:37" ht="11.2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</row>
    <row r="911" spans="1:37" ht="11.2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</row>
    <row r="912" spans="1:37" ht="11.2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</row>
    <row r="913" spans="1:37" ht="11.2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</row>
    <row r="914" spans="1:37" ht="11.2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</row>
    <row r="915" spans="1:37" ht="11.2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</row>
    <row r="916" spans="1:37" ht="11.2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</row>
    <row r="917" spans="1:37" ht="11.2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</row>
    <row r="918" spans="1:37" ht="11.2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</row>
    <row r="919" spans="1:37" ht="11.2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</row>
    <row r="920" spans="1:37" ht="11.2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</row>
    <row r="921" spans="1:37" ht="11.2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</row>
    <row r="922" spans="1:37" ht="11.2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</row>
    <row r="923" spans="1:37" ht="11.2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</row>
    <row r="924" spans="1:37" ht="11.2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</row>
    <row r="925" spans="1:37" ht="11.2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</row>
    <row r="926" spans="1:37" ht="11.2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</row>
    <row r="927" spans="1:37" ht="11.2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</row>
    <row r="928" spans="1:37" ht="11.2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</row>
    <row r="929" spans="1:37" ht="11.2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</row>
    <row r="930" spans="1:37" ht="11.2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</row>
    <row r="931" spans="1:37" ht="11.2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</row>
    <row r="932" spans="1:37" ht="11.2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</row>
    <row r="933" spans="1:37" ht="11.2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</row>
    <row r="934" spans="1:37" ht="11.2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</row>
    <row r="935" spans="1:37" ht="11.2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</row>
    <row r="936" spans="1:37" ht="11.2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</row>
    <row r="937" spans="1:37" ht="11.2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</row>
    <row r="938" spans="1:37" ht="11.2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</row>
    <row r="939" spans="1:37" ht="11.2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</row>
    <row r="940" spans="1:37" ht="11.2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</row>
    <row r="941" spans="1:37" ht="11.2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</row>
    <row r="942" spans="1:37" ht="11.2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</row>
    <row r="943" spans="1:37" ht="11.2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</row>
    <row r="944" spans="1:37" ht="11.2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</row>
    <row r="945" spans="1:37" ht="11.2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</row>
    <row r="946" spans="1:37" ht="11.2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</row>
    <row r="947" spans="1:37" ht="11.2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</row>
    <row r="948" spans="1:37" ht="11.2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</row>
    <row r="949" spans="1:37" ht="11.2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</row>
    <row r="950" spans="1:37" ht="11.2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</row>
    <row r="951" spans="1:37" ht="11.2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</row>
    <row r="952" spans="1:37" ht="11.2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</row>
    <row r="953" spans="1:37" ht="11.2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</row>
    <row r="954" spans="1:37" ht="11.2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</row>
    <row r="955" spans="1:37" ht="11.2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</row>
    <row r="956" spans="1:37" ht="11.2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</row>
    <row r="957" spans="1:37" ht="11.2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</row>
    <row r="958" spans="1:37" ht="11.2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</row>
    <row r="959" spans="1:37" ht="11.2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</row>
    <row r="960" spans="1:37" ht="11.2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</row>
    <row r="961" spans="1:37" ht="11.2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</row>
    <row r="962" spans="1:37" ht="11.2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</row>
    <row r="963" spans="1:37" ht="11.2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</row>
    <row r="964" spans="1:37" ht="11.2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</row>
    <row r="965" spans="1:37" ht="11.2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</row>
    <row r="966" spans="1:37" ht="11.2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</row>
    <row r="967" spans="1:37" ht="11.2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</row>
    <row r="968" spans="1:37" ht="11.2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</row>
    <row r="969" spans="1:37" ht="11.2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</row>
    <row r="970" spans="1:37" ht="11.2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</row>
    <row r="971" spans="1:37" ht="11.2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</row>
    <row r="972" spans="1:37" ht="11.2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</row>
    <row r="973" spans="1:37" ht="11.2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</row>
    <row r="974" spans="1:37" ht="11.2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</row>
    <row r="975" spans="1:37" ht="11.2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</row>
    <row r="976" spans="1:37" ht="11.2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</row>
    <row r="977" spans="1:37" ht="11.2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</row>
    <row r="978" spans="1:37" ht="11.2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</row>
    <row r="979" spans="1:37" ht="11.2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</row>
    <row r="980" spans="1:37" ht="11.2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</row>
    <row r="981" spans="1:37" ht="11.2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</row>
    <row r="982" spans="1:37" ht="11.2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</row>
    <row r="983" spans="1:37" ht="11.2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</row>
    <row r="984" spans="1:37" ht="11.2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</row>
    <row r="985" spans="1:37" ht="11.2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</row>
    <row r="986" spans="1:37" ht="11.2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</row>
    <row r="987" spans="1:37" ht="11.2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</row>
    <row r="988" spans="1:37" ht="11.2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</row>
    <row r="989" spans="1:37" ht="11.2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</row>
    <row r="990" spans="1:37" ht="11.2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</row>
    <row r="991" spans="1:37" ht="11.2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</row>
    <row r="992" spans="1:37" ht="11.2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</row>
    <row r="993" spans="1:37" ht="11.2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</row>
    <row r="994" spans="1:37" ht="11.2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</row>
    <row r="995" spans="1:37" ht="11.2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</row>
    <row r="996" spans="1:37" ht="11.2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</row>
    <row r="997" spans="1:37" ht="11.2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</row>
    <row r="998" spans="1:37" ht="11.2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</row>
    <row r="999" spans="1:37" ht="11.2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</row>
    <row r="1000" spans="1:37" ht="11.2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</row>
    <row r="1001" spans="1:37" ht="11.2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</row>
    <row r="1002" spans="1:37" ht="11.2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</row>
    <row r="1003" spans="1:37" ht="11.2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</row>
    <row r="1004" spans="1:37" ht="11.25" customHeight="1" x14ac:dyDescent="0.25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</row>
    <row r="1005" spans="1:37" ht="11.25" customHeight="1" x14ac:dyDescent="0.2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Rates</vt:lpstr>
      <vt:lpstr>Ground Floor</vt:lpstr>
      <vt:lpstr>Ground Floor 1</vt:lpstr>
      <vt:lpstr>1st Floor</vt:lpstr>
      <vt:lpstr>2nd Floor</vt:lpstr>
      <vt:lpstr>5th Floor</vt:lpstr>
      <vt:lpstr>6th Floor</vt:lpstr>
      <vt:lpstr>7th Floor</vt:lpstr>
      <vt:lpstr>8th Floor</vt:lpstr>
      <vt:lpstr>9th Floor</vt:lpstr>
      <vt:lpstr>10th Floor</vt:lpstr>
      <vt:lpstr>11th Floor</vt:lpstr>
      <vt:lpstr>12th Floor</vt:lpstr>
      <vt:lpstr>13th Floor</vt:lpstr>
      <vt:lpstr>14th Floor</vt:lpstr>
      <vt:lpstr>15th Floor</vt:lpstr>
      <vt:lpstr>16th floor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Media A Advani</cp:lastModifiedBy>
  <dcterms:created xsi:type="dcterms:W3CDTF">2020-11-19T12:21:54Z</dcterms:created>
  <dcterms:modified xsi:type="dcterms:W3CDTF">2022-04-14T09:02:31Z</dcterms:modified>
</cp:coreProperties>
</file>